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6" yWindow="65416" windowWidth="23380" windowHeight="14920" tabRatio="601" activeTab="2"/>
  </bookViews>
  <sheets>
    <sheet name="Breakdown Worksheet" sheetId="1" r:id="rId1"/>
    <sheet name="Officials" sheetId="2" r:id="rId2"/>
    <sheet name="Statistics" sheetId="3" r:id="rId3"/>
    <sheet name="Penalties" sheetId="4" r:id="rId4"/>
  </sheets>
  <externalReferences>
    <externalReference r:id="rId7"/>
  </externalReferences>
  <definedNames>
    <definedName name="_xlnm.Print_Area" localSheetId="0">'Breakdown Worksheet'!$A$1:$AE$111</definedName>
  </definedNames>
  <calcPr fullCalcOnLoad="1"/>
</workbook>
</file>

<file path=xl/sharedStrings.xml><?xml version="1.0" encoding="utf-8"?>
<sst xmlns="http://schemas.openxmlformats.org/spreadsheetml/2006/main" count="786" uniqueCount="202">
  <si>
    <t>Elbow Derek</t>
  </si>
  <si>
    <t>J/B</t>
  </si>
  <si>
    <t>Ima Wrecker</t>
  </si>
  <si>
    <t>Juicy Contusion</t>
  </si>
  <si>
    <t>Meg Phite</t>
  </si>
  <si>
    <t>200°</t>
  </si>
  <si>
    <t>Sass Knuckles</t>
  </si>
  <si>
    <t>Tiny Ninja</t>
  </si>
  <si>
    <t>J/P/B</t>
  </si>
  <si>
    <t>Vicious Vixen</t>
  </si>
  <si>
    <t>P/B</t>
  </si>
  <si>
    <t>Whiskey Soured</t>
  </si>
  <si>
    <t>Vega</t>
  </si>
  <si>
    <t>x</t>
  </si>
  <si>
    <t>Skeez</t>
  </si>
  <si>
    <t>Sass</t>
  </si>
  <si>
    <t>Vicious</t>
  </si>
  <si>
    <t>Cat's</t>
  </si>
  <si>
    <t>Ima</t>
  </si>
  <si>
    <t>Tinja</t>
  </si>
  <si>
    <t>Juicy</t>
  </si>
  <si>
    <t>Damsel</t>
  </si>
  <si>
    <t>Meg</t>
  </si>
  <si>
    <t>Elbow</t>
  </si>
  <si>
    <t>Whiskey</t>
  </si>
  <si>
    <t xml:space="preserve">Cat's </t>
  </si>
  <si>
    <t>Rude</t>
  </si>
  <si>
    <t>Smashing</t>
  </si>
  <si>
    <t>Cookie</t>
  </si>
  <si>
    <t>Elle</t>
  </si>
  <si>
    <t>Canada</t>
  </si>
  <si>
    <t>Pain</t>
  </si>
  <si>
    <t>Soldier</t>
  </si>
  <si>
    <t>Bikini</t>
  </si>
  <si>
    <t>Wanda</t>
  </si>
  <si>
    <t>Money</t>
  </si>
  <si>
    <t>Jugsy</t>
  </si>
  <si>
    <t>Black Eyed Skeez (C)</t>
  </si>
  <si>
    <t>Vega Vendetta (A)</t>
  </si>
  <si>
    <t>Managers: D-Funk—Clobber'n Hobbes, Howie Rollson.</t>
  </si>
  <si>
    <t>Cookie Rumble (C)</t>
  </si>
  <si>
    <t>Bikini Killer (A)</t>
  </si>
  <si>
    <t>Team: Detroit Pistoffs</t>
  </si>
  <si>
    <t>Lineup Tracker: Killbox</t>
  </si>
  <si>
    <t>Team: D-Funk Allstars</t>
  </si>
  <si>
    <t>Lineup Tracker: lil' raskull</t>
  </si>
  <si>
    <t>Scorekeeper: D-Town Disciple/Lexpletive/D-Town Disciple</t>
  </si>
  <si>
    <t>Points Ref: Hunter Stompson/Iggy Slop/Hunter Stompson</t>
  </si>
  <si>
    <t>Points Ref: Iggy Slop/Hunter Stompson/Iggy Slop</t>
  </si>
  <si>
    <t>Scorekeeper: Lexpletive/D-Town Disciple/Lexpletive</t>
  </si>
  <si>
    <t>Bout MVP: Elle McFearsome (DP)</t>
  </si>
  <si>
    <t>Jammer of Game: Rude Awakening (DP)</t>
  </si>
  <si>
    <t>Offensive Blocker of Game: Elle McFearsome (DP)</t>
  </si>
  <si>
    <t>Defensive Blocker of Game: Cookie Rumble (DP)</t>
  </si>
  <si>
    <t>Postional Stats: Offensive—Jam Onya; Defensive—Loretta Synn</t>
  </si>
  <si>
    <t>Penalty Tracker: Fanny Pack</t>
  </si>
  <si>
    <t>Penalty Tracker: Skid Bro</t>
  </si>
  <si>
    <t>Positional Stats: Offensive—Honey Suckit; Defensive—Bruisie Siouxxx, Shear Terror</t>
  </si>
  <si>
    <t>Head Referee: Iggy Slop</t>
  </si>
  <si>
    <t>Pack Referees: Ed Zeppelin, Bella Go Go See, Candy Apple Ref, Tootie Tinwhistle, Marv Illis</t>
  </si>
  <si>
    <t>Jammer Hits</t>
  </si>
  <si>
    <t>Jammer KDs</t>
  </si>
  <si>
    <t>Total Attacks</t>
  </si>
  <si>
    <t>Total Actions</t>
  </si>
  <si>
    <t>Offense</t>
  </si>
  <si>
    <t>NL %</t>
  </si>
  <si>
    <t>Pivot +/-</t>
  </si>
  <si>
    <t>Inside +/-</t>
  </si>
  <si>
    <t>Outside +/-</t>
  </si>
  <si>
    <t>Back +/-</t>
  </si>
  <si>
    <t>Team Totals</t>
  </si>
  <si>
    <t>Bout Total Jams</t>
  </si>
  <si>
    <t>% Jam</t>
  </si>
  <si>
    <t>Block +/-</t>
  </si>
  <si>
    <t>Red</t>
  </si>
  <si>
    <t>Blue</t>
  </si>
  <si>
    <t>Called for Injury</t>
  </si>
  <si>
    <t>Date:</t>
  </si>
  <si>
    <t>Blocking</t>
  </si>
  <si>
    <t>#</t>
  </si>
  <si>
    <t>Pos</t>
  </si>
  <si>
    <t>—</t>
  </si>
  <si>
    <t>Total Assists</t>
  </si>
  <si>
    <t>Total KDs</t>
  </si>
  <si>
    <t>+/- Avg per Jam</t>
  </si>
  <si>
    <t>Lead Jam +/-</t>
  </si>
  <si>
    <t>Venue:</t>
  </si>
  <si>
    <t>City:</t>
  </si>
  <si>
    <t>Defense</t>
  </si>
  <si>
    <t>Penalty Minutes</t>
  </si>
  <si>
    <t>Jammer +/-</t>
  </si>
  <si>
    <t>Blocker +/-</t>
  </si>
  <si>
    <t>Total +/-</t>
  </si>
  <si>
    <t>Jammer +/- Avg</t>
  </si>
  <si>
    <t>Pivot +/- Avg</t>
  </si>
  <si>
    <t>Blocker +/- Avg</t>
  </si>
  <si>
    <t>Total +/- Avg</t>
  </si>
  <si>
    <t>Jammer Stats</t>
  </si>
  <si>
    <t>LL</t>
  </si>
  <si>
    <t>Back Block</t>
  </si>
  <si>
    <t>Cutting the Track</t>
  </si>
  <si>
    <t>Elbows</t>
  </si>
  <si>
    <t>Forearms</t>
  </si>
  <si>
    <t>Hands</t>
  </si>
  <si>
    <t>Illegal/High Hit</t>
  </si>
  <si>
    <t>Illegal Procedure</t>
  </si>
  <si>
    <t>Out of Bounds</t>
  </si>
  <si>
    <t>Tripping</t>
  </si>
  <si>
    <t>20 ft</t>
  </si>
  <si>
    <t>Total</t>
  </si>
  <si>
    <t>Striking</t>
  </si>
  <si>
    <t>Fights</t>
  </si>
  <si>
    <t>Other</t>
  </si>
  <si>
    <t>Head Hit</t>
  </si>
  <si>
    <t>Positions Played</t>
  </si>
  <si>
    <t>Penalties</t>
  </si>
  <si>
    <t>% of track time</t>
  </si>
  <si>
    <t>Lead Jam</t>
  </si>
  <si>
    <t>Lead Jam %</t>
  </si>
  <si>
    <t>Points scored</t>
  </si>
  <si>
    <t>Avg points per jam</t>
  </si>
  <si>
    <t>Whips</t>
  </si>
  <si>
    <t>Pushes</t>
  </si>
  <si>
    <t>jams:</t>
  </si>
  <si>
    <t>TOTALS</t>
  </si>
  <si>
    <t>Skaters</t>
  </si>
  <si>
    <t>Pivot</t>
  </si>
  <si>
    <t>Block</t>
  </si>
  <si>
    <t>Jam</t>
  </si>
  <si>
    <t>Bulldozers</t>
  </si>
  <si>
    <t>Plus/Minus</t>
  </si>
  <si>
    <t>Jammer</t>
  </si>
  <si>
    <t>Grand Slam</t>
  </si>
  <si>
    <t>Majors</t>
  </si>
  <si>
    <t>Minors</t>
  </si>
  <si>
    <t>Jams in Box</t>
  </si>
  <si>
    <t>Period</t>
  </si>
  <si>
    <t xml:space="preserve">Inside </t>
  </si>
  <si>
    <t>Outside</t>
  </si>
  <si>
    <t>Back</t>
  </si>
  <si>
    <t>Points</t>
  </si>
  <si>
    <t>Lead</t>
  </si>
  <si>
    <t>P/M</t>
  </si>
  <si>
    <t>Pass 2</t>
  </si>
  <si>
    <t>Pass 3</t>
  </si>
  <si>
    <t>Pass 4</t>
  </si>
  <si>
    <t>Gr Slam</t>
  </si>
  <si>
    <t xml:space="preserve">Total </t>
  </si>
  <si>
    <t>Jams</t>
  </si>
  <si>
    <t>Lead %</t>
  </si>
  <si>
    <t>GAME SCORING TOTALS</t>
  </si>
  <si>
    <t>GAME LEAD TOTALS</t>
  </si>
  <si>
    <t>Inside</t>
  </si>
  <si>
    <t>HOME:</t>
  </si>
  <si>
    <t>AWAY:</t>
  </si>
  <si>
    <t>Skater</t>
  </si>
  <si>
    <t>In</t>
  </si>
  <si>
    <t>Out</t>
  </si>
  <si>
    <t>+/-</t>
  </si>
  <si>
    <t>Lead +/-</t>
  </si>
  <si>
    <t>Total Jama</t>
  </si>
  <si>
    <t>Pivot Points</t>
  </si>
  <si>
    <t>Offensive Blocks</t>
  </si>
  <si>
    <t>Off. KDs</t>
  </si>
  <si>
    <t>1/4 Track Blocks</t>
  </si>
  <si>
    <t>Force Outs</t>
  </si>
  <si>
    <t>Block Assis</t>
  </si>
  <si>
    <t>Grand Slams</t>
  </si>
  <si>
    <t>#14:</t>
  </si>
  <si>
    <t>Detroit Pistoffs 102 vs. D-Funk Allstars 65</t>
  </si>
  <si>
    <t>Masonic Temple</t>
  </si>
  <si>
    <t>April 21, 2007</t>
  </si>
  <si>
    <t>Detroit, MI</t>
  </si>
  <si>
    <t>00</t>
  </si>
  <si>
    <t>-0</t>
  </si>
  <si>
    <t>Head Statistician: AK-40oz.</t>
  </si>
  <si>
    <t>Penalty Box: Agent Automatic, Shutter Speed, Bytch Ryder, JimE Newtron</t>
  </si>
  <si>
    <t>Scoreboard Operator: Albert the Scoreboard Guy</t>
  </si>
  <si>
    <t>Score Girl: Dot Matrix</t>
  </si>
  <si>
    <t>2007 Regular Season #3</t>
  </si>
  <si>
    <t>Detroit Pistoffs</t>
  </si>
  <si>
    <t>L1</t>
  </si>
  <si>
    <t>P/B/J</t>
  </si>
  <si>
    <t>B/J/P</t>
  </si>
  <si>
    <t>$</t>
  </si>
  <si>
    <t>B/J</t>
  </si>
  <si>
    <t>Effin' Money</t>
  </si>
  <si>
    <t>Elle McFearsome</t>
  </si>
  <si>
    <t>SOD</t>
  </si>
  <si>
    <t>B</t>
  </si>
  <si>
    <t>Jugsy Siegel</t>
  </si>
  <si>
    <t>Miss Canada</t>
  </si>
  <si>
    <t>Pain MacGowan</t>
  </si>
  <si>
    <t>J/B/P</t>
  </si>
  <si>
    <t>RUDE Awakening</t>
  </si>
  <si>
    <t>Smashing Darling</t>
  </si>
  <si>
    <t>B/P</t>
  </si>
  <si>
    <t>Soldier Doll</t>
  </si>
  <si>
    <t>Wanda Throwdown</t>
  </si>
  <si>
    <t>D-Funk All Stars</t>
  </si>
  <si>
    <t>Cat's Meow</t>
  </si>
  <si>
    <t>Damsel Distresser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</si>
</sst>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000"/>
    <numFmt numFmtId="173" formatCode="0.00000000"/>
    <numFmt numFmtId="174" formatCode="0.000000"/>
    <numFmt numFmtId="175" formatCode="0.000000000"/>
  </numFmts>
  <fonts count="14">
    <font>
      <sz val="10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sz val="10"/>
      <color indexed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13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3" xfId="0" applyFill="1" applyBorder="1" applyAlignment="1" quotePrefix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 quotePrefix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6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" xfId="0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" xfId="0" applyBorder="1" applyAlignment="1">
      <alignment/>
    </xf>
    <xf numFmtId="0" fontId="0" fillId="2" borderId="0" xfId="0" applyFill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Border="1" applyAlignment="1">
      <alignment/>
    </xf>
    <xf numFmtId="0" fontId="7" fillId="0" borderId="25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Font="1" applyBorder="1" applyAlignment="1">
      <alignment/>
    </xf>
    <xf numFmtId="0" fontId="0" fillId="0" borderId="27" xfId="0" applyBorder="1" applyAlignment="1">
      <alignment/>
    </xf>
    <xf numFmtId="0" fontId="2" fillId="0" borderId="1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5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3" borderId="22" xfId="0" applyFont="1" applyFill="1" applyBorder="1" applyAlignment="1">
      <alignment/>
    </xf>
    <xf numFmtId="0" fontId="2" fillId="3" borderId="21" xfId="0" applyFont="1" applyFill="1" applyBorder="1" applyAlignment="1">
      <alignment/>
    </xf>
    <xf numFmtId="0" fontId="0" fillId="3" borderId="21" xfId="0" applyFont="1" applyFill="1" applyBorder="1" applyAlignment="1">
      <alignment/>
    </xf>
    <xf numFmtId="0" fontId="2" fillId="3" borderId="22" xfId="0" applyFont="1" applyFill="1" applyBorder="1" applyAlignment="1">
      <alignment/>
    </xf>
    <xf numFmtId="0" fontId="10" fillId="0" borderId="13" xfId="0" applyFont="1" applyBorder="1" applyAlignment="1">
      <alignment horizontal="center" vertical="center" textRotation="90"/>
    </xf>
    <xf numFmtId="0" fontId="0" fillId="0" borderId="28" xfId="0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0" fillId="0" borderId="30" xfId="0" applyFill="1" applyBorder="1" applyAlignment="1">
      <alignment horizontal="left"/>
    </xf>
    <xf numFmtId="0" fontId="0" fillId="0" borderId="31" xfId="0" applyFill="1" applyBorder="1" applyAlignment="1">
      <alignment horizontal="left"/>
    </xf>
    <xf numFmtId="0" fontId="2" fillId="0" borderId="0" xfId="0" applyFont="1" applyAlignment="1">
      <alignment/>
    </xf>
    <xf numFmtId="0" fontId="0" fillId="0" borderId="24" xfId="0" applyBorder="1" applyAlignment="1">
      <alignment horizontal="center"/>
    </xf>
    <xf numFmtId="0" fontId="3" fillId="3" borderId="1" xfId="0" applyFont="1" applyFill="1" applyBorder="1" applyAlignment="1">
      <alignment/>
    </xf>
    <xf numFmtId="0" fontId="3" fillId="3" borderId="22" xfId="0" applyFont="1" applyFill="1" applyBorder="1" applyAlignment="1">
      <alignment/>
    </xf>
    <xf numFmtId="0" fontId="0" fillId="3" borderId="21" xfId="0" applyFill="1" applyBorder="1" applyAlignment="1">
      <alignment/>
    </xf>
    <xf numFmtId="0" fontId="2" fillId="3" borderId="2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0" borderId="0" xfId="0" applyAlignment="1">
      <alignment horizontal="center"/>
    </xf>
    <xf numFmtId="0" fontId="0" fillId="0" borderId="32" xfId="0" applyBorder="1" applyAlignment="1">
      <alignment horizontal="center"/>
    </xf>
    <xf numFmtId="0" fontId="0" fillId="0" borderId="4" xfId="0" applyFill="1" applyBorder="1" applyAlignment="1" quotePrefix="1">
      <alignment horizontal="left"/>
    </xf>
    <xf numFmtId="0" fontId="11" fillId="0" borderId="0" xfId="0" applyFont="1" applyAlignment="1">
      <alignment/>
    </xf>
    <xf numFmtId="0" fontId="0" fillId="0" borderId="3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2" xfId="0" applyBorder="1" applyAlignment="1" quotePrefix="1">
      <alignment horizontal="center"/>
    </xf>
    <xf numFmtId="9" fontId="0" fillId="0" borderId="3" xfId="0" applyNumberFormat="1" applyBorder="1" applyAlignment="1">
      <alignment horizontal="center"/>
    </xf>
    <xf numFmtId="0" fontId="0" fillId="0" borderId="3" xfId="0" applyBorder="1" applyAlignment="1" quotePrefix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/>
    </xf>
    <xf numFmtId="9" fontId="0" fillId="0" borderId="34" xfId="0" applyNumberFormat="1" applyBorder="1" applyAlignment="1">
      <alignment horizontal="center"/>
    </xf>
    <xf numFmtId="9" fontId="0" fillId="0" borderId="37" xfId="21" applyBorder="1" applyAlignment="1">
      <alignment horizontal="center"/>
    </xf>
    <xf numFmtId="0" fontId="0" fillId="0" borderId="4" xfId="0" applyBorder="1" applyAlignment="1">
      <alignment/>
    </xf>
    <xf numFmtId="9" fontId="0" fillId="0" borderId="5" xfId="21" applyBorder="1" applyAlignment="1">
      <alignment horizontal="center"/>
    </xf>
    <xf numFmtId="0" fontId="0" fillId="0" borderId="14" xfId="0" applyBorder="1" applyAlignment="1">
      <alignment/>
    </xf>
    <xf numFmtId="9" fontId="0" fillId="0" borderId="35" xfId="0" applyNumberFormat="1" applyBorder="1" applyAlignment="1">
      <alignment horizontal="center"/>
    </xf>
    <xf numFmtId="9" fontId="0" fillId="0" borderId="38" xfId="21" applyBorder="1" applyAlignment="1">
      <alignment horizontal="center"/>
    </xf>
    <xf numFmtId="9" fontId="0" fillId="0" borderId="37" xfId="21" applyBorder="1" applyAlignment="1">
      <alignment/>
    </xf>
    <xf numFmtId="9" fontId="0" fillId="0" borderId="5" xfId="21" applyBorder="1" applyAlignment="1">
      <alignment/>
    </xf>
    <xf numFmtId="9" fontId="0" fillId="0" borderId="38" xfId="21" applyBorder="1" applyAlignment="1">
      <alignment/>
    </xf>
    <xf numFmtId="0" fontId="0" fillId="0" borderId="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3" xfId="0" applyFont="1" applyFill="1" applyBorder="1" applyAlignment="1" quotePrefix="1">
      <alignment horizontal="center"/>
    </xf>
    <xf numFmtId="0" fontId="0" fillId="0" borderId="18" xfId="0" applyFont="1" applyFill="1" applyBorder="1" applyAlignment="1" quotePrefix="1">
      <alignment horizontal="center"/>
    </xf>
    <xf numFmtId="0" fontId="0" fillId="0" borderId="13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0" xfId="0" applyAlignment="1">
      <alignment horizontal="left"/>
    </xf>
    <xf numFmtId="0" fontId="0" fillId="0" borderId="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4" xfId="0" applyFont="1" applyFill="1" applyBorder="1" applyAlignment="1">
      <alignment horizontal="center"/>
    </xf>
    <xf numFmtId="0" fontId="0" fillId="3" borderId="37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38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39" xfId="0" applyFill="1" applyBorder="1" applyAlignment="1">
      <alignment horizontal="center"/>
    </xf>
    <xf numFmtId="0" fontId="0" fillId="3" borderId="40" xfId="0" applyFill="1" applyBorder="1" applyAlignment="1">
      <alignment horizontal="center"/>
    </xf>
    <xf numFmtId="0" fontId="0" fillId="3" borderId="41" xfId="0" applyFill="1" applyBorder="1" applyAlignment="1">
      <alignment horizontal="center"/>
    </xf>
    <xf numFmtId="1" fontId="0" fillId="3" borderId="37" xfId="21" applyNumberFormat="1" applyFill="1" applyBorder="1" applyAlignment="1">
      <alignment horizontal="center"/>
    </xf>
    <xf numFmtId="1" fontId="0" fillId="3" borderId="5" xfId="21" applyNumberFormat="1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0" fillId="3" borderId="32" xfId="0" applyFill="1" applyBorder="1" applyAlignment="1">
      <alignment/>
    </xf>
    <xf numFmtId="1" fontId="0" fillId="3" borderId="21" xfId="21" applyNumberFormat="1" applyFill="1" applyBorder="1" applyAlignment="1">
      <alignment horizontal="center"/>
    </xf>
    <xf numFmtId="0" fontId="0" fillId="3" borderId="33" xfId="0" applyFill="1" applyBorder="1" applyAlignment="1">
      <alignment/>
    </xf>
    <xf numFmtId="0" fontId="0" fillId="3" borderId="42" xfId="0" applyFill="1" applyBorder="1" applyAlignment="1">
      <alignment horizontal="center"/>
    </xf>
    <xf numFmtId="1" fontId="0" fillId="3" borderId="8" xfId="21" applyNumberForma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36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5" xfId="0" applyFill="1" applyBorder="1" applyAlignment="1" quotePrefix="1">
      <alignment horizontal="center"/>
    </xf>
    <xf numFmtId="0" fontId="0" fillId="0" borderId="35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12" fillId="0" borderId="0" xfId="0" applyFont="1" applyAlignment="1">
      <alignment/>
    </xf>
    <xf numFmtId="0" fontId="0" fillId="0" borderId="1" xfId="0" applyBorder="1" applyAlignment="1">
      <alignment horizontal="center"/>
    </xf>
    <xf numFmtId="0" fontId="1" fillId="0" borderId="10" xfId="0" applyFont="1" applyFill="1" applyBorder="1" applyAlignment="1">
      <alignment horizontal="center" textRotation="90" wrapText="1"/>
    </xf>
    <xf numFmtId="0" fontId="1" fillId="0" borderId="9" xfId="0" applyFont="1" applyFill="1" applyBorder="1" applyAlignment="1">
      <alignment horizontal="center" textRotation="90" wrapText="1"/>
    </xf>
    <xf numFmtId="0" fontId="1" fillId="0" borderId="12" xfId="0" applyFont="1" applyFill="1" applyBorder="1" applyAlignment="1">
      <alignment horizontal="center" textRotation="90" wrapText="1"/>
    </xf>
    <xf numFmtId="0" fontId="1" fillId="0" borderId="11" xfId="0" applyFont="1" applyFill="1" applyBorder="1" applyAlignment="1">
      <alignment horizontal="center" textRotation="90" wrapText="1"/>
    </xf>
    <xf numFmtId="0" fontId="0" fillId="0" borderId="9" xfId="0" applyFont="1" applyFill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9" fontId="0" fillId="3" borderId="8" xfId="21" applyFill="1" applyBorder="1" applyAlignment="1">
      <alignment horizontal="center"/>
    </xf>
    <xf numFmtId="9" fontId="0" fillId="3" borderId="5" xfId="2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 textRotation="90" wrapText="1"/>
    </xf>
    <xf numFmtId="0" fontId="1" fillId="0" borderId="10" xfId="0" applyFont="1" applyFill="1" applyBorder="1" applyAlignment="1">
      <alignment horizontal="center" textRotation="90" wrapText="1"/>
    </xf>
    <xf numFmtId="0" fontId="1" fillId="5" borderId="11" xfId="0" applyFont="1" applyFill="1" applyBorder="1" applyAlignment="1">
      <alignment horizontal="center" textRotation="90" wrapText="1"/>
    </xf>
    <xf numFmtId="0" fontId="1" fillId="3" borderId="10" xfId="0" applyFont="1" applyFill="1" applyBorder="1" applyAlignment="1">
      <alignment horizontal="center" textRotation="90" wrapText="1"/>
    </xf>
    <xf numFmtId="9" fontId="0" fillId="3" borderId="34" xfId="21" applyFill="1" applyBorder="1" applyAlignment="1">
      <alignment horizontal="center"/>
    </xf>
    <xf numFmtId="9" fontId="0" fillId="3" borderId="7" xfId="21" applyFill="1" applyBorder="1" applyAlignment="1">
      <alignment horizontal="center"/>
    </xf>
    <xf numFmtId="9" fontId="0" fillId="3" borderId="7" xfId="21" applyFont="1" applyFill="1" applyBorder="1" applyAlignment="1">
      <alignment horizontal="center"/>
    </xf>
    <xf numFmtId="9" fontId="0" fillId="3" borderId="3" xfId="21" applyFill="1" applyBorder="1" applyAlignment="1">
      <alignment horizontal="center"/>
    </xf>
    <xf numFmtId="9" fontId="0" fillId="3" borderId="43" xfId="21" applyFill="1" applyBorder="1" applyAlignment="1">
      <alignment horizontal="center"/>
    </xf>
    <xf numFmtId="0" fontId="1" fillId="6" borderId="10" xfId="0" applyFont="1" applyFill="1" applyBorder="1" applyAlignment="1">
      <alignment horizontal="center" textRotation="90" wrapText="1"/>
    </xf>
    <xf numFmtId="0" fontId="0" fillId="6" borderId="7" xfId="0" applyFill="1" applyBorder="1" applyAlignment="1">
      <alignment horizontal="center"/>
    </xf>
    <xf numFmtId="2" fontId="0" fillId="3" borderId="34" xfId="0" applyNumberFormat="1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2" fontId="0" fillId="3" borderId="3" xfId="0" applyNumberFormat="1" applyFill="1" applyBorder="1" applyAlignment="1">
      <alignment horizontal="center"/>
    </xf>
    <xf numFmtId="0" fontId="0" fillId="6" borderId="3" xfId="0" applyFont="1" applyFill="1" applyBorder="1" applyAlignment="1">
      <alignment horizontal="center"/>
    </xf>
    <xf numFmtId="2" fontId="0" fillId="3" borderId="3" xfId="0" applyNumberFormat="1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6" borderId="3" xfId="0" applyFont="1" applyFill="1" applyBorder="1" applyAlignment="1" quotePrefix="1">
      <alignment horizontal="center"/>
    </xf>
    <xf numFmtId="0" fontId="0" fillId="6" borderId="3" xfId="0" applyFill="1" applyBorder="1" applyAlignment="1" quotePrefix="1">
      <alignment horizontal="center"/>
    </xf>
    <xf numFmtId="9" fontId="2" fillId="3" borderId="10" xfId="21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2" fontId="2" fillId="3" borderId="10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 textRotation="90" wrapText="1"/>
    </xf>
    <xf numFmtId="0" fontId="0" fillId="0" borderId="45" xfId="0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0" fillId="0" borderId="45" xfId="0" applyFont="1" applyFill="1" applyBorder="1" applyAlignment="1" quotePrefix="1">
      <alignment horizontal="center"/>
    </xf>
    <xf numFmtId="0" fontId="0" fillId="3" borderId="44" xfId="0" applyFill="1" applyBorder="1" applyAlignment="1">
      <alignment horizontal="center"/>
    </xf>
    <xf numFmtId="0" fontId="1" fillId="0" borderId="2" xfId="0" applyFont="1" applyFill="1" applyBorder="1" applyAlignment="1">
      <alignment horizontal="center" textRotation="90" wrapText="1"/>
    </xf>
    <xf numFmtId="1" fontId="0" fillId="4" borderId="36" xfId="21" applyNumberFormat="1" applyFont="1" applyFill="1" applyBorder="1" applyAlignment="1">
      <alignment horizontal="center"/>
    </xf>
    <xf numFmtId="0" fontId="0" fillId="5" borderId="37" xfId="0" applyFill="1" applyBorder="1" applyAlignment="1">
      <alignment horizontal="center"/>
    </xf>
    <xf numFmtId="1" fontId="0" fillId="4" borderId="4" xfId="21" applyNumberFormat="1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1" fontId="0" fillId="4" borderId="4" xfId="21" applyNumberFormat="1" applyFont="1" applyFill="1" applyBorder="1" applyAlignment="1">
      <alignment horizontal="center"/>
    </xf>
    <xf numFmtId="0" fontId="0" fillId="5" borderId="5" xfId="0" applyFont="1" applyFill="1" applyBorder="1" applyAlignment="1">
      <alignment horizontal="center"/>
    </xf>
    <xf numFmtId="1" fontId="0" fillId="4" borderId="4" xfId="21" applyNumberFormat="1" applyFill="1" applyBorder="1" applyAlignment="1">
      <alignment horizontal="center"/>
    </xf>
    <xf numFmtId="1" fontId="0" fillId="4" borderId="4" xfId="21" applyNumberFormat="1" applyFont="1" applyFill="1" applyBorder="1" applyAlignment="1" quotePrefix="1">
      <alignment horizontal="center"/>
    </xf>
    <xf numFmtId="1" fontId="0" fillId="4" borderId="14" xfId="21" applyNumberFormat="1" applyFill="1" applyBorder="1" applyAlignment="1">
      <alignment horizontal="center"/>
    </xf>
    <xf numFmtId="0" fontId="0" fillId="5" borderId="38" xfId="0" applyFill="1" applyBorder="1" applyAlignment="1">
      <alignment horizontal="center"/>
    </xf>
    <xf numFmtId="1" fontId="0" fillId="4" borderId="36" xfId="21" applyNumberFormat="1" applyFont="1" applyFill="1" applyBorder="1" applyAlignment="1" quotePrefix="1">
      <alignment horizontal="center"/>
    </xf>
    <xf numFmtId="2" fontId="0" fillId="5" borderId="37" xfId="0" applyNumberFormat="1" applyFill="1" applyBorder="1" applyAlignment="1">
      <alignment horizontal="center"/>
    </xf>
    <xf numFmtId="2" fontId="0" fillId="5" borderId="5" xfId="0" applyNumberFormat="1" applyFill="1" applyBorder="1" applyAlignment="1">
      <alignment horizontal="center"/>
    </xf>
    <xf numFmtId="2" fontId="0" fillId="5" borderId="5" xfId="0" applyNumberFormat="1" applyFont="1" applyFill="1" applyBorder="1" applyAlignment="1">
      <alignment horizontal="center"/>
    </xf>
    <xf numFmtId="2" fontId="0" fillId="5" borderId="38" xfId="0" applyNumberFormat="1" applyFill="1" applyBorder="1" applyAlignment="1">
      <alignment horizontal="center"/>
    </xf>
    <xf numFmtId="15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5" fontId="12" fillId="0" borderId="0" xfId="0" applyNumberFormat="1" applyFont="1" applyAlignment="1" quotePrefix="1">
      <alignment/>
    </xf>
    <xf numFmtId="0" fontId="12" fillId="0" borderId="0" xfId="0" applyFont="1" applyAlignment="1" quotePrefix="1">
      <alignment/>
    </xf>
    <xf numFmtId="0" fontId="12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 quotePrefix="1">
      <alignment/>
    </xf>
    <xf numFmtId="0" fontId="13" fillId="0" borderId="25" xfId="0" applyFont="1" applyBorder="1" applyAlignment="1">
      <alignment/>
    </xf>
    <xf numFmtId="0" fontId="13" fillId="0" borderId="46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47" xfId="0" applyFont="1" applyBorder="1" applyAlignment="1">
      <alignment horizontal="left"/>
    </xf>
    <xf numFmtId="0" fontId="13" fillId="0" borderId="47" xfId="0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27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42" xfId="0" applyFont="1" applyBorder="1" applyAlignment="1">
      <alignment/>
    </xf>
    <xf numFmtId="0" fontId="13" fillId="0" borderId="48" xfId="0" applyFont="1" applyBorder="1" applyAlignment="1">
      <alignment horizontal="left"/>
    </xf>
    <xf numFmtId="0" fontId="13" fillId="0" borderId="27" xfId="0" applyFont="1" applyBorder="1" applyAlignment="1">
      <alignment horizontal="left"/>
    </xf>
    <xf numFmtId="0" fontId="13" fillId="0" borderId="49" xfId="0" applyFont="1" applyBorder="1" applyAlignment="1">
      <alignment horizontal="left"/>
    </xf>
    <xf numFmtId="0" fontId="13" fillId="0" borderId="50" xfId="0" applyFont="1" applyBorder="1" applyAlignment="1">
      <alignment horizontal="left"/>
    </xf>
    <xf numFmtId="0" fontId="13" fillId="0" borderId="51" xfId="0" applyFont="1" applyBorder="1" applyAlignment="1">
      <alignment horizontal="left"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0" fontId="13" fillId="0" borderId="52" xfId="0" applyFont="1" applyBorder="1" applyAlignment="1">
      <alignment/>
    </xf>
    <xf numFmtId="0" fontId="13" fillId="0" borderId="53" xfId="0" applyFont="1" applyBorder="1" applyAlignment="1">
      <alignment horizontal="left"/>
    </xf>
    <xf numFmtId="0" fontId="13" fillId="0" borderId="54" xfId="0" applyFont="1" applyBorder="1" applyAlignment="1">
      <alignment horizontal="left"/>
    </xf>
    <xf numFmtId="0" fontId="13" fillId="0" borderId="31" xfId="0" applyFont="1" applyBorder="1" applyAlignment="1">
      <alignment horizontal="left"/>
    </xf>
    <xf numFmtId="0" fontId="0" fillId="0" borderId="31" xfId="0" applyBorder="1" applyAlignment="1">
      <alignment/>
    </xf>
    <xf numFmtId="0" fontId="0" fillId="0" borderId="21" xfId="0" applyBorder="1" applyAlignment="1" quotePrefix="1">
      <alignment horizontal="center"/>
    </xf>
    <xf numFmtId="0" fontId="1" fillId="3" borderId="9" xfId="0" applyFont="1" applyFill="1" applyBorder="1" applyAlignment="1">
      <alignment horizontal="center" textRotation="90" wrapText="1"/>
    </xf>
    <xf numFmtId="0" fontId="1" fillId="3" borderId="10" xfId="0" applyFont="1" applyFill="1" applyBorder="1" applyAlignment="1">
      <alignment horizontal="center" textRotation="90" wrapText="1"/>
    </xf>
    <xf numFmtId="2" fontId="0" fillId="3" borderId="36" xfId="0" applyNumberFormat="1" applyFill="1" applyBorder="1" applyAlignment="1">
      <alignment horizontal="center"/>
    </xf>
    <xf numFmtId="2" fontId="0" fillId="3" borderId="4" xfId="0" applyNumberFormat="1" applyFill="1" applyBorder="1" applyAlignment="1">
      <alignment horizontal="center"/>
    </xf>
    <xf numFmtId="2" fontId="0" fillId="3" borderId="4" xfId="0" applyNumberFormat="1" applyFont="1" applyFill="1" applyBorder="1" applyAlignment="1">
      <alignment horizontal="center"/>
    </xf>
    <xf numFmtId="2" fontId="0" fillId="3" borderId="14" xfId="0" applyNumberFormat="1" applyFill="1" applyBorder="1" applyAlignment="1">
      <alignment horizontal="center"/>
    </xf>
    <xf numFmtId="2" fontId="0" fillId="3" borderId="35" xfId="0" applyNumberFormat="1" applyFill="1" applyBorder="1" applyAlignment="1">
      <alignment horizontal="center"/>
    </xf>
    <xf numFmtId="0" fontId="2" fillId="0" borderId="55" xfId="0" applyFont="1" applyBorder="1" applyAlignment="1">
      <alignment/>
    </xf>
    <xf numFmtId="0" fontId="0" fillId="0" borderId="56" xfId="0" applyBorder="1" applyAlignment="1">
      <alignment/>
    </xf>
    <xf numFmtId="0" fontId="0" fillId="0" borderId="9" xfId="0" applyBorder="1" applyAlignment="1">
      <alignment/>
    </xf>
    <xf numFmtId="0" fontId="0" fillId="0" borderId="12" xfId="0" applyBorder="1" applyAlignment="1">
      <alignment textRotation="90"/>
    </xf>
    <xf numFmtId="0" fontId="0" fillId="0" borderId="10" xfId="0" applyFill="1" applyBorder="1" applyAlignment="1">
      <alignment textRotation="90"/>
    </xf>
    <xf numFmtId="0" fontId="0" fillId="0" borderId="10" xfId="0" applyBorder="1" applyAlignment="1">
      <alignment textRotation="90"/>
    </xf>
    <xf numFmtId="0" fontId="0" fillId="3" borderId="11" xfId="0" applyFill="1" applyBorder="1" applyAlignment="1">
      <alignment textRotation="90"/>
    </xf>
    <xf numFmtId="0" fontId="0" fillId="0" borderId="9" xfId="0" applyBorder="1" applyAlignment="1">
      <alignment textRotation="90"/>
    </xf>
    <xf numFmtId="0" fontId="0" fillId="0" borderId="57" xfId="0" applyBorder="1" applyAlignment="1">
      <alignment/>
    </xf>
    <xf numFmtId="0" fontId="0" fillId="0" borderId="7" xfId="0" applyBorder="1" applyAlignment="1">
      <alignment/>
    </xf>
    <xf numFmtId="0" fontId="0" fillId="3" borderId="8" xfId="0" applyFill="1" applyBorder="1" applyAlignment="1">
      <alignment/>
    </xf>
    <xf numFmtId="0" fontId="0" fillId="0" borderId="6" xfId="0" applyBorder="1" applyAlignment="1">
      <alignment/>
    </xf>
    <xf numFmtId="0" fontId="0" fillId="0" borderId="40" xfId="0" applyBorder="1" applyAlignment="1">
      <alignment/>
    </xf>
    <xf numFmtId="0" fontId="0" fillId="0" borderId="3" xfId="0" applyBorder="1" applyAlignment="1">
      <alignment/>
    </xf>
    <xf numFmtId="0" fontId="0" fillId="3" borderId="5" xfId="0" applyFill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3" borderId="59" xfId="0" applyFill="1" applyBorder="1" applyAlignment="1">
      <alignment/>
    </xf>
    <xf numFmtId="0" fontId="0" fillId="0" borderId="1" xfId="0" applyFill="1" applyBorder="1" applyAlignment="1">
      <alignment horizontal="left"/>
    </xf>
    <xf numFmtId="0" fontId="2" fillId="0" borderId="60" xfId="0" applyFont="1" applyFill="1" applyBorder="1" applyAlignment="1">
      <alignment horizontal="left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3" borderId="11" xfId="0" applyFont="1" applyFill="1" applyBorder="1" applyAlignment="1">
      <alignment/>
    </xf>
    <xf numFmtId="0" fontId="0" fillId="0" borderId="35" xfId="0" applyBorder="1" applyAlignment="1">
      <alignment/>
    </xf>
    <xf numFmtId="0" fontId="0" fillId="0" borderId="41" xfId="0" applyBorder="1" applyAlignment="1">
      <alignment/>
    </xf>
    <xf numFmtId="0" fontId="0" fillId="3" borderId="38" xfId="0" applyFill="1" applyBorder="1" applyAlignment="1">
      <alignment/>
    </xf>
    <xf numFmtId="0" fontId="0" fillId="0" borderId="11" xfId="0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9" fontId="2" fillId="0" borderId="0" xfId="2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61" xfId="0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0" fillId="0" borderId="62" xfId="0" applyFill="1" applyBorder="1" applyAlignment="1" quotePrefix="1">
      <alignment horizontal="center"/>
    </xf>
    <xf numFmtId="0" fontId="2" fillId="0" borderId="60" xfId="0" applyFont="1" applyFill="1" applyBorder="1" applyAlignment="1">
      <alignment horizontal="center"/>
    </xf>
    <xf numFmtId="9" fontId="0" fillId="3" borderId="38" xfId="21" applyFill="1" applyBorder="1" applyAlignment="1">
      <alignment horizontal="center"/>
    </xf>
    <xf numFmtId="9" fontId="0" fillId="3" borderId="3" xfId="21" applyFont="1" applyFill="1" applyBorder="1" applyAlignment="1">
      <alignment horizontal="center"/>
    </xf>
    <xf numFmtId="2" fontId="0" fillId="3" borderId="7" xfId="0" applyNumberForma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9" fontId="0" fillId="3" borderId="30" xfId="21" applyFill="1" applyBorder="1" applyAlignment="1">
      <alignment horizontal="center"/>
    </xf>
    <xf numFmtId="0" fontId="0" fillId="6" borderId="30" xfId="0" applyFill="1" applyBorder="1" applyAlignment="1">
      <alignment horizontal="center"/>
    </xf>
    <xf numFmtId="2" fontId="0" fillId="3" borderId="30" xfId="0" applyNumberFormat="1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1" fillId="0" borderId="60" xfId="0" applyFont="1" applyFill="1" applyBorder="1" applyAlignment="1">
      <alignment horizontal="center" textRotation="90" wrapText="1"/>
    </xf>
    <xf numFmtId="0" fontId="0" fillId="3" borderId="8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3" borderId="59" xfId="0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0" fillId="0" borderId="64" xfId="0" applyFont="1" applyFill="1" applyBorder="1" applyAlignment="1">
      <alignment horizontal="center"/>
    </xf>
    <xf numFmtId="0" fontId="0" fillId="0" borderId="64" xfId="0" applyFont="1" applyFill="1" applyBorder="1" applyAlignment="1" quotePrefix="1">
      <alignment horizontal="center"/>
    </xf>
    <xf numFmtId="0" fontId="1" fillId="3" borderId="9" xfId="0" applyFont="1" applyFill="1" applyBorder="1" applyAlignment="1">
      <alignment horizontal="center" textRotation="90" wrapText="1"/>
    </xf>
    <xf numFmtId="0" fontId="0" fillId="3" borderId="4" xfId="0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0" fillId="3" borderId="36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0" borderId="46" xfId="0" applyFont="1" applyBorder="1" applyAlignment="1">
      <alignment horizontal="right"/>
    </xf>
    <xf numFmtId="0" fontId="0" fillId="0" borderId="46" xfId="0" applyBorder="1" applyAlignment="1">
      <alignment horizontal="right"/>
    </xf>
    <xf numFmtId="0" fontId="0" fillId="0" borderId="47" xfId="0" applyBorder="1" applyAlignment="1">
      <alignment horizontal="right"/>
    </xf>
    <xf numFmtId="0" fontId="11" fillId="0" borderId="47" xfId="0" applyFont="1" applyBorder="1" applyAlignment="1">
      <alignment horizontal="right"/>
    </xf>
    <xf numFmtId="0" fontId="11" fillId="0" borderId="15" xfId="0" applyFont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11" fillId="0" borderId="46" xfId="0" applyFont="1" applyBorder="1" applyAlignment="1">
      <alignment horizontal="right"/>
    </xf>
    <xf numFmtId="0" fontId="1" fillId="0" borderId="9" xfId="0" applyFont="1" applyBorder="1" applyAlignment="1">
      <alignment horizontal="center" textRotation="90" wrapText="1"/>
    </xf>
    <xf numFmtId="0" fontId="1" fillId="0" borderId="10" xfId="0" applyFont="1" applyBorder="1" applyAlignment="1">
      <alignment horizontal="center" textRotation="90" wrapText="1"/>
    </xf>
    <xf numFmtId="0" fontId="1" fillId="0" borderId="60" xfId="0" applyFont="1" applyBorder="1" applyAlignment="1">
      <alignment horizontal="center" textRotation="90" wrapText="1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46" xfId="0" applyFont="1" applyBorder="1" applyAlignment="1">
      <alignment horizontal="left"/>
    </xf>
    <xf numFmtId="0" fontId="0" fillId="0" borderId="47" xfId="0" applyBorder="1" applyAlignment="1">
      <alignment horizontal="left"/>
    </xf>
    <xf numFmtId="0" fontId="11" fillId="0" borderId="47" xfId="0" applyFont="1" applyBorder="1" applyAlignment="1">
      <alignment/>
    </xf>
    <xf numFmtId="0" fontId="0" fillId="0" borderId="46" xfId="0" applyFont="1" applyBorder="1" applyAlignment="1">
      <alignment/>
    </xf>
    <xf numFmtId="0" fontId="11" fillId="0" borderId="46" xfId="0" applyFont="1" applyBorder="1" applyAlignment="1">
      <alignment/>
    </xf>
    <xf numFmtId="0" fontId="11" fillId="0" borderId="25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4" xfId="0" applyBorder="1" applyAlignment="1" quotePrefix="1">
      <alignment horizontal="left"/>
    </xf>
    <xf numFmtId="0" fontId="0" fillId="0" borderId="4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9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" xfId="0" applyBorder="1" applyAlignment="1" quotePrefix="1">
      <alignment horizontal="center"/>
    </xf>
    <xf numFmtId="0" fontId="0" fillId="0" borderId="22" xfId="0" applyBorder="1" applyAlignment="1" quotePrefix="1">
      <alignment horizontal="center"/>
    </xf>
    <xf numFmtId="0" fontId="0" fillId="0" borderId="2" xfId="0" applyBorder="1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orkboo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A1" t="str">
            <v>D-Funk All Stars</v>
          </cell>
        </row>
        <row r="2">
          <cell r="A2">
            <v>313</v>
          </cell>
          <cell r="C2" t="str">
            <v>Black Eyed Skeez</v>
          </cell>
          <cell r="D2">
            <v>1</v>
          </cell>
          <cell r="E2">
            <v>10</v>
          </cell>
          <cell r="F2">
            <v>8</v>
          </cell>
          <cell r="G2">
            <v>19</v>
          </cell>
        </row>
        <row r="3">
          <cell r="A3">
            <v>9</v>
          </cell>
          <cell r="C3" t="str">
            <v>Cat's Meow</v>
          </cell>
          <cell r="D3">
            <v>2</v>
          </cell>
          <cell r="F3">
            <v>9</v>
          </cell>
          <cell r="G3">
            <v>11</v>
          </cell>
        </row>
        <row r="4">
          <cell r="A4">
            <v>5</v>
          </cell>
          <cell r="C4" t="str">
            <v>Damsel Distresser</v>
          </cell>
          <cell r="D4">
            <v>3</v>
          </cell>
          <cell r="F4">
            <v>7</v>
          </cell>
          <cell r="G4">
            <v>10</v>
          </cell>
        </row>
        <row r="5">
          <cell r="A5">
            <v>10</v>
          </cell>
          <cell r="C5" t="str">
            <v>Elbow Derek</v>
          </cell>
          <cell r="D5">
            <v>4</v>
          </cell>
          <cell r="E5">
            <v>1</v>
          </cell>
          <cell r="F5">
            <v>13</v>
          </cell>
          <cell r="G5">
            <v>18</v>
          </cell>
        </row>
        <row r="6">
          <cell r="A6">
            <v>23</v>
          </cell>
          <cell r="C6" t="str">
            <v>Ima Wrecker</v>
          </cell>
          <cell r="D6">
            <v>13</v>
          </cell>
          <cell r="F6">
            <v>4</v>
          </cell>
          <cell r="G6">
            <v>17</v>
          </cell>
        </row>
        <row r="7">
          <cell r="A7">
            <v>777</v>
          </cell>
          <cell r="C7" t="str">
            <v>Juicy Contusion</v>
          </cell>
          <cell r="E7">
            <v>3</v>
          </cell>
          <cell r="F7">
            <v>9</v>
          </cell>
          <cell r="G7">
            <v>12</v>
          </cell>
        </row>
        <row r="8">
          <cell r="A8" t="str">
            <v>00</v>
          </cell>
          <cell r="C8" t="str">
            <v>Meg Phite</v>
          </cell>
          <cell r="E8">
            <v>2</v>
          </cell>
          <cell r="F8">
            <v>4</v>
          </cell>
          <cell r="G8">
            <v>6</v>
          </cell>
        </row>
        <row r="9">
          <cell r="A9" t="str">
            <v>200°</v>
          </cell>
          <cell r="C9" t="str">
            <v>Sass Knuckles</v>
          </cell>
          <cell r="E9">
            <v>4</v>
          </cell>
          <cell r="F9">
            <v>9</v>
          </cell>
          <cell r="G9">
            <v>13</v>
          </cell>
        </row>
        <row r="10">
          <cell r="A10">
            <v>813</v>
          </cell>
          <cell r="C10" t="str">
            <v>Tiny Ninja</v>
          </cell>
          <cell r="D10">
            <v>1</v>
          </cell>
          <cell r="F10">
            <v>14</v>
          </cell>
          <cell r="G10">
            <v>15</v>
          </cell>
        </row>
        <row r="11">
          <cell r="A11">
            <v>181</v>
          </cell>
          <cell r="C11" t="str">
            <v>Vega Vendetta</v>
          </cell>
          <cell r="D11">
            <v>10</v>
          </cell>
          <cell r="E11">
            <v>2</v>
          </cell>
          <cell r="F11">
            <v>3</v>
          </cell>
          <cell r="G11">
            <v>15</v>
          </cell>
        </row>
        <row r="12">
          <cell r="A12" t="str">
            <v>-0</v>
          </cell>
          <cell r="C12" t="str">
            <v>Vicious Vixen</v>
          </cell>
          <cell r="F12">
            <v>16</v>
          </cell>
          <cell r="G12">
            <v>16</v>
          </cell>
        </row>
        <row r="13">
          <cell r="A13">
            <v>31</v>
          </cell>
          <cell r="C13" t="str">
            <v>Whiskey Soured</v>
          </cell>
          <cell r="E13">
            <v>12</v>
          </cell>
          <cell r="F13">
            <v>2</v>
          </cell>
          <cell r="G13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08"/>
  <sheetViews>
    <sheetView zoomScaleSheetLayoutView="70" workbookViewId="0" topLeftCell="A53">
      <selection activeCell="L102" sqref="L102"/>
    </sheetView>
  </sheetViews>
  <sheetFormatPr defaultColWidth="11.421875" defaultRowHeight="12.75"/>
  <cols>
    <col min="1" max="1" width="8.140625" style="0" customWidth="1"/>
    <col min="2" max="2" width="7.28125" style="0" customWidth="1"/>
    <col min="3" max="3" width="11.8515625" style="0" customWidth="1"/>
    <col min="4" max="4" width="5.421875" style="0" customWidth="1"/>
    <col min="5" max="5" width="5.8515625" style="0" customWidth="1"/>
    <col min="6" max="6" width="9.00390625" style="0" customWidth="1"/>
    <col min="7" max="8" width="9.421875" style="0" customWidth="1"/>
    <col min="9" max="9" width="9.00390625" style="0" customWidth="1"/>
    <col min="10" max="10" width="10.421875" style="0" customWidth="1"/>
    <col min="11" max="12" width="9.7109375" style="0" customWidth="1"/>
    <col min="13" max="13" width="9.421875" style="0" customWidth="1"/>
    <col min="14" max="18" width="7.28125" style="0" customWidth="1"/>
    <col min="19" max="19" width="11.7109375" style="0" customWidth="1"/>
    <col min="20" max="20" width="5.7109375" style="0" customWidth="1"/>
    <col min="21" max="21" width="5.421875" style="0" customWidth="1"/>
    <col min="22" max="22" width="10.28125" style="0" customWidth="1"/>
    <col min="23" max="23" width="11.28125" style="0" customWidth="1"/>
    <col min="24" max="25" width="10.421875" style="0" customWidth="1"/>
    <col min="26" max="16384" width="8.8515625" style="0" customWidth="1"/>
  </cols>
  <sheetData>
    <row r="1" spans="1:31" ht="16.5">
      <c r="A1" s="43"/>
      <c r="B1" s="43"/>
      <c r="C1" s="43"/>
      <c r="D1" s="56" t="s">
        <v>154</v>
      </c>
      <c r="E1" s="57"/>
      <c r="F1" s="58" t="str">
        <f>Statistics!A5</f>
        <v>Detroit Pistoffs</v>
      </c>
      <c r="G1" s="43"/>
      <c r="H1" s="43"/>
      <c r="I1" s="43"/>
      <c r="J1" s="43"/>
      <c r="K1" s="43"/>
      <c r="L1" s="43"/>
      <c r="M1" s="43"/>
      <c r="N1" s="43"/>
      <c r="O1" s="43"/>
      <c r="Q1" s="43"/>
      <c r="R1" s="43"/>
      <c r="S1" s="43"/>
      <c r="T1" s="56" t="s">
        <v>153</v>
      </c>
      <c r="U1" s="60"/>
      <c r="V1" s="58" t="str">
        <f>'[1]Sheet1'!A1</f>
        <v>D-Funk All Stars</v>
      </c>
      <c r="W1" s="43"/>
      <c r="X1" s="43"/>
      <c r="Y1" s="43"/>
      <c r="Z1" s="43"/>
      <c r="AA1" s="43"/>
      <c r="AB1" s="43"/>
      <c r="AC1" s="43"/>
      <c r="AD1" s="43"/>
      <c r="AE1" s="43"/>
    </row>
    <row r="2" spans="1:31" ht="12.75" customHeight="1" thickBot="1">
      <c r="A2" s="42"/>
      <c r="B2" s="29"/>
      <c r="C2" s="29"/>
      <c r="D2" s="54"/>
      <c r="E2" s="28"/>
      <c r="F2" s="65"/>
      <c r="G2" s="65"/>
      <c r="H2" s="65"/>
      <c r="I2" s="65"/>
      <c r="J2" s="29"/>
      <c r="K2" s="29"/>
      <c r="L2" s="29"/>
      <c r="M2" s="29"/>
      <c r="N2" s="29"/>
      <c r="O2" s="43"/>
      <c r="Q2" s="29"/>
      <c r="R2" s="29"/>
      <c r="S2" s="29"/>
      <c r="T2" s="54"/>
      <c r="U2" s="59"/>
      <c r="V2" s="55"/>
      <c r="W2" s="29"/>
      <c r="X2" s="29"/>
      <c r="Y2" s="29"/>
      <c r="Z2" s="29"/>
      <c r="AA2" s="29"/>
      <c r="AB2" s="29"/>
      <c r="AC2" s="29"/>
      <c r="AD2" s="29"/>
      <c r="AE2" s="43"/>
    </row>
    <row r="3" spans="1:31" ht="13.5" customHeight="1" thickBot="1">
      <c r="A3" s="40" t="s">
        <v>136</v>
      </c>
      <c r="B3" s="39" t="s">
        <v>128</v>
      </c>
      <c r="C3" s="39" t="s">
        <v>131</v>
      </c>
      <c r="D3" s="39" t="s">
        <v>98</v>
      </c>
      <c r="E3" s="39" t="s">
        <v>141</v>
      </c>
      <c r="F3" s="105" t="s">
        <v>126</v>
      </c>
      <c r="G3" s="105" t="s">
        <v>152</v>
      </c>
      <c r="H3" s="105" t="s">
        <v>138</v>
      </c>
      <c r="I3" s="105" t="s">
        <v>139</v>
      </c>
      <c r="J3" s="39" t="s">
        <v>143</v>
      </c>
      <c r="K3" s="39" t="s">
        <v>144</v>
      </c>
      <c r="L3" s="39" t="s">
        <v>145</v>
      </c>
      <c r="M3" s="39" t="s">
        <v>146</v>
      </c>
      <c r="N3" s="34" t="s">
        <v>140</v>
      </c>
      <c r="O3" s="38" t="s">
        <v>142</v>
      </c>
      <c r="Q3" s="42" t="s">
        <v>136</v>
      </c>
      <c r="R3" s="39" t="s">
        <v>128</v>
      </c>
      <c r="S3" s="36" t="s">
        <v>131</v>
      </c>
      <c r="T3" s="39" t="s">
        <v>98</v>
      </c>
      <c r="U3" s="39" t="s">
        <v>141</v>
      </c>
      <c r="V3" s="39" t="s">
        <v>126</v>
      </c>
      <c r="W3" s="39" t="s">
        <v>137</v>
      </c>
      <c r="X3" s="39" t="s">
        <v>138</v>
      </c>
      <c r="Y3" s="39" t="s">
        <v>139</v>
      </c>
      <c r="Z3" s="39" t="s">
        <v>143</v>
      </c>
      <c r="AA3" s="39" t="s">
        <v>144</v>
      </c>
      <c r="AB3" s="39" t="s">
        <v>145</v>
      </c>
      <c r="AC3" s="39" t="s">
        <v>146</v>
      </c>
      <c r="AD3" s="34" t="s">
        <v>140</v>
      </c>
      <c r="AE3" s="38" t="s">
        <v>142</v>
      </c>
    </row>
    <row r="4" spans="1:31" ht="12.75">
      <c r="A4" s="46">
        <v>1</v>
      </c>
      <c r="B4" s="47">
        <v>1</v>
      </c>
      <c r="C4" s="47" t="s">
        <v>26</v>
      </c>
      <c r="D4" s="47"/>
      <c r="E4" s="47"/>
      <c r="F4" s="319" t="s">
        <v>27</v>
      </c>
      <c r="G4" s="299" t="s">
        <v>28</v>
      </c>
      <c r="H4" s="299" t="s">
        <v>29</v>
      </c>
      <c r="I4" s="299"/>
      <c r="J4" s="47">
        <v>5</v>
      </c>
      <c r="K4" s="47">
        <v>4</v>
      </c>
      <c r="L4" s="299"/>
      <c r="M4" s="47">
        <v>1</v>
      </c>
      <c r="N4" s="50">
        <f>SUM(J4:L4)</f>
        <v>9</v>
      </c>
      <c r="O4" s="47">
        <f>N4-AD4</f>
        <v>8</v>
      </c>
      <c r="Q4" s="46">
        <v>1</v>
      </c>
      <c r="R4" s="47">
        <v>1</v>
      </c>
      <c r="S4" s="47" t="s">
        <v>12</v>
      </c>
      <c r="T4" s="47" t="s">
        <v>13</v>
      </c>
      <c r="U4" s="47"/>
      <c r="V4" s="294" t="s">
        <v>14</v>
      </c>
      <c r="W4" s="295" t="s">
        <v>15</v>
      </c>
      <c r="X4" s="295" t="s">
        <v>16</v>
      </c>
      <c r="Y4" s="295" t="s">
        <v>17</v>
      </c>
      <c r="Z4" s="47">
        <v>1</v>
      </c>
      <c r="AA4" s="47"/>
      <c r="AB4" s="206"/>
      <c r="AC4" s="205"/>
      <c r="AD4" s="48">
        <f>SUM(Z4:AB4)</f>
        <v>1</v>
      </c>
      <c r="AE4" s="47">
        <f>AD4-N4</f>
        <v>-8</v>
      </c>
    </row>
    <row r="5" spans="1:31" ht="12">
      <c r="A5" s="49">
        <v>1</v>
      </c>
      <c r="B5" s="31">
        <v>2</v>
      </c>
      <c r="C5" s="31" t="s">
        <v>30</v>
      </c>
      <c r="D5" s="31"/>
      <c r="E5" s="31"/>
      <c r="F5" s="320" t="s">
        <v>27</v>
      </c>
      <c r="G5" s="300" t="s">
        <v>31</v>
      </c>
      <c r="H5" s="300" t="s">
        <v>29</v>
      </c>
      <c r="I5" s="300" t="s">
        <v>32</v>
      </c>
      <c r="J5" s="31">
        <v>4</v>
      </c>
      <c r="K5" s="31"/>
      <c r="L5" s="300"/>
      <c r="M5" s="31"/>
      <c r="N5" s="50">
        <f>SUM(J5:L5)</f>
        <v>4</v>
      </c>
      <c r="O5" s="33">
        <f aca="true" t="shared" si="0" ref="O5:O23">N5-AD5</f>
        <v>2</v>
      </c>
      <c r="Q5" s="49">
        <v>1</v>
      </c>
      <c r="R5" s="31">
        <v>2</v>
      </c>
      <c r="S5" s="31" t="s">
        <v>18</v>
      </c>
      <c r="T5" s="31"/>
      <c r="U5" s="31"/>
      <c r="V5" s="296" t="s">
        <v>14</v>
      </c>
      <c r="W5" s="296" t="s">
        <v>19</v>
      </c>
      <c r="X5" s="296" t="s">
        <v>20</v>
      </c>
      <c r="Y5" s="296" t="s">
        <v>21</v>
      </c>
      <c r="Z5" s="31">
        <v>2</v>
      </c>
      <c r="AA5" s="31"/>
      <c r="AB5" s="209"/>
      <c r="AC5" s="207"/>
      <c r="AD5" s="50">
        <f>SUM(Z5:AB5)</f>
        <v>2</v>
      </c>
      <c r="AE5" s="31">
        <f aca="true" t="shared" si="1" ref="AE5:AE23">AD5-N5</f>
        <v>-2</v>
      </c>
    </row>
    <row r="6" spans="1:31" ht="12">
      <c r="A6" s="49">
        <v>1</v>
      </c>
      <c r="B6" s="31">
        <v>3</v>
      </c>
      <c r="C6" s="31" t="s">
        <v>28</v>
      </c>
      <c r="D6" s="31"/>
      <c r="E6" s="31"/>
      <c r="F6" s="300" t="s">
        <v>33</v>
      </c>
      <c r="G6" s="300" t="s">
        <v>34</v>
      </c>
      <c r="H6" s="300" t="s">
        <v>29</v>
      </c>
      <c r="I6" s="300" t="s">
        <v>32</v>
      </c>
      <c r="J6" s="31">
        <v>4</v>
      </c>
      <c r="K6" s="31"/>
      <c r="L6" s="300"/>
      <c r="M6" s="31"/>
      <c r="N6" s="50">
        <f aca="true" t="shared" si="2" ref="N6:N23">SUM(J6:L6)</f>
        <v>4</v>
      </c>
      <c r="O6" s="33">
        <f t="shared" si="0"/>
        <v>1</v>
      </c>
      <c r="Q6" s="49">
        <v>1</v>
      </c>
      <c r="R6" s="31">
        <v>3</v>
      </c>
      <c r="S6" s="31" t="s">
        <v>17</v>
      </c>
      <c r="T6" s="31"/>
      <c r="U6" s="31">
        <v>1</v>
      </c>
      <c r="V6" s="296" t="s">
        <v>12</v>
      </c>
      <c r="W6" s="297" t="s">
        <v>22</v>
      </c>
      <c r="X6" s="296" t="s">
        <v>23</v>
      </c>
      <c r="Y6" s="296" t="s">
        <v>24</v>
      </c>
      <c r="Z6" s="31">
        <v>3</v>
      </c>
      <c r="AA6" s="31"/>
      <c r="AB6" s="209"/>
      <c r="AC6" s="207"/>
      <c r="AD6" s="50">
        <f aca="true" t="shared" si="3" ref="AD6:AD23">SUM(Z6:AB6)</f>
        <v>3</v>
      </c>
      <c r="AE6" s="31">
        <f t="shared" si="1"/>
        <v>-1</v>
      </c>
    </row>
    <row r="7" spans="1:31" ht="12">
      <c r="A7" s="49">
        <v>1</v>
      </c>
      <c r="B7" s="31">
        <v>4</v>
      </c>
      <c r="C7" s="298" t="s">
        <v>26</v>
      </c>
      <c r="D7" s="31"/>
      <c r="E7" s="31">
        <v>1</v>
      </c>
      <c r="F7" s="300" t="s">
        <v>33</v>
      </c>
      <c r="G7" s="300" t="s">
        <v>35</v>
      </c>
      <c r="H7" s="300" t="s">
        <v>30</v>
      </c>
      <c r="I7" s="300" t="s">
        <v>31</v>
      </c>
      <c r="J7" s="31">
        <v>1</v>
      </c>
      <c r="K7" s="31"/>
      <c r="L7" s="300"/>
      <c r="M7" s="31"/>
      <c r="N7" s="50">
        <f t="shared" si="2"/>
        <v>1</v>
      </c>
      <c r="O7" s="33">
        <f t="shared" si="0"/>
        <v>-5</v>
      </c>
      <c r="Q7" s="49">
        <v>1</v>
      </c>
      <c r="R7" s="31">
        <v>4</v>
      </c>
      <c r="S7" s="31" t="s">
        <v>18</v>
      </c>
      <c r="T7" s="31"/>
      <c r="U7" s="31"/>
      <c r="V7" s="296" t="s">
        <v>23</v>
      </c>
      <c r="W7" s="297" t="s">
        <v>22</v>
      </c>
      <c r="X7" s="296" t="s">
        <v>16</v>
      </c>
      <c r="Y7" s="297" t="s">
        <v>19</v>
      </c>
      <c r="Z7" s="31">
        <v>4</v>
      </c>
      <c r="AA7" s="31">
        <v>2</v>
      </c>
      <c r="AB7" s="209"/>
      <c r="AC7" s="207"/>
      <c r="AD7" s="50">
        <f t="shared" si="3"/>
        <v>6</v>
      </c>
      <c r="AE7" s="31">
        <f t="shared" si="1"/>
        <v>5</v>
      </c>
    </row>
    <row r="8" spans="1:31" ht="12">
      <c r="A8" s="49">
        <v>1</v>
      </c>
      <c r="B8" s="31">
        <v>5</v>
      </c>
      <c r="C8" s="31" t="s">
        <v>29</v>
      </c>
      <c r="D8" s="31"/>
      <c r="E8" s="31">
        <v>1</v>
      </c>
      <c r="F8" s="300" t="s">
        <v>27</v>
      </c>
      <c r="G8" s="300" t="s">
        <v>33</v>
      </c>
      <c r="H8" s="300" t="s">
        <v>30</v>
      </c>
      <c r="I8" s="300" t="s">
        <v>32</v>
      </c>
      <c r="J8" s="31">
        <v>4</v>
      </c>
      <c r="K8" s="31"/>
      <c r="L8" s="300"/>
      <c r="M8" s="31"/>
      <c r="N8" s="50">
        <f t="shared" si="2"/>
        <v>4</v>
      </c>
      <c r="O8" s="33">
        <f t="shared" si="0"/>
        <v>3</v>
      </c>
      <c r="Q8" s="49">
        <v>1</v>
      </c>
      <c r="R8" s="31">
        <v>5</v>
      </c>
      <c r="S8" s="31" t="s">
        <v>12</v>
      </c>
      <c r="T8" s="31"/>
      <c r="U8" s="31"/>
      <c r="V8" s="296" t="s">
        <v>14</v>
      </c>
      <c r="W8" s="296" t="s">
        <v>21</v>
      </c>
      <c r="X8" s="296" t="s">
        <v>17</v>
      </c>
      <c r="Y8" s="297" t="s">
        <v>19</v>
      </c>
      <c r="Z8" s="31">
        <v>1</v>
      </c>
      <c r="AA8" s="31"/>
      <c r="AB8" s="209"/>
      <c r="AC8" s="207"/>
      <c r="AD8" s="50">
        <f t="shared" si="3"/>
        <v>1</v>
      </c>
      <c r="AE8" s="31">
        <f t="shared" si="1"/>
        <v>-3</v>
      </c>
    </row>
    <row r="9" spans="1:31" ht="12">
      <c r="A9" s="49">
        <v>1</v>
      </c>
      <c r="B9" s="31">
        <v>6</v>
      </c>
      <c r="C9" s="31" t="s">
        <v>35</v>
      </c>
      <c r="D9" s="31"/>
      <c r="E9" s="31">
        <v>1</v>
      </c>
      <c r="F9" s="300" t="s">
        <v>27</v>
      </c>
      <c r="G9" s="300" t="s">
        <v>26</v>
      </c>
      <c r="H9" s="300" t="s">
        <v>30</v>
      </c>
      <c r="I9" s="300" t="s">
        <v>32</v>
      </c>
      <c r="J9" s="31">
        <v>2</v>
      </c>
      <c r="K9" s="31"/>
      <c r="L9" s="300"/>
      <c r="M9" s="31"/>
      <c r="N9" s="50">
        <f t="shared" si="2"/>
        <v>2</v>
      </c>
      <c r="O9" s="33">
        <f t="shared" si="0"/>
        <v>2</v>
      </c>
      <c r="Q9" s="49">
        <v>1</v>
      </c>
      <c r="R9" s="31">
        <v>6</v>
      </c>
      <c r="S9" s="298" t="s">
        <v>23</v>
      </c>
      <c r="T9" s="31"/>
      <c r="U9" s="31"/>
      <c r="V9" s="296" t="s">
        <v>15</v>
      </c>
      <c r="W9" s="296" t="s">
        <v>20</v>
      </c>
      <c r="X9" s="296" t="s">
        <v>16</v>
      </c>
      <c r="Y9" s="296" t="s">
        <v>24</v>
      </c>
      <c r="Z9" s="31">
        <v>0</v>
      </c>
      <c r="AA9" s="31"/>
      <c r="AB9" s="209"/>
      <c r="AC9" s="207"/>
      <c r="AD9" s="50">
        <f t="shared" si="3"/>
        <v>0</v>
      </c>
      <c r="AE9" s="31">
        <f t="shared" si="1"/>
        <v>-2</v>
      </c>
    </row>
    <row r="10" spans="1:31" ht="12">
      <c r="A10" s="49">
        <v>1</v>
      </c>
      <c r="B10" s="31">
        <v>7</v>
      </c>
      <c r="C10" s="31" t="s">
        <v>28</v>
      </c>
      <c r="D10" s="31"/>
      <c r="E10" s="31">
        <v>1</v>
      </c>
      <c r="F10" s="300" t="s">
        <v>33</v>
      </c>
      <c r="G10" s="300" t="s">
        <v>34</v>
      </c>
      <c r="H10" s="300" t="s">
        <v>29</v>
      </c>
      <c r="I10" s="300" t="s">
        <v>32</v>
      </c>
      <c r="J10" s="31">
        <v>4</v>
      </c>
      <c r="K10" s="31"/>
      <c r="L10" s="300"/>
      <c r="M10" s="31"/>
      <c r="N10" s="50">
        <f t="shared" si="2"/>
        <v>4</v>
      </c>
      <c r="O10" s="33">
        <f t="shared" si="0"/>
        <v>4</v>
      </c>
      <c r="Q10" s="49">
        <v>1</v>
      </c>
      <c r="R10" s="31">
        <v>7</v>
      </c>
      <c r="S10" s="298" t="s">
        <v>23</v>
      </c>
      <c r="T10" s="31"/>
      <c r="U10" s="31"/>
      <c r="V10" s="296" t="s">
        <v>14</v>
      </c>
      <c r="W10" s="296" t="s">
        <v>19</v>
      </c>
      <c r="X10" s="296" t="s">
        <v>17</v>
      </c>
      <c r="Y10" s="296" t="s">
        <v>21</v>
      </c>
      <c r="Z10" s="31">
        <v>0</v>
      </c>
      <c r="AA10" s="31"/>
      <c r="AB10" s="209"/>
      <c r="AC10" s="207"/>
      <c r="AD10" s="50">
        <f t="shared" si="3"/>
        <v>0</v>
      </c>
      <c r="AE10" s="33">
        <f t="shared" si="1"/>
        <v>-4</v>
      </c>
    </row>
    <row r="11" spans="1:31" ht="12">
      <c r="A11" s="49">
        <v>1</v>
      </c>
      <c r="B11" s="31">
        <v>8</v>
      </c>
      <c r="C11" s="31" t="s">
        <v>30</v>
      </c>
      <c r="D11" s="31"/>
      <c r="E11" s="31">
        <v>1</v>
      </c>
      <c r="F11" s="300" t="s">
        <v>33</v>
      </c>
      <c r="G11" s="300" t="s">
        <v>26</v>
      </c>
      <c r="H11" s="300" t="s">
        <v>27</v>
      </c>
      <c r="I11" s="300" t="s">
        <v>35</v>
      </c>
      <c r="J11" s="31">
        <v>2</v>
      </c>
      <c r="K11" s="31"/>
      <c r="L11" s="300"/>
      <c r="M11" s="31"/>
      <c r="N11" s="50">
        <f t="shared" si="2"/>
        <v>2</v>
      </c>
      <c r="O11" s="33">
        <f t="shared" si="0"/>
        <v>0</v>
      </c>
      <c r="Q11" s="49">
        <v>1</v>
      </c>
      <c r="R11" s="31">
        <v>8</v>
      </c>
      <c r="S11" s="31" t="s">
        <v>12</v>
      </c>
      <c r="T11" s="31"/>
      <c r="U11" s="31"/>
      <c r="V11" s="296" t="s">
        <v>24</v>
      </c>
      <c r="W11" s="296" t="s">
        <v>20</v>
      </c>
      <c r="X11" s="296" t="s">
        <v>16</v>
      </c>
      <c r="Y11" s="296"/>
      <c r="Z11" s="31">
        <v>2</v>
      </c>
      <c r="AA11" s="31"/>
      <c r="AB11" s="209"/>
      <c r="AC11" s="207"/>
      <c r="AD11" s="50">
        <f t="shared" si="3"/>
        <v>2</v>
      </c>
      <c r="AE11" s="33">
        <f t="shared" si="1"/>
        <v>0</v>
      </c>
    </row>
    <row r="12" spans="1:31" ht="12">
      <c r="A12" s="49">
        <v>1</v>
      </c>
      <c r="B12" s="31">
        <v>9</v>
      </c>
      <c r="C12" s="31" t="s">
        <v>29</v>
      </c>
      <c r="D12" s="31"/>
      <c r="E12" s="31"/>
      <c r="F12" s="300" t="s">
        <v>28</v>
      </c>
      <c r="G12" s="300" t="s">
        <v>36</v>
      </c>
      <c r="H12" s="300" t="s">
        <v>33</v>
      </c>
      <c r="I12" s="300" t="s">
        <v>32</v>
      </c>
      <c r="J12" s="31">
        <v>2</v>
      </c>
      <c r="K12" s="31"/>
      <c r="L12" s="300"/>
      <c r="M12" s="31"/>
      <c r="N12" s="50">
        <f t="shared" si="2"/>
        <v>2</v>
      </c>
      <c r="O12" s="33">
        <f t="shared" si="0"/>
        <v>2</v>
      </c>
      <c r="Q12" s="49">
        <v>1</v>
      </c>
      <c r="R12" s="31">
        <v>9</v>
      </c>
      <c r="S12" s="31" t="s">
        <v>18</v>
      </c>
      <c r="T12" s="31"/>
      <c r="U12" s="31">
        <v>1</v>
      </c>
      <c r="V12" s="297" t="s">
        <v>14</v>
      </c>
      <c r="W12" s="296" t="s">
        <v>15</v>
      </c>
      <c r="X12" s="296" t="s">
        <v>23</v>
      </c>
      <c r="Y12" s="296" t="s">
        <v>17</v>
      </c>
      <c r="Z12" s="31">
        <v>0</v>
      </c>
      <c r="AA12" s="31"/>
      <c r="AB12" s="209"/>
      <c r="AC12" s="207"/>
      <c r="AD12" s="50">
        <f t="shared" si="3"/>
        <v>0</v>
      </c>
      <c r="AE12" s="33">
        <f t="shared" si="1"/>
        <v>-2</v>
      </c>
    </row>
    <row r="13" spans="1:31" ht="12">
      <c r="A13" s="49">
        <v>1</v>
      </c>
      <c r="B13" s="31">
        <v>10</v>
      </c>
      <c r="C13" s="31" t="s">
        <v>26</v>
      </c>
      <c r="D13" s="31"/>
      <c r="E13" s="31"/>
      <c r="F13" s="300" t="s">
        <v>27</v>
      </c>
      <c r="G13" s="300" t="s">
        <v>34</v>
      </c>
      <c r="H13" s="300" t="s">
        <v>35</v>
      </c>
      <c r="I13" s="300" t="s">
        <v>28</v>
      </c>
      <c r="J13" s="31">
        <v>3</v>
      </c>
      <c r="K13" s="31">
        <v>1</v>
      </c>
      <c r="L13" s="300"/>
      <c r="M13" s="31"/>
      <c r="N13" s="50">
        <f t="shared" si="2"/>
        <v>4</v>
      </c>
      <c r="O13" s="33">
        <f t="shared" si="0"/>
        <v>-4</v>
      </c>
      <c r="Q13" s="49">
        <v>1</v>
      </c>
      <c r="R13" s="31">
        <v>10</v>
      </c>
      <c r="S13" s="31" t="s">
        <v>12</v>
      </c>
      <c r="T13" s="31"/>
      <c r="U13" s="31">
        <v>1</v>
      </c>
      <c r="V13" s="297" t="s">
        <v>14</v>
      </c>
      <c r="W13" s="296" t="s">
        <v>21</v>
      </c>
      <c r="X13" s="296" t="s">
        <v>16</v>
      </c>
      <c r="Y13" s="296" t="s">
        <v>19</v>
      </c>
      <c r="Z13" s="31">
        <v>4</v>
      </c>
      <c r="AA13" s="31">
        <v>4</v>
      </c>
      <c r="AB13" s="209"/>
      <c r="AC13" s="207"/>
      <c r="AD13" s="50">
        <f t="shared" si="3"/>
        <v>8</v>
      </c>
      <c r="AE13" s="33">
        <f t="shared" si="1"/>
        <v>4</v>
      </c>
    </row>
    <row r="14" spans="1:31" ht="12">
      <c r="A14" s="49">
        <v>1</v>
      </c>
      <c r="B14" s="31">
        <v>11</v>
      </c>
      <c r="C14" s="31" t="s">
        <v>29</v>
      </c>
      <c r="D14" s="31"/>
      <c r="E14" s="31">
        <v>1</v>
      </c>
      <c r="F14" s="300" t="s">
        <v>33</v>
      </c>
      <c r="G14" s="300" t="s">
        <v>31</v>
      </c>
      <c r="H14" s="321" t="s">
        <v>28</v>
      </c>
      <c r="I14" s="300" t="s">
        <v>32</v>
      </c>
      <c r="J14" s="31">
        <v>5</v>
      </c>
      <c r="K14" s="31"/>
      <c r="L14" s="300"/>
      <c r="M14" s="31">
        <v>1</v>
      </c>
      <c r="N14" s="50">
        <f t="shared" si="2"/>
        <v>5</v>
      </c>
      <c r="O14" s="33">
        <f t="shared" si="0"/>
        <v>5</v>
      </c>
      <c r="Q14" s="49">
        <v>1</v>
      </c>
      <c r="R14" s="31">
        <v>11</v>
      </c>
      <c r="S14" s="31" t="s">
        <v>23</v>
      </c>
      <c r="T14" s="31"/>
      <c r="U14" s="31"/>
      <c r="V14" s="296" t="s">
        <v>20</v>
      </c>
      <c r="W14" s="296" t="s">
        <v>18</v>
      </c>
      <c r="X14" s="296" t="s">
        <v>17</v>
      </c>
      <c r="Y14" s="296" t="s">
        <v>19</v>
      </c>
      <c r="Z14" s="31">
        <v>0</v>
      </c>
      <c r="AA14" s="31"/>
      <c r="AB14" s="209"/>
      <c r="AC14" s="207"/>
      <c r="AD14" s="50">
        <f t="shared" si="3"/>
        <v>0</v>
      </c>
      <c r="AE14" s="33">
        <f t="shared" si="1"/>
        <v>-5</v>
      </c>
    </row>
    <row r="15" spans="1:31" ht="12">
      <c r="A15" s="49">
        <v>1</v>
      </c>
      <c r="B15" s="31">
        <v>12</v>
      </c>
      <c r="C15" s="207"/>
      <c r="D15" s="207"/>
      <c r="E15" s="207"/>
      <c r="F15" s="215"/>
      <c r="G15" s="208"/>
      <c r="H15" s="208"/>
      <c r="I15" s="216"/>
      <c r="J15" s="207"/>
      <c r="K15" s="207"/>
      <c r="L15" s="209"/>
      <c r="M15" s="207"/>
      <c r="N15" s="50">
        <f t="shared" si="2"/>
        <v>0</v>
      </c>
      <c r="O15" s="33">
        <f t="shared" si="0"/>
        <v>0</v>
      </c>
      <c r="Q15" s="49">
        <v>1</v>
      </c>
      <c r="R15" s="31">
        <v>12</v>
      </c>
      <c r="S15" s="207"/>
      <c r="T15" s="212"/>
      <c r="U15" s="207"/>
      <c r="V15" s="215"/>
      <c r="W15" s="208"/>
      <c r="X15" s="208"/>
      <c r="Y15" s="216"/>
      <c r="Z15" s="207"/>
      <c r="AA15" s="207"/>
      <c r="AB15" s="209"/>
      <c r="AC15" s="207"/>
      <c r="AD15" s="50">
        <f t="shared" si="3"/>
        <v>0</v>
      </c>
      <c r="AE15" s="33">
        <f t="shared" si="1"/>
        <v>0</v>
      </c>
    </row>
    <row r="16" spans="1:31" ht="12">
      <c r="A16" s="49">
        <v>1</v>
      </c>
      <c r="B16" s="31">
        <v>13</v>
      </c>
      <c r="C16" s="207"/>
      <c r="D16" s="207"/>
      <c r="E16" s="207"/>
      <c r="F16" s="215"/>
      <c r="G16" s="208"/>
      <c r="H16" s="208"/>
      <c r="I16" s="216"/>
      <c r="J16" s="207"/>
      <c r="K16" s="207"/>
      <c r="L16" s="209"/>
      <c r="M16" s="207"/>
      <c r="N16" s="50">
        <f t="shared" si="2"/>
        <v>0</v>
      </c>
      <c r="O16" s="33">
        <f t="shared" si="0"/>
        <v>0</v>
      </c>
      <c r="Q16" s="49">
        <v>1</v>
      </c>
      <c r="R16" s="31">
        <v>13</v>
      </c>
      <c r="S16" s="207"/>
      <c r="T16" s="212"/>
      <c r="U16" s="207"/>
      <c r="V16" s="215"/>
      <c r="W16" s="208"/>
      <c r="X16" s="208"/>
      <c r="Y16" s="216"/>
      <c r="Z16" s="207"/>
      <c r="AA16" s="207"/>
      <c r="AB16" s="209"/>
      <c r="AC16" s="207"/>
      <c r="AD16" s="50">
        <f t="shared" si="3"/>
        <v>0</v>
      </c>
      <c r="AE16" s="33">
        <f t="shared" si="1"/>
        <v>0</v>
      </c>
    </row>
    <row r="17" spans="1:31" ht="12">
      <c r="A17" s="49">
        <v>1</v>
      </c>
      <c r="B17" s="226">
        <v>14</v>
      </c>
      <c r="C17" s="222"/>
      <c r="D17" s="207"/>
      <c r="E17" s="207"/>
      <c r="F17" s="223"/>
      <c r="G17" s="224"/>
      <c r="H17" s="224"/>
      <c r="I17" s="225"/>
      <c r="J17" s="207"/>
      <c r="K17" s="207"/>
      <c r="L17" s="207"/>
      <c r="M17" s="207"/>
      <c r="N17" s="50">
        <f aca="true" t="shared" si="4" ref="N17:N22">SUM(J17:L17)</f>
        <v>0</v>
      </c>
      <c r="O17" s="33">
        <f aca="true" t="shared" si="5" ref="O17:O22">N17-AD17</f>
        <v>0</v>
      </c>
      <c r="Q17" s="49">
        <v>1</v>
      </c>
      <c r="R17" s="31">
        <v>14</v>
      </c>
      <c r="S17" s="222"/>
      <c r="T17" s="207"/>
      <c r="U17" s="207"/>
      <c r="V17" s="223"/>
      <c r="W17" s="224"/>
      <c r="X17" s="224"/>
      <c r="Y17" s="225"/>
      <c r="Z17" s="207"/>
      <c r="AA17" s="207"/>
      <c r="AB17" s="207"/>
      <c r="AC17" s="207"/>
      <c r="AD17" s="50">
        <f aca="true" t="shared" si="6" ref="AD17:AD22">SUM(Z17:AB17)</f>
        <v>0</v>
      </c>
      <c r="AE17" s="33">
        <f aca="true" t="shared" si="7" ref="AE17:AE22">AD17-N17</f>
        <v>0</v>
      </c>
    </row>
    <row r="18" spans="1:31" ht="12">
      <c r="A18" s="49">
        <v>1</v>
      </c>
      <c r="B18" s="226">
        <v>15</v>
      </c>
      <c r="C18" s="222"/>
      <c r="D18" s="207"/>
      <c r="E18" s="207"/>
      <c r="F18" s="223"/>
      <c r="G18" s="224"/>
      <c r="H18" s="224"/>
      <c r="I18" s="225"/>
      <c r="J18" s="207"/>
      <c r="K18" s="207"/>
      <c r="L18" s="207"/>
      <c r="M18" s="207"/>
      <c r="N18" s="50">
        <f t="shared" si="4"/>
        <v>0</v>
      </c>
      <c r="O18" s="33">
        <f t="shared" si="5"/>
        <v>0</v>
      </c>
      <c r="Q18" s="49">
        <v>1</v>
      </c>
      <c r="R18" s="31">
        <v>15</v>
      </c>
      <c r="S18" s="222"/>
      <c r="T18" s="207"/>
      <c r="U18" s="207"/>
      <c r="V18" s="223"/>
      <c r="W18" s="224"/>
      <c r="X18" s="224"/>
      <c r="Y18" s="225"/>
      <c r="Z18" s="207"/>
      <c r="AA18" s="207"/>
      <c r="AB18" s="207"/>
      <c r="AC18" s="207"/>
      <c r="AD18" s="50">
        <f t="shared" si="6"/>
        <v>0</v>
      </c>
      <c r="AE18" s="33">
        <f t="shared" si="7"/>
        <v>0</v>
      </c>
    </row>
    <row r="19" spans="1:31" ht="12">
      <c r="A19" s="49">
        <v>1</v>
      </c>
      <c r="B19" s="226">
        <v>16</v>
      </c>
      <c r="C19" s="222"/>
      <c r="D19" s="207"/>
      <c r="E19" s="207"/>
      <c r="F19" s="223"/>
      <c r="G19" s="224"/>
      <c r="H19" s="224"/>
      <c r="I19" s="225"/>
      <c r="J19" s="207"/>
      <c r="K19" s="207"/>
      <c r="L19" s="207"/>
      <c r="M19" s="207"/>
      <c r="N19" s="50">
        <f t="shared" si="4"/>
        <v>0</v>
      </c>
      <c r="O19" s="33">
        <f t="shared" si="5"/>
        <v>0</v>
      </c>
      <c r="Q19" s="49">
        <v>1</v>
      </c>
      <c r="R19" s="31">
        <v>16</v>
      </c>
      <c r="S19" s="222"/>
      <c r="T19" s="207"/>
      <c r="U19" s="207"/>
      <c r="V19" s="223"/>
      <c r="W19" s="224"/>
      <c r="X19" s="224"/>
      <c r="Y19" s="225"/>
      <c r="Z19" s="207"/>
      <c r="AA19" s="207"/>
      <c r="AB19" s="207"/>
      <c r="AC19" s="207"/>
      <c r="AD19" s="50">
        <f t="shared" si="6"/>
        <v>0</v>
      </c>
      <c r="AE19" s="33">
        <f t="shared" si="7"/>
        <v>0</v>
      </c>
    </row>
    <row r="20" spans="1:31" ht="12">
      <c r="A20" s="49">
        <v>1</v>
      </c>
      <c r="B20" s="226">
        <v>17</v>
      </c>
      <c r="C20" s="222"/>
      <c r="D20" s="207"/>
      <c r="E20" s="207"/>
      <c r="F20" s="223"/>
      <c r="G20" s="224"/>
      <c r="H20" s="224"/>
      <c r="I20" s="225"/>
      <c r="J20" s="207"/>
      <c r="K20" s="207"/>
      <c r="L20" s="207"/>
      <c r="M20" s="207"/>
      <c r="N20" s="50">
        <f t="shared" si="4"/>
        <v>0</v>
      </c>
      <c r="O20" s="33">
        <f t="shared" si="5"/>
        <v>0</v>
      </c>
      <c r="Q20" s="49">
        <v>1</v>
      </c>
      <c r="R20" s="31">
        <v>17</v>
      </c>
      <c r="S20" s="222"/>
      <c r="T20" s="207"/>
      <c r="U20" s="207"/>
      <c r="V20" s="223"/>
      <c r="W20" s="224"/>
      <c r="X20" s="224"/>
      <c r="Y20" s="225"/>
      <c r="Z20" s="207"/>
      <c r="AA20" s="207"/>
      <c r="AB20" s="207"/>
      <c r="AC20" s="207"/>
      <c r="AD20" s="50">
        <f t="shared" si="6"/>
        <v>0</v>
      </c>
      <c r="AE20" s="33">
        <f t="shared" si="7"/>
        <v>0</v>
      </c>
    </row>
    <row r="21" spans="1:31" ht="12">
      <c r="A21" s="49">
        <v>1</v>
      </c>
      <c r="B21" s="226">
        <v>18</v>
      </c>
      <c r="C21" s="222"/>
      <c r="D21" s="207"/>
      <c r="E21" s="207"/>
      <c r="F21" s="223"/>
      <c r="G21" s="224"/>
      <c r="H21" s="224"/>
      <c r="I21" s="225"/>
      <c r="J21" s="207"/>
      <c r="K21" s="207"/>
      <c r="L21" s="207"/>
      <c r="M21" s="207"/>
      <c r="N21" s="50">
        <f t="shared" si="4"/>
        <v>0</v>
      </c>
      <c r="O21" s="33">
        <f t="shared" si="5"/>
        <v>0</v>
      </c>
      <c r="Q21" s="49">
        <v>1</v>
      </c>
      <c r="R21" s="31">
        <v>18</v>
      </c>
      <c r="S21" s="222"/>
      <c r="T21" s="207"/>
      <c r="U21" s="207"/>
      <c r="V21" s="223"/>
      <c r="W21" s="224"/>
      <c r="X21" s="224"/>
      <c r="Y21" s="225"/>
      <c r="Z21" s="207"/>
      <c r="AA21" s="207"/>
      <c r="AB21" s="207"/>
      <c r="AC21" s="207"/>
      <c r="AD21" s="50">
        <f t="shared" si="6"/>
        <v>0</v>
      </c>
      <c r="AE21" s="33">
        <f t="shared" si="7"/>
        <v>0</v>
      </c>
    </row>
    <row r="22" spans="1:31" ht="12">
      <c r="A22" s="49">
        <v>1</v>
      </c>
      <c r="B22" s="226">
        <v>19</v>
      </c>
      <c r="C22" s="222"/>
      <c r="D22" s="207"/>
      <c r="E22" s="207"/>
      <c r="F22" s="223"/>
      <c r="G22" s="224"/>
      <c r="H22" s="224"/>
      <c r="I22" s="225"/>
      <c r="J22" s="207"/>
      <c r="K22" s="207"/>
      <c r="L22" s="207"/>
      <c r="M22" s="207"/>
      <c r="N22" s="50">
        <f t="shared" si="4"/>
        <v>0</v>
      </c>
      <c r="O22" s="33">
        <f t="shared" si="5"/>
        <v>0</v>
      </c>
      <c r="Q22" s="49">
        <v>1</v>
      </c>
      <c r="R22" s="31">
        <v>19</v>
      </c>
      <c r="S22" s="222"/>
      <c r="T22" s="207"/>
      <c r="U22" s="207"/>
      <c r="V22" s="223"/>
      <c r="W22" s="224"/>
      <c r="X22" s="224"/>
      <c r="Y22" s="225"/>
      <c r="Z22" s="207"/>
      <c r="AA22" s="207"/>
      <c r="AB22" s="207"/>
      <c r="AC22" s="207"/>
      <c r="AD22" s="50">
        <f t="shared" si="6"/>
        <v>0</v>
      </c>
      <c r="AE22" s="33">
        <f t="shared" si="7"/>
        <v>0</v>
      </c>
    </row>
    <row r="23" spans="1:31" ht="12.75" thickBot="1">
      <c r="A23" s="44">
        <v>1</v>
      </c>
      <c r="B23" s="226">
        <v>20</v>
      </c>
      <c r="C23" s="213"/>
      <c r="D23" s="210"/>
      <c r="E23" s="210"/>
      <c r="F23" s="217"/>
      <c r="G23" s="218"/>
      <c r="H23" s="218"/>
      <c r="I23" s="219"/>
      <c r="J23" s="210"/>
      <c r="K23" s="210"/>
      <c r="L23" s="211"/>
      <c r="M23" s="210"/>
      <c r="N23" s="50">
        <f t="shared" si="2"/>
        <v>0</v>
      </c>
      <c r="O23" s="32">
        <f t="shared" si="0"/>
        <v>0</v>
      </c>
      <c r="Q23" s="44">
        <v>1</v>
      </c>
      <c r="R23" s="31">
        <v>20</v>
      </c>
      <c r="S23" s="213"/>
      <c r="T23" s="214"/>
      <c r="U23" s="210"/>
      <c r="V23" s="217"/>
      <c r="W23" s="218"/>
      <c r="X23" s="218"/>
      <c r="Y23" s="219"/>
      <c r="Z23" s="210"/>
      <c r="AA23" s="210"/>
      <c r="AB23" s="211"/>
      <c r="AC23" s="210"/>
      <c r="AD23" s="50">
        <f t="shared" si="3"/>
        <v>0</v>
      </c>
      <c r="AE23" s="33">
        <f t="shared" si="1"/>
        <v>0</v>
      </c>
    </row>
    <row r="24" spans="1:31" ht="12.75" thickBot="1">
      <c r="A24" s="38"/>
      <c r="B24" s="38"/>
      <c r="C24" s="38"/>
      <c r="D24" s="38">
        <f>COUNTIF(D4:D23,"x")</f>
        <v>0</v>
      </c>
      <c r="E24" s="38">
        <f>COUNTIF(E4:E23,"1")</f>
        <v>6</v>
      </c>
      <c r="F24" s="106"/>
      <c r="G24" s="106"/>
      <c r="H24" s="106"/>
      <c r="I24" s="106"/>
      <c r="J24" s="38">
        <f aca="true" t="shared" si="8" ref="J24:O24">SUM(J4:J23)</f>
        <v>36</v>
      </c>
      <c r="K24" s="38">
        <f t="shared" si="8"/>
        <v>5</v>
      </c>
      <c r="L24" s="39">
        <f t="shared" si="8"/>
        <v>0</v>
      </c>
      <c r="M24" s="38">
        <f t="shared" si="8"/>
        <v>2</v>
      </c>
      <c r="N24" s="34">
        <f t="shared" si="8"/>
        <v>41</v>
      </c>
      <c r="O24" s="34">
        <f t="shared" si="8"/>
        <v>18</v>
      </c>
      <c r="Q24" s="38"/>
      <c r="R24" s="38"/>
      <c r="S24" s="45"/>
      <c r="T24" s="38">
        <f>COUNTIF(T4:T23,"x")</f>
        <v>1</v>
      </c>
      <c r="U24" s="38">
        <f>COUNTIF(U4:U23,"1")</f>
        <v>3</v>
      </c>
      <c r="V24" s="39"/>
      <c r="W24" s="39"/>
      <c r="X24" s="39"/>
      <c r="Y24" s="39"/>
      <c r="Z24" s="38">
        <f aca="true" t="shared" si="9" ref="Z24:AE24">SUM(Z4:Z23)</f>
        <v>17</v>
      </c>
      <c r="AA24" s="38">
        <f t="shared" si="9"/>
        <v>6</v>
      </c>
      <c r="AB24" s="39">
        <f t="shared" si="9"/>
        <v>0</v>
      </c>
      <c r="AC24" s="38">
        <f t="shared" si="9"/>
        <v>0</v>
      </c>
      <c r="AD24" s="34">
        <f t="shared" si="9"/>
        <v>23</v>
      </c>
      <c r="AE24" s="34">
        <f t="shared" si="9"/>
        <v>-18</v>
      </c>
    </row>
    <row r="25" spans="6:9" ht="12.75" thickBot="1">
      <c r="F25" s="107"/>
      <c r="G25" s="107"/>
      <c r="H25" s="107"/>
      <c r="I25" s="107"/>
    </row>
    <row r="26" spans="1:31" ht="12.75" thickBot="1">
      <c r="A26" s="40" t="s">
        <v>136</v>
      </c>
      <c r="B26" s="39" t="s">
        <v>128</v>
      </c>
      <c r="C26" s="39" t="s">
        <v>131</v>
      </c>
      <c r="D26" s="39" t="s">
        <v>98</v>
      </c>
      <c r="E26" s="39" t="s">
        <v>141</v>
      </c>
      <c r="F26" s="106" t="s">
        <v>126</v>
      </c>
      <c r="G26" s="106" t="s">
        <v>137</v>
      </c>
      <c r="H26" s="106" t="s">
        <v>138</v>
      </c>
      <c r="I26" s="106" t="s">
        <v>139</v>
      </c>
      <c r="J26" s="39" t="s">
        <v>143</v>
      </c>
      <c r="K26" s="39" t="s">
        <v>144</v>
      </c>
      <c r="L26" s="39" t="s">
        <v>145</v>
      </c>
      <c r="M26" s="39" t="s">
        <v>146</v>
      </c>
      <c r="N26" s="34" t="s">
        <v>140</v>
      </c>
      <c r="O26" s="38" t="s">
        <v>142</v>
      </c>
      <c r="Q26" s="40" t="s">
        <v>136</v>
      </c>
      <c r="R26" s="39" t="s">
        <v>128</v>
      </c>
      <c r="S26" s="39" t="s">
        <v>131</v>
      </c>
      <c r="T26" s="39" t="s">
        <v>98</v>
      </c>
      <c r="U26" s="39" t="s">
        <v>141</v>
      </c>
      <c r="V26" s="39" t="s">
        <v>126</v>
      </c>
      <c r="W26" s="39" t="s">
        <v>137</v>
      </c>
      <c r="X26" s="39" t="s">
        <v>138</v>
      </c>
      <c r="Y26" s="39" t="s">
        <v>139</v>
      </c>
      <c r="Z26" s="39" t="s">
        <v>143</v>
      </c>
      <c r="AA26" s="39" t="s">
        <v>144</v>
      </c>
      <c r="AB26" s="39" t="s">
        <v>145</v>
      </c>
      <c r="AC26" s="39" t="s">
        <v>146</v>
      </c>
      <c r="AD26" s="34" t="s">
        <v>140</v>
      </c>
      <c r="AE26" s="38" t="s">
        <v>142</v>
      </c>
    </row>
    <row r="27" spans="1:31" ht="12.75">
      <c r="A27" s="46">
        <v>2</v>
      </c>
      <c r="B27" s="47">
        <v>1</v>
      </c>
      <c r="C27" s="47" t="s">
        <v>29</v>
      </c>
      <c r="D27" s="47"/>
      <c r="E27" s="47"/>
      <c r="F27" s="322" t="s">
        <v>27</v>
      </c>
      <c r="G27" s="299" t="s">
        <v>35</v>
      </c>
      <c r="H27" s="323" t="s">
        <v>28</v>
      </c>
      <c r="I27" s="299" t="s">
        <v>31</v>
      </c>
      <c r="J27" s="47">
        <v>0</v>
      </c>
      <c r="K27" s="47"/>
      <c r="L27" s="299"/>
      <c r="M27" s="47"/>
      <c r="N27" s="50">
        <f>SUM(J27:L27)</f>
        <v>0</v>
      </c>
      <c r="O27" s="47">
        <f aca="true" t="shared" si="10" ref="O27:O46">N27-AD27</f>
        <v>-5</v>
      </c>
      <c r="Q27" s="46">
        <v>2</v>
      </c>
      <c r="R27" s="47">
        <v>1</v>
      </c>
      <c r="S27" s="47" t="s">
        <v>12</v>
      </c>
      <c r="T27" s="47"/>
      <c r="U27" s="47">
        <v>1</v>
      </c>
      <c r="V27" s="294" t="s">
        <v>14</v>
      </c>
      <c r="W27" s="295" t="s">
        <v>18</v>
      </c>
      <c r="X27" s="295" t="s">
        <v>16</v>
      </c>
      <c r="Y27" s="295" t="s">
        <v>17</v>
      </c>
      <c r="Z27" s="47">
        <v>5</v>
      </c>
      <c r="AA27" s="47"/>
      <c r="AB27" s="299"/>
      <c r="AC27" s="47">
        <v>1</v>
      </c>
      <c r="AD27" s="48">
        <f>SUM(Z27:AB27)</f>
        <v>5</v>
      </c>
      <c r="AE27" s="47">
        <f aca="true" t="shared" si="11" ref="AE27:AE46">AD27-N27</f>
        <v>5</v>
      </c>
    </row>
    <row r="28" spans="1:31" ht="12.75">
      <c r="A28" s="53">
        <v>2</v>
      </c>
      <c r="B28" s="31">
        <v>2</v>
      </c>
      <c r="C28" s="31" t="s">
        <v>30</v>
      </c>
      <c r="D28" s="31"/>
      <c r="E28" s="31"/>
      <c r="F28" s="300" t="s">
        <v>33</v>
      </c>
      <c r="G28" s="300" t="s">
        <v>34</v>
      </c>
      <c r="H28" s="321" t="s">
        <v>28</v>
      </c>
      <c r="I28" s="300" t="s">
        <v>32</v>
      </c>
      <c r="J28" s="31">
        <v>2</v>
      </c>
      <c r="K28" s="31"/>
      <c r="L28" s="300"/>
      <c r="M28" s="31"/>
      <c r="N28" s="50">
        <f>SUM(J28:L28)</f>
        <v>2</v>
      </c>
      <c r="O28" s="33">
        <f t="shared" si="10"/>
        <v>0</v>
      </c>
      <c r="Q28" s="53">
        <v>2</v>
      </c>
      <c r="R28" s="31">
        <v>2</v>
      </c>
      <c r="S28" s="31" t="s">
        <v>19</v>
      </c>
      <c r="T28" s="31"/>
      <c r="U28" s="31">
        <v>1</v>
      </c>
      <c r="V28" s="296" t="s">
        <v>24</v>
      </c>
      <c r="W28" s="296" t="s">
        <v>15</v>
      </c>
      <c r="X28" s="297" t="s">
        <v>20</v>
      </c>
      <c r="Y28" s="296" t="s">
        <v>21</v>
      </c>
      <c r="Z28" s="31">
        <v>2</v>
      </c>
      <c r="AA28" s="31"/>
      <c r="AB28" s="300"/>
      <c r="AC28" s="31"/>
      <c r="AD28" s="50">
        <f>SUM(Z28:AB28)</f>
        <v>2</v>
      </c>
      <c r="AE28" s="31">
        <f t="shared" si="11"/>
        <v>0</v>
      </c>
    </row>
    <row r="29" spans="1:31" ht="12.75">
      <c r="A29" s="53">
        <v>2</v>
      </c>
      <c r="B29" s="31">
        <v>3</v>
      </c>
      <c r="C29" s="31" t="s">
        <v>26</v>
      </c>
      <c r="D29" s="31"/>
      <c r="E29" s="31">
        <v>1</v>
      </c>
      <c r="F29" s="300" t="s">
        <v>27</v>
      </c>
      <c r="G29" s="300" t="s">
        <v>31</v>
      </c>
      <c r="H29" s="300" t="s">
        <v>29</v>
      </c>
      <c r="I29" s="300" t="s">
        <v>28</v>
      </c>
      <c r="J29" s="31">
        <v>3</v>
      </c>
      <c r="K29" s="31"/>
      <c r="L29" s="300"/>
      <c r="M29" s="31"/>
      <c r="N29" s="50">
        <f aca="true" t="shared" si="12" ref="N29:N39">SUM(J29:L29)</f>
        <v>3</v>
      </c>
      <c r="O29" s="33">
        <f t="shared" si="10"/>
        <v>3</v>
      </c>
      <c r="Q29" s="53">
        <v>2</v>
      </c>
      <c r="R29" s="31">
        <v>3</v>
      </c>
      <c r="S29" s="298" t="s">
        <v>18</v>
      </c>
      <c r="T29" s="31"/>
      <c r="U29" s="31"/>
      <c r="V29" s="296" t="s">
        <v>12</v>
      </c>
      <c r="W29" s="297" t="s">
        <v>17</v>
      </c>
      <c r="X29" s="296" t="s">
        <v>20</v>
      </c>
      <c r="Y29" s="296" t="s">
        <v>14</v>
      </c>
      <c r="Z29" s="31">
        <v>0</v>
      </c>
      <c r="AA29" s="31"/>
      <c r="AB29" s="300"/>
      <c r="AC29" s="31"/>
      <c r="AD29" s="50">
        <f aca="true" t="shared" si="13" ref="AD29:AD46">SUM(Z29:AB29)</f>
        <v>0</v>
      </c>
      <c r="AE29" s="31">
        <f t="shared" si="11"/>
        <v>-3</v>
      </c>
    </row>
    <row r="30" spans="1:31" ht="12.75">
      <c r="A30" s="53">
        <v>2</v>
      </c>
      <c r="B30" s="31">
        <v>4</v>
      </c>
      <c r="C30" s="31" t="s">
        <v>35</v>
      </c>
      <c r="D30" s="31"/>
      <c r="E30" s="31"/>
      <c r="F30" s="300" t="s">
        <v>33</v>
      </c>
      <c r="G30" s="300" t="s">
        <v>31</v>
      </c>
      <c r="H30" s="300" t="s">
        <v>30</v>
      </c>
      <c r="I30" s="300" t="s">
        <v>36</v>
      </c>
      <c r="J30" s="31">
        <v>1</v>
      </c>
      <c r="K30" s="31"/>
      <c r="L30" s="300"/>
      <c r="M30" s="31"/>
      <c r="N30" s="50">
        <f t="shared" si="12"/>
        <v>1</v>
      </c>
      <c r="O30" s="33">
        <f t="shared" si="10"/>
        <v>-2</v>
      </c>
      <c r="Q30" s="53">
        <v>2</v>
      </c>
      <c r="R30" s="31">
        <v>4</v>
      </c>
      <c r="S30" s="298" t="s">
        <v>18</v>
      </c>
      <c r="T30" s="31"/>
      <c r="U30" s="31">
        <v>1</v>
      </c>
      <c r="V30" s="297" t="s">
        <v>24</v>
      </c>
      <c r="W30" s="296" t="s">
        <v>23</v>
      </c>
      <c r="X30" s="296" t="s">
        <v>16</v>
      </c>
      <c r="Y30" s="296"/>
      <c r="Z30" s="31">
        <v>3</v>
      </c>
      <c r="AA30" s="31"/>
      <c r="AB30" s="300"/>
      <c r="AC30" s="31"/>
      <c r="AD30" s="50">
        <f t="shared" si="13"/>
        <v>3</v>
      </c>
      <c r="AE30" s="31">
        <f t="shared" si="11"/>
        <v>2</v>
      </c>
    </row>
    <row r="31" spans="1:31" ht="12.75">
      <c r="A31" s="53">
        <v>2</v>
      </c>
      <c r="B31" s="31">
        <v>5</v>
      </c>
      <c r="C31" s="31" t="s">
        <v>28</v>
      </c>
      <c r="D31" s="31"/>
      <c r="E31" s="31">
        <v>1</v>
      </c>
      <c r="F31" s="300" t="s">
        <v>33</v>
      </c>
      <c r="G31" s="300" t="s">
        <v>34</v>
      </c>
      <c r="H31" s="300" t="s">
        <v>29</v>
      </c>
      <c r="I31" s="300" t="s">
        <v>32</v>
      </c>
      <c r="J31" s="31">
        <v>5</v>
      </c>
      <c r="K31" s="31"/>
      <c r="L31" s="300"/>
      <c r="M31" s="31">
        <v>1</v>
      </c>
      <c r="N31" s="50">
        <f t="shared" si="12"/>
        <v>5</v>
      </c>
      <c r="O31" s="33">
        <f t="shared" si="10"/>
        <v>5</v>
      </c>
      <c r="Q31" s="53">
        <v>2</v>
      </c>
      <c r="R31" s="31">
        <v>5</v>
      </c>
      <c r="S31" s="31" t="s">
        <v>21</v>
      </c>
      <c r="T31" s="31"/>
      <c r="U31" s="31"/>
      <c r="V31" s="297" t="s">
        <v>24</v>
      </c>
      <c r="W31" s="296" t="s">
        <v>19</v>
      </c>
      <c r="X31" s="296" t="s">
        <v>20</v>
      </c>
      <c r="Y31" s="296" t="s">
        <v>12</v>
      </c>
      <c r="Z31" s="31">
        <v>0</v>
      </c>
      <c r="AA31" s="31"/>
      <c r="AB31" s="300"/>
      <c r="AC31" s="31"/>
      <c r="AD31" s="50">
        <f t="shared" si="13"/>
        <v>0</v>
      </c>
      <c r="AE31" s="31">
        <f t="shared" si="11"/>
        <v>-5</v>
      </c>
    </row>
    <row r="32" spans="1:31" ht="12.75">
      <c r="A32" s="53">
        <v>2</v>
      </c>
      <c r="B32" s="31">
        <v>6</v>
      </c>
      <c r="C32" s="31" t="s">
        <v>27</v>
      </c>
      <c r="D32" s="31">
        <v>1</v>
      </c>
      <c r="E32" s="31"/>
      <c r="F32" s="321" t="s">
        <v>26</v>
      </c>
      <c r="G32" s="300" t="s">
        <v>36</v>
      </c>
      <c r="H32" s="300"/>
      <c r="I32" s="300" t="s">
        <v>32</v>
      </c>
      <c r="J32" s="31">
        <v>4</v>
      </c>
      <c r="K32" s="31"/>
      <c r="L32" s="300"/>
      <c r="M32" s="31"/>
      <c r="N32" s="50">
        <f t="shared" si="12"/>
        <v>4</v>
      </c>
      <c r="O32" s="33">
        <f t="shared" si="10"/>
        <v>-3</v>
      </c>
      <c r="Q32" s="53">
        <v>2</v>
      </c>
      <c r="R32" s="31">
        <v>6</v>
      </c>
      <c r="S32" s="31" t="s">
        <v>18</v>
      </c>
      <c r="T32" s="31"/>
      <c r="U32" s="31">
        <v>1</v>
      </c>
      <c r="V32" s="296" t="s">
        <v>22</v>
      </c>
      <c r="W32" s="296" t="s">
        <v>23</v>
      </c>
      <c r="X32" s="297" t="s">
        <v>16</v>
      </c>
      <c r="Y32" s="297" t="s">
        <v>14</v>
      </c>
      <c r="Z32" s="31">
        <v>4</v>
      </c>
      <c r="AA32" s="31">
        <v>3</v>
      </c>
      <c r="AB32" s="300"/>
      <c r="AC32" s="31"/>
      <c r="AD32" s="50">
        <f t="shared" si="13"/>
        <v>7</v>
      </c>
      <c r="AE32" s="31">
        <f t="shared" si="11"/>
        <v>3</v>
      </c>
    </row>
    <row r="33" spans="1:31" ht="12.75">
      <c r="A33" s="53">
        <v>2</v>
      </c>
      <c r="B33" s="31">
        <v>7</v>
      </c>
      <c r="C33" s="31" t="s">
        <v>28</v>
      </c>
      <c r="D33" s="31"/>
      <c r="E33" s="31">
        <v>1</v>
      </c>
      <c r="F33" s="321" t="s">
        <v>26</v>
      </c>
      <c r="G33" s="300" t="s">
        <v>34</v>
      </c>
      <c r="H33" s="300" t="s">
        <v>30</v>
      </c>
      <c r="I33" s="321" t="s">
        <v>31</v>
      </c>
      <c r="J33" s="31">
        <v>4</v>
      </c>
      <c r="K33" s="31"/>
      <c r="L33" s="300"/>
      <c r="M33" s="31"/>
      <c r="N33" s="50">
        <f t="shared" si="12"/>
        <v>4</v>
      </c>
      <c r="O33" s="33">
        <f t="shared" si="10"/>
        <v>1</v>
      </c>
      <c r="Q33" s="53">
        <v>2</v>
      </c>
      <c r="R33" s="31">
        <v>7</v>
      </c>
      <c r="S33" s="31" t="s">
        <v>21</v>
      </c>
      <c r="T33" s="31"/>
      <c r="U33" s="31"/>
      <c r="V33" s="297" t="s">
        <v>15</v>
      </c>
      <c r="W33" s="297" t="s">
        <v>12</v>
      </c>
      <c r="X33" s="297" t="s">
        <v>16</v>
      </c>
      <c r="Y33" s="297" t="s">
        <v>14</v>
      </c>
      <c r="Z33" s="31">
        <v>3</v>
      </c>
      <c r="AA33" s="31"/>
      <c r="AB33" s="300"/>
      <c r="AC33" s="31"/>
      <c r="AD33" s="50">
        <f t="shared" si="13"/>
        <v>3</v>
      </c>
      <c r="AE33" s="31">
        <f t="shared" si="11"/>
        <v>-1</v>
      </c>
    </row>
    <row r="34" spans="1:31" ht="12.75">
      <c r="A34" s="53">
        <v>2</v>
      </c>
      <c r="B34" s="31">
        <v>8</v>
      </c>
      <c r="C34" s="31" t="s">
        <v>33</v>
      </c>
      <c r="D34" s="31"/>
      <c r="E34" s="31">
        <v>1</v>
      </c>
      <c r="F34" s="300" t="s">
        <v>32</v>
      </c>
      <c r="G34" s="321" t="s">
        <v>29</v>
      </c>
      <c r="H34" s="300" t="s">
        <v>27</v>
      </c>
      <c r="I34" s="321" t="s">
        <v>31</v>
      </c>
      <c r="J34" s="31">
        <v>4</v>
      </c>
      <c r="K34" s="31"/>
      <c r="L34" s="300"/>
      <c r="M34" s="31"/>
      <c r="N34" s="50">
        <f t="shared" si="12"/>
        <v>4</v>
      </c>
      <c r="O34" s="33">
        <f t="shared" si="10"/>
        <v>4</v>
      </c>
      <c r="Q34" s="53">
        <v>2</v>
      </c>
      <c r="R34" s="31">
        <v>8</v>
      </c>
      <c r="S34" s="31" t="s">
        <v>23</v>
      </c>
      <c r="T34" s="31"/>
      <c r="U34" s="31"/>
      <c r="V34" s="297" t="s">
        <v>15</v>
      </c>
      <c r="W34" s="297" t="s">
        <v>12</v>
      </c>
      <c r="X34" s="296" t="s">
        <v>19</v>
      </c>
      <c r="Y34" s="296" t="s">
        <v>17</v>
      </c>
      <c r="Z34" s="31">
        <v>0</v>
      </c>
      <c r="AA34" s="31"/>
      <c r="AB34" s="300"/>
      <c r="AC34" s="31"/>
      <c r="AD34" s="50">
        <f t="shared" si="13"/>
        <v>0</v>
      </c>
      <c r="AE34" s="31">
        <f t="shared" si="11"/>
        <v>-4</v>
      </c>
    </row>
    <row r="35" spans="1:31" ht="12.75">
      <c r="A35" s="53">
        <v>2</v>
      </c>
      <c r="B35" s="31">
        <v>9</v>
      </c>
      <c r="C35" s="31" t="s">
        <v>26</v>
      </c>
      <c r="D35" s="31"/>
      <c r="E35" s="31">
        <v>1</v>
      </c>
      <c r="F35" s="300" t="s">
        <v>27</v>
      </c>
      <c r="G35" s="321" t="s">
        <v>29</v>
      </c>
      <c r="H35" s="300" t="s">
        <v>36</v>
      </c>
      <c r="I35" s="300" t="s">
        <v>28</v>
      </c>
      <c r="J35" s="31">
        <v>3</v>
      </c>
      <c r="K35" s="31">
        <v>5</v>
      </c>
      <c r="L35" s="300"/>
      <c r="M35" s="31">
        <v>1</v>
      </c>
      <c r="N35" s="50">
        <f t="shared" si="12"/>
        <v>8</v>
      </c>
      <c r="O35" s="33">
        <f t="shared" si="10"/>
        <v>8</v>
      </c>
      <c r="Q35" s="53">
        <v>2</v>
      </c>
      <c r="R35" s="31">
        <v>9</v>
      </c>
      <c r="S35" s="31" t="s">
        <v>14</v>
      </c>
      <c r="T35" s="31"/>
      <c r="U35" s="31"/>
      <c r="V35" s="296" t="s">
        <v>24</v>
      </c>
      <c r="W35" s="297" t="s">
        <v>22</v>
      </c>
      <c r="X35" s="296" t="s">
        <v>16</v>
      </c>
      <c r="Y35" s="297" t="s">
        <v>18</v>
      </c>
      <c r="Z35" s="31">
        <v>0</v>
      </c>
      <c r="AA35" s="31"/>
      <c r="AB35" s="300"/>
      <c r="AC35" s="31"/>
      <c r="AD35" s="50">
        <f t="shared" si="13"/>
        <v>0</v>
      </c>
      <c r="AE35" s="31">
        <f t="shared" si="11"/>
        <v>-8</v>
      </c>
    </row>
    <row r="36" spans="1:31" ht="12.75">
      <c r="A36" s="53">
        <v>2</v>
      </c>
      <c r="B36" s="31">
        <v>10</v>
      </c>
      <c r="C36" s="31" t="s">
        <v>33</v>
      </c>
      <c r="D36" s="31"/>
      <c r="E36" s="31">
        <v>1</v>
      </c>
      <c r="F36" s="300" t="s">
        <v>28</v>
      </c>
      <c r="G36" s="300" t="s">
        <v>34</v>
      </c>
      <c r="H36" s="300" t="s">
        <v>31</v>
      </c>
      <c r="I36" s="300" t="s">
        <v>29</v>
      </c>
      <c r="J36" s="31">
        <v>2</v>
      </c>
      <c r="K36" s="31"/>
      <c r="L36" s="300"/>
      <c r="M36" s="31"/>
      <c r="N36" s="50">
        <f t="shared" si="12"/>
        <v>2</v>
      </c>
      <c r="O36" s="33">
        <f t="shared" si="10"/>
        <v>2</v>
      </c>
      <c r="Q36" s="53">
        <v>2</v>
      </c>
      <c r="R36" s="31">
        <v>10</v>
      </c>
      <c r="S36" s="31" t="s">
        <v>12</v>
      </c>
      <c r="T36" s="31"/>
      <c r="U36" s="31"/>
      <c r="V36" s="296" t="s">
        <v>15</v>
      </c>
      <c r="W36" s="297" t="s">
        <v>22</v>
      </c>
      <c r="X36" s="297" t="s">
        <v>16</v>
      </c>
      <c r="Y36" s="297" t="s">
        <v>18</v>
      </c>
      <c r="Z36" s="31">
        <v>0</v>
      </c>
      <c r="AA36" s="31"/>
      <c r="AB36" s="300"/>
      <c r="AC36" s="31"/>
      <c r="AD36" s="50">
        <f t="shared" si="13"/>
        <v>0</v>
      </c>
      <c r="AE36" s="31">
        <f t="shared" si="11"/>
        <v>-2</v>
      </c>
    </row>
    <row r="37" spans="1:31" ht="12.75">
      <c r="A37" s="53">
        <v>2</v>
      </c>
      <c r="B37" s="31">
        <v>11</v>
      </c>
      <c r="C37" s="298" t="s">
        <v>35</v>
      </c>
      <c r="D37" s="31">
        <v>1</v>
      </c>
      <c r="E37" s="31"/>
      <c r="F37" s="300" t="s">
        <v>27</v>
      </c>
      <c r="G37" s="321" t="s">
        <v>36</v>
      </c>
      <c r="H37" s="321" t="s">
        <v>30</v>
      </c>
      <c r="I37" s="300" t="s">
        <v>32</v>
      </c>
      <c r="J37" s="31">
        <v>4</v>
      </c>
      <c r="K37" s="31"/>
      <c r="L37" s="300"/>
      <c r="M37" s="31"/>
      <c r="N37" s="50">
        <f t="shared" si="12"/>
        <v>4</v>
      </c>
      <c r="O37" s="33">
        <f t="shared" si="10"/>
        <v>0</v>
      </c>
      <c r="Q37" s="53">
        <v>2</v>
      </c>
      <c r="R37" s="31">
        <v>11</v>
      </c>
      <c r="S37" s="31" t="s">
        <v>21</v>
      </c>
      <c r="T37" s="31"/>
      <c r="U37" s="31">
        <v>1</v>
      </c>
      <c r="V37" s="297" t="s">
        <v>20</v>
      </c>
      <c r="W37" s="297" t="s">
        <v>19</v>
      </c>
      <c r="X37" s="297" t="s">
        <v>16</v>
      </c>
      <c r="Y37" s="297" t="s">
        <v>23</v>
      </c>
      <c r="Z37" s="31">
        <v>4</v>
      </c>
      <c r="AA37" s="31"/>
      <c r="AB37" s="300"/>
      <c r="AC37" s="31"/>
      <c r="AD37" s="50">
        <f t="shared" si="13"/>
        <v>4</v>
      </c>
      <c r="AE37" s="31">
        <f t="shared" si="11"/>
        <v>0</v>
      </c>
    </row>
    <row r="38" spans="1:31" ht="12.75">
      <c r="A38" s="53">
        <v>2</v>
      </c>
      <c r="B38" s="31">
        <v>12</v>
      </c>
      <c r="C38" s="298" t="s">
        <v>35</v>
      </c>
      <c r="D38" s="31"/>
      <c r="E38" s="31"/>
      <c r="F38" s="300"/>
      <c r="G38" s="300" t="s">
        <v>33</v>
      </c>
      <c r="H38" s="300" t="s">
        <v>29</v>
      </c>
      <c r="I38" s="300"/>
      <c r="J38" s="31">
        <v>0</v>
      </c>
      <c r="K38" s="31"/>
      <c r="L38" s="300"/>
      <c r="M38" s="31"/>
      <c r="N38" s="50">
        <f t="shared" si="12"/>
        <v>0</v>
      </c>
      <c r="O38" s="33">
        <f t="shared" si="10"/>
        <v>0</v>
      </c>
      <c r="Q38" s="53">
        <v>2</v>
      </c>
      <c r="R38" s="31">
        <v>12</v>
      </c>
      <c r="S38" s="31" t="s">
        <v>18</v>
      </c>
      <c r="T38" s="31"/>
      <c r="U38" s="31">
        <v>1</v>
      </c>
      <c r="V38" s="296" t="s">
        <v>24</v>
      </c>
      <c r="W38" s="297" t="s">
        <v>19</v>
      </c>
      <c r="X38" s="296" t="s">
        <v>15</v>
      </c>
      <c r="Y38" s="297" t="s">
        <v>23</v>
      </c>
      <c r="Z38" s="31">
        <v>0</v>
      </c>
      <c r="AA38" s="31"/>
      <c r="AB38" s="300"/>
      <c r="AC38" s="31"/>
      <c r="AD38" s="50">
        <f t="shared" si="13"/>
        <v>0</v>
      </c>
      <c r="AE38" s="31">
        <f t="shared" si="11"/>
        <v>0</v>
      </c>
    </row>
    <row r="39" spans="1:31" ht="12.75">
      <c r="A39" s="53">
        <v>2</v>
      </c>
      <c r="B39" s="31">
        <v>13</v>
      </c>
      <c r="C39" s="207"/>
      <c r="D39" s="207"/>
      <c r="E39" s="207"/>
      <c r="F39" s="215"/>
      <c r="G39" s="208"/>
      <c r="H39" s="208"/>
      <c r="I39" s="216"/>
      <c r="J39" s="207"/>
      <c r="K39" s="207"/>
      <c r="L39" s="209"/>
      <c r="M39" s="207"/>
      <c r="N39" s="50">
        <f t="shared" si="12"/>
        <v>0</v>
      </c>
      <c r="O39" s="33">
        <f t="shared" si="10"/>
        <v>0</v>
      </c>
      <c r="Q39" s="53">
        <v>2</v>
      </c>
      <c r="R39" s="31">
        <v>13</v>
      </c>
      <c r="S39" s="207"/>
      <c r="T39" s="207"/>
      <c r="U39" s="207"/>
      <c r="V39" s="215"/>
      <c r="W39" s="208"/>
      <c r="X39" s="208"/>
      <c r="Y39" s="216"/>
      <c r="Z39" s="207"/>
      <c r="AA39" s="207"/>
      <c r="AB39" s="209"/>
      <c r="AC39" s="207"/>
      <c r="AD39" s="50">
        <f t="shared" si="13"/>
        <v>0</v>
      </c>
      <c r="AE39" s="31">
        <f t="shared" si="11"/>
        <v>0</v>
      </c>
    </row>
    <row r="40" spans="1:31" ht="12.75">
      <c r="A40" s="53">
        <v>2</v>
      </c>
      <c r="B40" s="31">
        <v>14</v>
      </c>
      <c r="C40" s="222"/>
      <c r="D40" s="207"/>
      <c r="E40" s="207"/>
      <c r="F40" s="223"/>
      <c r="G40" s="224"/>
      <c r="H40" s="224"/>
      <c r="I40" s="225"/>
      <c r="J40" s="207"/>
      <c r="K40" s="207"/>
      <c r="L40" s="207"/>
      <c r="M40" s="207"/>
      <c r="N40" s="50">
        <f aca="true" t="shared" si="14" ref="N40:N45">SUM(J40:L40)</f>
        <v>0</v>
      </c>
      <c r="O40" s="33">
        <f aca="true" t="shared" si="15" ref="O40:O45">N40-AD40</f>
        <v>0</v>
      </c>
      <c r="Q40" s="53">
        <v>2</v>
      </c>
      <c r="R40" s="31">
        <v>14</v>
      </c>
      <c r="S40" s="222"/>
      <c r="T40" s="207"/>
      <c r="U40" s="207"/>
      <c r="V40" s="223"/>
      <c r="W40" s="224"/>
      <c r="X40" s="224"/>
      <c r="Y40" s="225"/>
      <c r="Z40" s="207"/>
      <c r="AA40" s="207"/>
      <c r="AB40" s="207"/>
      <c r="AC40" s="207"/>
      <c r="AD40" s="50">
        <f aca="true" t="shared" si="16" ref="AD40:AD45">SUM(Z40:AB40)</f>
        <v>0</v>
      </c>
      <c r="AE40" s="31">
        <f aca="true" t="shared" si="17" ref="AE40:AE45">AD40-N40</f>
        <v>0</v>
      </c>
    </row>
    <row r="41" spans="1:31" ht="12.75">
      <c r="A41" s="53">
        <v>2</v>
      </c>
      <c r="B41" s="31">
        <v>15</v>
      </c>
      <c r="C41" s="222"/>
      <c r="D41" s="207"/>
      <c r="E41" s="207"/>
      <c r="F41" s="223"/>
      <c r="G41" s="224"/>
      <c r="H41" s="224"/>
      <c r="I41" s="225"/>
      <c r="J41" s="207"/>
      <c r="K41" s="207"/>
      <c r="L41" s="207"/>
      <c r="M41" s="207"/>
      <c r="N41" s="50">
        <f t="shared" si="14"/>
        <v>0</v>
      </c>
      <c r="O41" s="33">
        <f t="shared" si="15"/>
        <v>0</v>
      </c>
      <c r="Q41" s="53">
        <v>2</v>
      </c>
      <c r="R41" s="31">
        <v>15</v>
      </c>
      <c r="S41" s="222"/>
      <c r="T41" s="207"/>
      <c r="U41" s="207"/>
      <c r="V41" s="223"/>
      <c r="W41" s="224"/>
      <c r="X41" s="224"/>
      <c r="Y41" s="225"/>
      <c r="Z41" s="207"/>
      <c r="AA41" s="207"/>
      <c r="AB41" s="207"/>
      <c r="AC41" s="207"/>
      <c r="AD41" s="50">
        <f t="shared" si="16"/>
        <v>0</v>
      </c>
      <c r="AE41" s="31">
        <f t="shared" si="17"/>
        <v>0</v>
      </c>
    </row>
    <row r="42" spans="1:31" ht="12.75">
      <c r="A42" s="53">
        <v>2</v>
      </c>
      <c r="B42" s="31">
        <v>16</v>
      </c>
      <c r="C42" s="222"/>
      <c r="D42" s="207"/>
      <c r="E42" s="207"/>
      <c r="F42" s="223"/>
      <c r="G42" s="224"/>
      <c r="H42" s="224"/>
      <c r="I42" s="225"/>
      <c r="J42" s="207"/>
      <c r="K42" s="207"/>
      <c r="L42" s="207"/>
      <c r="M42" s="207"/>
      <c r="N42" s="50">
        <f t="shared" si="14"/>
        <v>0</v>
      </c>
      <c r="O42" s="33">
        <f t="shared" si="15"/>
        <v>0</v>
      </c>
      <c r="Q42" s="53">
        <v>2</v>
      </c>
      <c r="R42" s="31">
        <v>16</v>
      </c>
      <c r="S42" s="222"/>
      <c r="T42" s="207"/>
      <c r="U42" s="207"/>
      <c r="V42" s="223"/>
      <c r="W42" s="224"/>
      <c r="X42" s="224"/>
      <c r="Y42" s="225"/>
      <c r="Z42" s="207"/>
      <c r="AA42" s="207"/>
      <c r="AB42" s="207"/>
      <c r="AC42" s="207"/>
      <c r="AD42" s="50">
        <f t="shared" si="16"/>
        <v>0</v>
      </c>
      <c r="AE42" s="31">
        <f t="shared" si="17"/>
        <v>0</v>
      </c>
    </row>
    <row r="43" spans="1:31" ht="12.75">
      <c r="A43" s="53">
        <v>2</v>
      </c>
      <c r="B43" s="31">
        <v>17</v>
      </c>
      <c r="C43" s="222"/>
      <c r="D43" s="207"/>
      <c r="E43" s="207"/>
      <c r="F43" s="223"/>
      <c r="G43" s="224"/>
      <c r="H43" s="224"/>
      <c r="I43" s="225"/>
      <c r="J43" s="207"/>
      <c r="K43" s="207"/>
      <c r="L43" s="207"/>
      <c r="M43" s="207"/>
      <c r="N43" s="50">
        <f t="shared" si="14"/>
        <v>0</v>
      </c>
      <c r="O43" s="33">
        <f t="shared" si="15"/>
        <v>0</v>
      </c>
      <c r="Q43" s="53">
        <v>2</v>
      </c>
      <c r="R43" s="31">
        <v>17</v>
      </c>
      <c r="S43" s="222"/>
      <c r="T43" s="207"/>
      <c r="U43" s="207"/>
      <c r="V43" s="223"/>
      <c r="W43" s="224"/>
      <c r="X43" s="224"/>
      <c r="Y43" s="225"/>
      <c r="Z43" s="207"/>
      <c r="AA43" s="207"/>
      <c r="AB43" s="207"/>
      <c r="AC43" s="207"/>
      <c r="AD43" s="50">
        <f t="shared" si="16"/>
        <v>0</v>
      </c>
      <c r="AE43" s="31">
        <f t="shared" si="17"/>
        <v>0</v>
      </c>
    </row>
    <row r="44" spans="1:31" ht="12.75">
      <c r="A44" s="53">
        <v>2</v>
      </c>
      <c r="B44" s="31">
        <v>18</v>
      </c>
      <c r="C44" s="222"/>
      <c r="D44" s="207"/>
      <c r="E44" s="207"/>
      <c r="F44" s="223"/>
      <c r="G44" s="224"/>
      <c r="H44" s="224"/>
      <c r="I44" s="225"/>
      <c r="J44" s="207"/>
      <c r="K44" s="207"/>
      <c r="L44" s="207"/>
      <c r="M44" s="207"/>
      <c r="N44" s="50">
        <f t="shared" si="14"/>
        <v>0</v>
      </c>
      <c r="O44" s="33">
        <f t="shared" si="15"/>
        <v>0</v>
      </c>
      <c r="Q44" s="53">
        <v>2</v>
      </c>
      <c r="R44" s="31">
        <v>18</v>
      </c>
      <c r="S44" s="222"/>
      <c r="T44" s="207"/>
      <c r="U44" s="207"/>
      <c r="V44" s="223"/>
      <c r="W44" s="224"/>
      <c r="X44" s="224"/>
      <c r="Y44" s="225"/>
      <c r="Z44" s="207"/>
      <c r="AA44" s="207"/>
      <c r="AB44" s="207"/>
      <c r="AC44" s="207"/>
      <c r="AD44" s="50">
        <f t="shared" si="16"/>
        <v>0</v>
      </c>
      <c r="AE44" s="31">
        <f t="shared" si="17"/>
        <v>0</v>
      </c>
    </row>
    <row r="45" spans="1:31" ht="12.75">
      <c r="A45" s="53">
        <v>2</v>
      </c>
      <c r="B45" s="31">
        <v>19</v>
      </c>
      <c r="C45" s="222"/>
      <c r="D45" s="207"/>
      <c r="E45" s="207"/>
      <c r="F45" s="223"/>
      <c r="G45" s="224"/>
      <c r="H45" s="224"/>
      <c r="I45" s="225"/>
      <c r="J45" s="207"/>
      <c r="K45" s="207"/>
      <c r="L45" s="207"/>
      <c r="M45" s="207"/>
      <c r="N45" s="50">
        <f t="shared" si="14"/>
        <v>0</v>
      </c>
      <c r="O45" s="33">
        <f t="shared" si="15"/>
        <v>0</v>
      </c>
      <c r="Q45" s="53">
        <v>2</v>
      </c>
      <c r="R45" s="31">
        <v>19</v>
      </c>
      <c r="S45" s="222"/>
      <c r="T45" s="207"/>
      <c r="U45" s="207"/>
      <c r="V45" s="223"/>
      <c r="W45" s="224"/>
      <c r="X45" s="224"/>
      <c r="Y45" s="225"/>
      <c r="Z45" s="207"/>
      <c r="AA45" s="207"/>
      <c r="AB45" s="207"/>
      <c r="AC45" s="207"/>
      <c r="AD45" s="50">
        <f t="shared" si="16"/>
        <v>0</v>
      </c>
      <c r="AE45" s="31">
        <f t="shared" si="17"/>
        <v>0</v>
      </c>
    </row>
    <row r="46" spans="1:31" ht="13.5" thickBot="1">
      <c r="A46" s="52">
        <v>2</v>
      </c>
      <c r="B46" s="31">
        <v>20</v>
      </c>
      <c r="C46" s="213"/>
      <c r="D46" s="210"/>
      <c r="E46" s="210"/>
      <c r="F46" s="217"/>
      <c r="G46" s="218"/>
      <c r="H46" s="218"/>
      <c r="I46" s="219"/>
      <c r="J46" s="210"/>
      <c r="K46" s="210"/>
      <c r="L46" s="211"/>
      <c r="M46" s="210"/>
      <c r="N46" s="50">
        <f>SUM(J46:L46)</f>
        <v>0</v>
      </c>
      <c r="O46" s="32">
        <f t="shared" si="10"/>
        <v>0</v>
      </c>
      <c r="Q46" s="53">
        <v>2</v>
      </c>
      <c r="R46" s="31">
        <v>20</v>
      </c>
      <c r="S46" s="213"/>
      <c r="T46" s="210"/>
      <c r="U46" s="210"/>
      <c r="V46" s="217"/>
      <c r="W46" s="218"/>
      <c r="X46" s="218"/>
      <c r="Y46" s="219"/>
      <c r="Z46" s="210"/>
      <c r="AA46" s="210"/>
      <c r="AB46" s="211"/>
      <c r="AC46" s="210"/>
      <c r="AD46" s="50">
        <f t="shared" si="13"/>
        <v>0</v>
      </c>
      <c r="AE46" s="33">
        <f t="shared" si="11"/>
        <v>0</v>
      </c>
    </row>
    <row r="47" spans="1:31" ht="12.75" thickBot="1">
      <c r="A47" s="38"/>
      <c r="B47" s="38"/>
      <c r="C47" s="38"/>
      <c r="D47" s="38">
        <f>COUNTIF(D27:D46,"x")</f>
        <v>0</v>
      </c>
      <c r="E47" s="38">
        <f>COUNTIF(E27:E46,"1")</f>
        <v>6</v>
      </c>
      <c r="F47" s="39"/>
      <c r="G47" s="39"/>
      <c r="H47" s="39"/>
      <c r="I47" s="39"/>
      <c r="J47" s="38">
        <f aca="true" t="shared" si="18" ref="J47:O47">SUM(J27:J46)</f>
        <v>32</v>
      </c>
      <c r="K47" s="38">
        <f t="shared" si="18"/>
        <v>5</v>
      </c>
      <c r="L47" s="39">
        <f t="shared" si="18"/>
        <v>0</v>
      </c>
      <c r="M47" s="38">
        <f t="shared" si="18"/>
        <v>2</v>
      </c>
      <c r="N47" s="34">
        <f t="shared" si="18"/>
        <v>37</v>
      </c>
      <c r="O47" s="34">
        <f t="shared" si="18"/>
        <v>13</v>
      </c>
      <c r="Q47" s="38"/>
      <c r="R47" s="38"/>
      <c r="S47" s="38"/>
      <c r="T47" s="38">
        <f>COUNTIF(T27:T46,"x")</f>
        <v>0</v>
      </c>
      <c r="U47" s="38">
        <f>COUNTIF(U27:U46,"1")</f>
        <v>6</v>
      </c>
      <c r="V47" s="39"/>
      <c r="W47" s="39"/>
      <c r="X47" s="39"/>
      <c r="Y47" s="39"/>
      <c r="Z47" s="38">
        <f aca="true" t="shared" si="19" ref="Z47:AE47">SUM(Z27:Z46)</f>
        <v>21</v>
      </c>
      <c r="AA47" s="38">
        <f t="shared" si="19"/>
        <v>3</v>
      </c>
      <c r="AB47" s="39">
        <f t="shared" si="19"/>
        <v>0</v>
      </c>
      <c r="AC47" s="38">
        <f t="shared" si="19"/>
        <v>1</v>
      </c>
      <c r="AD47" s="34">
        <f t="shared" si="19"/>
        <v>24</v>
      </c>
      <c r="AE47" s="34">
        <f t="shared" si="19"/>
        <v>-13</v>
      </c>
    </row>
    <row r="48" spans="1:31" ht="12.75" thickBot="1">
      <c r="A48" s="23"/>
      <c r="B48" s="23"/>
      <c r="M48" s="51" t="s">
        <v>147</v>
      </c>
      <c r="N48" s="34">
        <f>SUM(N24,N47)</f>
        <v>78</v>
      </c>
      <c r="Q48" s="23"/>
      <c r="R48" s="23"/>
      <c r="AC48" s="51" t="s">
        <v>147</v>
      </c>
      <c r="AD48" s="34">
        <f>SUM(AD24,AD47)</f>
        <v>47</v>
      </c>
      <c r="AE48" s="38"/>
    </row>
    <row r="49" spans="1:18" ht="12.75" thickBot="1">
      <c r="A49" s="23"/>
      <c r="B49" s="23"/>
      <c r="Q49" s="23"/>
      <c r="R49" s="23"/>
    </row>
    <row r="50" spans="1:31" ht="12.75" thickBot="1">
      <c r="A50" s="40" t="s">
        <v>136</v>
      </c>
      <c r="B50" s="39" t="s">
        <v>128</v>
      </c>
      <c r="C50" s="39" t="s">
        <v>131</v>
      </c>
      <c r="D50" s="39" t="s">
        <v>98</v>
      </c>
      <c r="E50" s="39" t="s">
        <v>141</v>
      </c>
      <c r="F50" s="39" t="s">
        <v>126</v>
      </c>
      <c r="G50" s="39" t="s">
        <v>152</v>
      </c>
      <c r="H50" s="39" t="s">
        <v>138</v>
      </c>
      <c r="I50" s="39" t="s">
        <v>139</v>
      </c>
      <c r="J50" s="39" t="s">
        <v>143</v>
      </c>
      <c r="K50" s="39" t="s">
        <v>144</v>
      </c>
      <c r="L50" s="39" t="s">
        <v>145</v>
      </c>
      <c r="M50" s="39" t="s">
        <v>146</v>
      </c>
      <c r="N50" s="34" t="s">
        <v>140</v>
      </c>
      <c r="O50" s="38" t="s">
        <v>142</v>
      </c>
      <c r="Q50" s="40" t="s">
        <v>136</v>
      </c>
      <c r="R50" s="39" t="s">
        <v>128</v>
      </c>
      <c r="S50" s="39" t="s">
        <v>131</v>
      </c>
      <c r="T50" s="39" t="s">
        <v>98</v>
      </c>
      <c r="U50" s="39" t="s">
        <v>141</v>
      </c>
      <c r="V50" s="39" t="s">
        <v>126</v>
      </c>
      <c r="W50" s="39" t="s">
        <v>137</v>
      </c>
      <c r="X50" s="39" t="s">
        <v>138</v>
      </c>
      <c r="Y50" s="39" t="s">
        <v>139</v>
      </c>
      <c r="Z50" s="39" t="s">
        <v>143</v>
      </c>
      <c r="AA50" s="39" t="s">
        <v>144</v>
      </c>
      <c r="AB50" s="39" t="s">
        <v>145</v>
      </c>
      <c r="AC50" s="39" t="s">
        <v>146</v>
      </c>
      <c r="AD50" s="34" t="s">
        <v>140</v>
      </c>
      <c r="AE50" s="38" t="s">
        <v>142</v>
      </c>
    </row>
    <row r="51" spans="1:31" ht="12.75">
      <c r="A51" s="52">
        <v>3</v>
      </c>
      <c r="B51" s="47">
        <v>1</v>
      </c>
      <c r="C51" s="324" t="s">
        <v>35</v>
      </c>
      <c r="D51" s="47"/>
      <c r="E51" s="47">
        <v>1</v>
      </c>
      <c r="F51" s="322" t="s">
        <v>33</v>
      </c>
      <c r="G51" s="299" t="s">
        <v>30</v>
      </c>
      <c r="H51" s="299" t="s">
        <v>28</v>
      </c>
      <c r="I51" s="299" t="s">
        <v>32</v>
      </c>
      <c r="J51" s="47">
        <v>4</v>
      </c>
      <c r="K51" s="47"/>
      <c r="L51" s="299"/>
      <c r="M51" s="47"/>
      <c r="N51" s="48">
        <f>SUM(J51:L51)</f>
        <v>4</v>
      </c>
      <c r="O51" s="47">
        <f aca="true" t="shared" si="20" ref="O51:O69">N51-AD51</f>
        <v>3</v>
      </c>
      <c r="Q51" s="52">
        <v>3</v>
      </c>
      <c r="R51" s="47">
        <v>1</v>
      </c>
      <c r="S51" s="47" t="s">
        <v>18</v>
      </c>
      <c r="T51" s="47"/>
      <c r="U51" s="47"/>
      <c r="V51" s="294" t="s">
        <v>24</v>
      </c>
      <c r="W51" s="301" t="s">
        <v>23</v>
      </c>
      <c r="X51" s="295" t="s">
        <v>16</v>
      </c>
      <c r="Y51" s="301" t="s">
        <v>19</v>
      </c>
      <c r="Z51" s="47">
        <v>1</v>
      </c>
      <c r="AA51" s="205"/>
      <c r="AB51" s="206"/>
      <c r="AC51" s="205"/>
      <c r="AD51" s="48">
        <f>SUM(Z51:AB51)</f>
        <v>1</v>
      </c>
      <c r="AE51" s="47">
        <f aca="true" t="shared" si="21" ref="AE51:AE69">AD51-N51</f>
        <v>-3</v>
      </c>
    </row>
    <row r="52" spans="1:31" ht="12.75">
      <c r="A52" s="53">
        <v>3</v>
      </c>
      <c r="B52" s="31">
        <v>2</v>
      </c>
      <c r="C52" s="298" t="s">
        <v>26</v>
      </c>
      <c r="D52" s="31"/>
      <c r="E52" s="31">
        <v>1</v>
      </c>
      <c r="F52" s="300" t="s">
        <v>27</v>
      </c>
      <c r="G52" s="300" t="s">
        <v>31</v>
      </c>
      <c r="H52" s="300" t="s">
        <v>33</v>
      </c>
      <c r="I52" s="300" t="s">
        <v>29</v>
      </c>
      <c r="J52" s="31">
        <v>2</v>
      </c>
      <c r="K52" s="31"/>
      <c r="L52" s="300"/>
      <c r="M52" s="31"/>
      <c r="N52" s="50">
        <f>SUM(J52:L52)</f>
        <v>2</v>
      </c>
      <c r="O52" s="31">
        <f t="shared" si="20"/>
        <v>1</v>
      </c>
      <c r="Q52" s="53">
        <v>3</v>
      </c>
      <c r="R52" s="31">
        <v>2</v>
      </c>
      <c r="S52" s="31" t="s">
        <v>12</v>
      </c>
      <c r="T52" s="31"/>
      <c r="U52" s="31"/>
      <c r="V52" s="296" t="s">
        <v>20</v>
      </c>
      <c r="W52" s="296" t="s">
        <v>15</v>
      </c>
      <c r="X52" s="297" t="s">
        <v>25</v>
      </c>
      <c r="Y52" s="296" t="s">
        <v>14</v>
      </c>
      <c r="Z52" s="31">
        <v>1</v>
      </c>
      <c r="AA52" s="207"/>
      <c r="AB52" s="209"/>
      <c r="AC52" s="207"/>
      <c r="AD52" s="50">
        <f>SUM(Z52:AB52)</f>
        <v>1</v>
      </c>
      <c r="AE52" s="33">
        <f t="shared" si="21"/>
        <v>-1</v>
      </c>
    </row>
    <row r="53" spans="1:31" ht="12.75">
      <c r="A53" s="53">
        <v>3</v>
      </c>
      <c r="B53" s="31">
        <v>3</v>
      </c>
      <c r="C53" s="298" t="s">
        <v>26</v>
      </c>
      <c r="D53" s="31"/>
      <c r="E53" s="31"/>
      <c r="F53" s="321" t="s">
        <v>29</v>
      </c>
      <c r="G53" s="300" t="s">
        <v>34</v>
      </c>
      <c r="H53" s="300" t="s">
        <v>27</v>
      </c>
      <c r="I53" s="300" t="s">
        <v>31</v>
      </c>
      <c r="J53" s="31">
        <v>1</v>
      </c>
      <c r="K53" s="31"/>
      <c r="L53" s="300"/>
      <c r="M53" s="31"/>
      <c r="N53" s="50">
        <f aca="true" t="shared" si="22" ref="N53:N70">SUM(J53:L53)</f>
        <v>1</v>
      </c>
      <c r="O53" s="31">
        <f t="shared" si="20"/>
        <v>-3</v>
      </c>
      <c r="Q53" s="53">
        <v>3</v>
      </c>
      <c r="R53" s="31">
        <v>3</v>
      </c>
      <c r="S53" s="31" t="s">
        <v>18</v>
      </c>
      <c r="T53" s="31"/>
      <c r="U53" s="31">
        <v>1</v>
      </c>
      <c r="V53" s="296" t="s">
        <v>24</v>
      </c>
      <c r="W53" s="296" t="s">
        <v>23</v>
      </c>
      <c r="X53" s="297" t="s">
        <v>25</v>
      </c>
      <c r="Y53" s="296" t="s">
        <v>21</v>
      </c>
      <c r="Z53" s="31">
        <v>4</v>
      </c>
      <c r="AA53" s="207"/>
      <c r="AB53" s="209"/>
      <c r="AC53" s="207"/>
      <c r="AD53" s="50">
        <f aca="true" t="shared" si="23" ref="AD53:AD70">SUM(Z53:AB53)</f>
        <v>4</v>
      </c>
      <c r="AE53" s="33">
        <f t="shared" si="21"/>
        <v>3</v>
      </c>
    </row>
    <row r="54" spans="1:31" ht="12.75">
      <c r="A54" s="53">
        <v>3</v>
      </c>
      <c r="B54" s="31">
        <v>4</v>
      </c>
      <c r="C54" s="31" t="s">
        <v>28</v>
      </c>
      <c r="D54" s="31"/>
      <c r="E54" s="31"/>
      <c r="F54" s="321" t="s">
        <v>29</v>
      </c>
      <c r="G54" s="300" t="s">
        <v>36</v>
      </c>
      <c r="H54" s="321" t="s">
        <v>33</v>
      </c>
      <c r="I54" s="321" t="s">
        <v>32</v>
      </c>
      <c r="J54" s="31">
        <v>3</v>
      </c>
      <c r="K54" s="31"/>
      <c r="L54" s="300"/>
      <c r="M54" s="31"/>
      <c r="N54" s="50">
        <f t="shared" si="22"/>
        <v>3</v>
      </c>
      <c r="O54" s="31">
        <f t="shared" si="20"/>
        <v>-1</v>
      </c>
      <c r="Q54" s="53">
        <v>3</v>
      </c>
      <c r="R54" s="31">
        <v>4</v>
      </c>
      <c r="S54" s="31" t="s">
        <v>12</v>
      </c>
      <c r="T54" s="31"/>
      <c r="U54" s="31">
        <v>1</v>
      </c>
      <c r="V54" s="296" t="s">
        <v>14</v>
      </c>
      <c r="W54" s="296" t="s">
        <v>15</v>
      </c>
      <c r="X54" s="296" t="s">
        <v>16</v>
      </c>
      <c r="Y54" s="296" t="s">
        <v>20</v>
      </c>
      <c r="Z54" s="31">
        <v>4</v>
      </c>
      <c r="AA54" s="207"/>
      <c r="AB54" s="209"/>
      <c r="AC54" s="207"/>
      <c r="AD54" s="50">
        <f t="shared" si="23"/>
        <v>4</v>
      </c>
      <c r="AE54" s="33">
        <f t="shared" si="21"/>
        <v>1</v>
      </c>
    </row>
    <row r="55" spans="1:31" ht="12.75">
      <c r="A55" s="53">
        <v>3</v>
      </c>
      <c r="B55" s="31">
        <v>5</v>
      </c>
      <c r="C55" s="31" t="s">
        <v>30</v>
      </c>
      <c r="D55" s="31"/>
      <c r="E55" s="31"/>
      <c r="F55" s="321" t="s">
        <v>27</v>
      </c>
      <c r="G55" s="300" t="s">
        <v>35</v>
      </c>
      <c r="H55" s="300" t="s">
        <v>33</v>
      </c>
      <c r="I55" s="321" t="s">
        <v>32</v>
      </c>
      <c r="J55" s="31">
        <v>2</v>
      </c>
      <c r="K55" s="31"/>
      <c r="L55" s="300"/>
      <c r="M55" s="31"/>
      <c r="N55" s="50">
        <f t="shared" si="22"/>
        <v>2</v>
      </c>
      <c r="O55" s="31">
        <f t="shared" si="20"/>
        <v>-2</v>
      </c>
      <c r="Q55" s="53">
        <v>3</v>
      </c>
      <c r="R55" s="31">
        <v>5</v>
      </c>
      <c r="S55" s="31" t="s">
        <v>17</v>
      </c>
      <c r="T55" s="31" t="s">
        <v>13</v>
      </c>
      <c r="U55" s="31"/>
      <c r="V55" s="296" t="s">
        <v>14</v>
      </c>
      <c r="W55" s="296" t="s">
        <v>19</v>
      </c>
      <c r="X55" s="296" t="s">
        <v>23</v>
      </c>
      <c r="Y55" s="296" t="s">
        <v>21</v>
      </c>
      <c r="Z55" s="31">
        <v>4</v>
      </c>
      <c r="AA55" s="207"/>
      <c r="AB55" s="209"/>
      <c r="AC55" s="207"/>
      <c r="AD55" s="50">
        <f t="shared" si="23"/>
        <v>4</v>
      </c>
      <c r="AE55" s="33">
        <f t="shared" si="21"/>
        <v>2</v>
      </c>
    </row>
    <row r="56" spans="1:31" ht="12.75">
      <c r="A56" s="53">
        <v>3</v>
      </c>
      <c r="B56" s="31">
        <v>6</v>
      </c>
      <c r="C56" s="31" t="s">
        <v>29</v>
      </c>
      <c r="D56" s="31"/>
      <c r="E56" s="31">
        <v>1</v>
      </c>
      <c r="F56" s="300" t="s">
        <v>28</v>
      </c>
      <c r="G56" s="300" t="s">
        <v>36</v>
      </c>
      <c r="H56" s="300" t="s">
        <v>33</v>
      </c>
      <c r="I56" s="321" t="s">
        <v>32</v>
      </c>
      <c r="J56" s="31">
        <v>5</v>
      </c>
      <c r="K56" s="31"/>
      <c r="L56" s="300"/>
      <c r="M56" s="31">
        <v>1</v>
      </c>
      <c r="N56" s="50">
        <f t="shared" si="22"/>
        <v>5</v>
      </c>
      <c r="O56" s="31">
        <f t="shared" si="20"/>
        <v>5</v>
      </c>
      <c r="Q56" s="53">
        <v>3</v>
      </c>
      <c r="R56" s="31">
        <v>6</v>
      </c>
      <c r="S56" s="298" t="s">
        <v>18</v>
      </c>
      <c r="T56" s="31"/>
      <c r="U56" s="31"/>
      <c r="V56" s="296" t="s">
        <v>22</v>
      </c>
      <c r="W56" s="296" t="s">
        <v>15</v>
      </c>
      <c r="X56" s="296" t="s">
        <v>20</v>
      </c>
      <c r="Y56" s="296" t="s">
        <v>16</v>
      </c>
      <c r="Z56" s="31">
        <v>0</v>
      </c>
      <c r="AA56" s="207"/>
      <c r="AB56" s="209"/>
      <c r="AC56" s="207"/>
      <c r="AD56" s="50">
        <f t="shared" si="23"/>
        <v>0</v>
      </c>
      <c r="AE56" s="33">
        <f t="shared" si="21"/>
        <v>-5</v>
      </c>
    </row>
    <row r="57" spans="1:31" ht="12.75">
      <c r="A57" s="53">
        <v>3</v>
      </c>
      <c r="B57" s="31">
        <v>7</v>
      </c>
      <c r="C57" s="325" t="s">
        <v>27</v>
      </c>
      <c r="D57" s="31"/>
      <c r="E57" s="31"/>
      <c r="F57" s="300" t="s">
        <v>33</v>
      </c>
      <c r="G57" s="300" t="s">
        <v>34</v>
      </c>
      <c r="H57" s="300" t="s">
        <v>26</v>
      </c>
      <c r="I57" s="300" t="s">
        <v>31</v>
      </c>
      <c r="J57" s="31">
        <v>0</v>
      </c>
      <c r="K57" s="31"/>
      <c r="L57" s="300"/>
      <c r="M57" s="31"/>
      <c r="N57" s="50">
        <f t="shared" si="22"/>
        <v>0</v>
      </c>
      <c r="O57" s="31">
        <f t="shared" si="20"/>
        <v>0</v>
      </c>
      <c r="Q57" s="53">
        <v>3</v>
      </c>
      <c r="R57" s="31">
        <v>7</v>
      </c>
      <c r="S57" s="298" t="s">
        <v>18</v>
      </c>
      <c r="T57" s="31"/>
      <c r="U57" s="31"/>
      <c r="V57" s="296" t="s">
        <v>24</v>
      </c>
      <c r="W57" s="296" t="s">
        <v>14</v>
      </c>
      <c r="X57" s="296" t="s">
        <v>23</v>
      </c>
      <c r="Y57" s="296" t="s">
        <v>19</v>
      </c>
      <c r="Z57" s="31">
        <v>0</v>
      </c>
      <c r="AA57" s="207"/>
      <c r="AB57" s="209"/>
      <c r="AC57" s="207"/>
      <c r="AD57" s="50">
        <f t="shared" si="23"/>
        <v>0</v>
      </c>
      <c r="AE57" s="33">
        <f t="shared" si="21"/>
        <v>0</v>
      </c>
    </row>
    <row r="58" spans="1:31" ht="12.75">
      <c r="A58" s="53">
        <v>3</v>
      </c>
      <c r="B58" s="31">
        <v>8</v>
      </c>
      <c r="C58" s="31" t="s">
        <v>35</v>
      </c>
      <c r="D58" s="31"/>
      <c r="E58" s="31">
        <v>1</v>
      </c>
      <c r="F58" s="321" t="s">
        <v>28</v>
      </c>
      <c r="G58" s="300" t="s">
        <v>36</v>
      </c>
      <c r="H58" s="300" t="s">
        <v>29</v>
      </c>
      <c r="I58" s="300" t="s">
        <v>30</v>
      </c>
      <c r="J58" s="31">
        <v>5</v>
      </c>
      <c r="K58" s="31"/>
      <c r="L58" s="300"/>
      <c r="M58" s="31">
        <v>1</v>
      </c>
      <c r="N58" s="50">
        <f t="shared" si="22"/>
        <v>5</v>
      </c>
      <c r="O58" s="31">
        <f t="shared" si="20"/>
        <v>5</v>
      </c>
      <c r="Q58" s="53">
        <v>3</v>
      </c>
      <c r="R58" s="31">
        <v>8</v>
      </c>
      <c r="S58" s="298" t="s">
        <v>18</v>
      </c>
      <c r="T58" s="31"/>
      <c r="U58" s="31"/>
      <c r="V58" s="297" t="s">
        <v>24</v>
      </c>
      <c r="W58" s="296" t="s">
        <v>14</v>
      </c>
      <c r="X58" s="297" t="s">
        <v>23</v>
      </c>
      <c r="Y58" s="296" t="s">
        <v>19</v>
      </c>
      <c r="Z58" s="31">
        <v>0</v>
      </c>
      <c r="AA58" s="207"/>
      <c r="AB58" s="209"/>
      <c r="AC58" s="207"/>
      <c r="AD58" s="50">
        <f t="shared" si="23"/>
        <v>0</v>
      </c>
      <c r="AE58" s="33">
        <f t="shared" si="21"/>
        <v>-5</v>
      </c>
    </row>
    <row r="59" spans="1:31" ht="12.75">
      <c r="A59" s="53">
        <v>3</v>
      </c>
      <c r="B59" s="31">
        <v>9</v>
      </c>
      <c r="C59" s="298" t="s">
        <v>26</v>
      </c>
      <c r="D59" s="31"/>
      <c r="E59" s="31"/>
      <c r="F59" s="321" t="s">
        <v>28</v>
      </c>
      <c r="G59" s="300" t="s">
        <v>31</v>
      </c>
      <c r="H59" s="300" t="s">
        <v>33</v>
      </c>
      <c r="I59" s="300" t="s">
        <v>32</v>
      </c>
      <c r="J59" s="31">
        <v>0</v>
      </c>
      <c r="K59" s="31"/>
      <c r="L59" s="300"/>
      <c r="M59" s="31"/>
      <c r="N59" s="50">
        <f t="shared" si="22"/>
        <v>0</v>
      </c>
      <c r="O59" s="31">
        <f t="shared" si="20"/>
        <v>-4</v>
      </c>
      <c r="Q59" s="53">
        <v>3</v>
      </c>
      <c r="R59" s="31">
        <v>9</v>
      </c>
      <c r="S59" s="298" t="s">
        <v>12</v>
      </c>
      <c r="T59" s="31"/>
      <c r="U59" s="31">
        <v>1</v>
      </c>
      <c r="V59" s="297" t="s">
        <v>24</v>
      </c>
      <c r="W59" s="296" t="s">
        <v>15</v>
      </c>
      <c r="X59" s="297" t="s">
        <v>23</v>
      </c>
      <c r="Y59" s="297" t="s">
        <v>14</v>
      </c>
      <c r="Z59" s="31">
        <v>4</v>
      </c>
      <c r="AA59" s="207"/>
      <c r="AB59" s="209"/>
      <c r="AC59" s="207"/>
      <c r="AD59" s="50">
        <f t="shared" si="23"/>
        <v>4</v>
      </c>
      <c r="AE59" s="33">
        <f t="shared" si="21"/>
        <v>4</v>
      </c>
    </row>
    <row r="60" spans="1:31" ht="12.75">
      <c r="A60" s="53">
        <v>3</v>
      </c>
      <c r="B60" s="31">
        <v>10</v>
      </c>
      <c r="C60" s="31" t="s">
        <v>29</v>
      </c>
      <c r="D60" s="31"/>
      <c r="E60" s="31">
        <v>1</v>
      </c>
      <c r="F60" s="300" t="s">
        <v>33</v>
      </c>
      <c r="G60" s="300" t="s">
        <v>34</v>
      </c>
      <c r="H60" s="300" t="s">
        <v>30</v>
      </c>
      <c r="I60" s="300" t="s">
        <v>28</v>
      </c>
      <c r="J60" s="31">
        <v>2</v>
      </c>
      <c r="K60" s="31"/>
      <c r="L60" s="300"/>
      <c r="M60" s="31"/>
      <c r="N60" s="50">
        <f t="shared" si="22"/>
        <v>2</v>
      </c>
      <c r="O60" s="31">
        <f>N60-AD60</f>
        <v>2</v>
      </c>
      <c r="Q60" s="53">
        <v>3</v>
      </c>
      <c r="R60" s="31">
        <v>10</v>
      </c>
      <c r="S60" s="298" t="s">
        <v>12</v>
      </c>
      <c r="T60" s="31"/>
      <c r="U60" s="31"/>
      <c r="V60" s="297" t="s">
        <v>24</v>
      </c>
      <c r="W60" s="296" t="s">
        <v>20</v>
      </c>
      <c r="X60" s="296" t="s">
        <v>16</v>
      </c>
      <c r="Y60" s="296" t="s">
        <v>14</v>
      </c>
      <c r="Z60" s="31">
        <v>0</v>
      </c>
      <c r="AA60" s="207"/>
      <c r="AB60" s="209"/>
      <c r="AC60" s="207"/>
      <c r="AD60" s="50">
        <f t="shared" si="23"/>
        <v>0</v>
      </c>
      <c r="AE60" s="33">
        <f>AD60-N60</f>
        <v>-2</v>
      </c>
    </row>
    <row r="61" spans="1:31" ht="12.75">
      <c r="A61" s="53">
        <v>3</v>
      </c>
      <c r="B61" s="31">
        <v>11</v>
      </c>
      <c r="C61" s="31" t="s">
        <v>26</v>
      </c>
      <c r="D61" s="31"/>
      <c r="E61" s="31"/>
      <c r="F61" s="300" t="s">
        <v>33</v>
      </c>
      <c r="G61" s="300" t="s">
        <v>36</v>
      </c>
      <c r="H61" s="300" t="s">
        <v>30</v>
      </c>
      <c r="I61" s="300" t="s">
        <v>32</v>
      </c>
      <c r="J61" s="31">
        <v>0</v>
      </c>
      <c r="K61" s="31"/>
      <c r="L61" s="300"/>
      <c r="M61" s="31"/>
      <c r="N61" s="50">
        <f t="shared" si="22"/>
        <v>0</v>
      </c>
      <c r="O61" s="31">
        <f t="shared" si="20"/>
        <v>0</v>
      </c>
      <c r="Q61" s="53">
        <v>3</v>
      </c>
      <c r="R61" s="31">
        <v>11</v>
      </c>
      <c r="S61" s="31" t="s">
        <v>18</v>
      </c>
      <c r="T61" s="31"/>
      <c r="U61" s="31">
        <v>1</v>
      </c>
      <c r="V61" s="296" t="s">
        <v>14</v>
      </c>
      <c r="W61" s="296" t="s">
        <v>15</v>
      </c>
      <c r="X61" s="296" t="s">
        <v>23</v>
      </c>
      <c r="Y61" s="296" t="s">
        <v>17</v>
      </c>
      <c r="Z61" s="31">
        <v>0</v>
      </c>
      <c r="AA61" s="207"/>
      <c r="AB61" s="209"/>
      <c r="AC61" s="207"/>
      <c r="AD61" s="50">
        <f t="shared" si="23"/>
        <v>0</v>
      </c>
      <c r="AE61" s="33">
        <f t="shared" si="21"/>
        <v>0</v>
      </c>
    </row>
    <row r="62" spans="1:31" ht="12.75">
      <c r="A62" s="53">
        <v>3</v>
      </c>
      <c r="B62" s="31">
        <v>12</v>
      </c>
      <c r="C62" s="207"/>
      <c r="D62" s="207"/>
      <c r="E62" s="207"/>
      <c r="F62" s="215"/>
      <c r="G62" s="208"/>
      <c r="H62" s="208"/>
      <c r="I62" s="216"/>
      <c r="J62" s="207"/>
      <c r="K62" s="207"/>
      <c r="L62" s="209"/>
      <c r="M62" s="207"/>
      <c r="N62" s="50">
        <f t="shared" si="22"/>
        <v>0</v>
      </c>
      <c r="O62" s="31">
        <f t="shared" si="20"/>
        <v>0</v>
      </c>
      <c r="Q62" s="53">
        <v>3</v>
      </c>
      <c r="R62" s="31">
        <v>12</v>
      </c>
      <c r="S62" s="207"/>
      <c r="T62" s="207"/>
      <c r="U62" s="207"/>
      <c r="V62" s="215"/>
      <c r="W62" s="208"/>
      <c r="X62" s="208"/>
      <c r="Y62" s="216"/>
      <c r="Z62" s="207"/>
      <c r="AA62" s="207"/>
      <c r="AB62" s="209"/>
      <c r="AC62" s="207"/>
      <c r="AD62" s="50">
        <f t="shared" si="23"/>
        <v>0</v>
      </c>
      <c r="AE62" s="33">
        <f t="shared" si="21"/>
        <v>0</v>
      </c>
    </row>
    <row r="63" spans="1:31" ht="12.75">
      <c r="A63" s="53">
        <v>3</v>
      </c>
      <c r="B63" s="31">
        <v>13</v>
      </c>
      <c r="C63" s="207"/>
      <c r="D63" s="207"/>
      <c r="E63" s="207"/>
      <c r="F63" s="215"/>
      <c r="G63" s="208"/>
      <c r="H63" s="208"/>
      <c r="I63" s="216"/>
      <c r="J63" s="207"/>
      <c r="K63" s="207"/>
      <c r="L63" s="209"/>
      <c r="M63" s="207"/>
      <c r="N63" s="50">
        <f aca="true" t="shared" si="24" ref="N63:N68">SUM(J63:L63)</f>
        <v>0</v>
      </c>
      <c r="O63" s="31">
        <f aca="true" t="shared" si="25" ref="O63:O68">N63-AD63</f>
        <v>0</v>
      </c>
      <c r="Q63" s="53">
        <v>3</v>
      </c>
      <c r="R63" s="31">
        <v>13</v>
      </c>
      <c r="S63" s="207"/>
      <c r="T63" s="207"/>
      <c r="U63" s="207"/>
      <c r="V63" s="215"/>
      <c r="W63" s="208"/>
      <c r="X63" s="208"/>
      <c r="Y63" s="216"/>
      <c r="Z63" s="207"/>
      <c r="AA63" s="207"/>
      <c r="AB63" s="209"/>
      <c r="AC63" s="207"/>
      <c r="AD63" s="50">
        <f aca="true" t="shared" si="26" ref="AD63:AD68">SUM(Z63:AB63)</f>
        <v>0</v>
      </c>
      <c r="AE63" s="33">
        <f aca="true" t="shared" si="27" ref="AE63:AE68">AD63-N63</f>
        <v>0</v>
      </c>
    </row>
    <row r="64" spans="1:31" ht="12.75">
      <c r="A64" s="53">
        <v>3</v>
      </c>
      <c r="B64" s="31">
        <v>14</v>
      </c>
      <c r="C64" s="207"/>
      <c r="D64" s="207"/>
      <c r="E64" s="207"/>
      <c r="F64" s="215"/>
      <c r="G64" s="208"/>
      <c r="H64" s="208"/>
      <c r="I64" s="216"/>
      <c r="J64" s="207"/>
      <c r="K64" s="207"/>
      <c r="L64" s="209"/>
      <c r="M64" s="207"/>
      <c r="N64" s="50">
        <f t="shared" si="24"/>
        <v>0</v>
      </c>
      <c r="O64" s="31">
        <f t="shared" si="25"/>
        <v>0</v>
      </c>
      <c r="Q64" s="53">
        <v>3</v>
      </c>
      <c r="R64" s="31">
        <v>14</v>
      </c>
      <c r="S64" s="207"/>
      <c r="T64" s="207"/>
      <c r="U64" s="207"/>
      <c r="V64" s="215"/>
      <c r="W64" s="208"/>
      <c r="X64" s="208"/>
      <c r="Y64" s="216"/>
      <c r="Z64" s="207"/>
      <c r="AA64" s="207"/>
      <c r="AB64" s="209"/>
      <c r="AC64" s="207"/>
      <c r="AD64" s="50">
        <f t="shared" si="26"/>
        <v>0</v>
      </c>
      <c r="AE64" s="33">
        <f t="shared" si="27"/>
        <v>0</v>
      </c>
    </row>
    <row r="65" spans="1:31" ht="12.75">
      <c r="A65" s="53">
        <v>3</v>
      </c>
      <c r="B65" s="31">
        <v>15</v>
      </c>
      <c r="C65" s="207"/>
      <c r="D65" s="207"/>
      <c r="E65" s="207"/>
      <c r="F65" s="215"/>
      <c r="G65" s="208"/>
      <c r="H65" s="208"/>
      <c r="I65" s="216"/>
      <c r="J65" s="207"/>
      <c r="K65" s="207"/>
      <c r="L65" s="209"/>
      <c r="M65" s="207"/>
      <c r="N65" s="50">
        <f t="shared" si="24"/>
        <v>0</v>
      </c>
      <c r="O65" s="31">
        <f t="shared" si="25"/>
        <v>0</v>
      </c>
      <c r="Q65" s="53">
        <v>3</v>
      </c>
      <c r="R65" s="31">
        <v>15</v>
      </c>
      <c r="S65" s="207"/>
      <c r="T65" s="207"/>
      <c r="U65" s="207"/>
      <c r="V65" s="215"/>
      <c r="W65" s="208"/>
      <c r="X65" s="208"/>
      <c r="Y65" s="216"/>
      <c r="Z65" s="207"/>
      <c r="AA65" s="207"/>
      <c r="AB65" s="209"/>
      <c r="AC65" s="207"/>
      <c r="AD65" s="50">
        <f t="shared" si="26"/>
        <v>0</v>
      </c>
      <c r="AE65" s="33">
        <f t="shared" si="27"/>
        <v>0</v>
      </c>
    </row>
    <row r="66" spans="1:31" ht="12.75">
      <c r="A66" s="53">
        <v>3</v>
      </c>
      <c r="B66" s="31">
        <v>16</v>
      </c>
      <c r="C66" s="207"/>
      <c r="D66" s="207"/>
      <c r="E66" s="207"/>
      <c r="F66" s="215"/>
      <c r="G66" s="208"/>
      <c r="H66" s="208"/>
      <c r="I66" s="216"/>
      <c r="J66" s="207"/>
      <c r="K66" s="207"/>
      <c r="L66" s="209"/>
      <c r="M66" s="207"/>
      <c r="N66" s="50">
        <f t="shared" si="24"/>
        <v>0</v>
      </c>
      <c r="O66" s="31">
        <f t="shared" si="25"/>
        <v>0</v>
      </c>
      <c r="Q66" s="53">
        <v>3</v>
      </c>
      <c r="R66" s="31">
        <v>16</v>
      </c>
      <c r="S66" s="207"/>
      <c r="T66" s="207"/>
      <c r="U66" s="207"/>
      <c r="V66" s="215"/>
      <c r="W66" s="208"/>
      <c r="X66" s="208"/>
      <c r="Y66" s="216"/>
      <c r="Z66" s="207"/>
      <c r="AA66" s="207"/>
      <c r="AB66" s="209"/>
      <c r="AC66" s="207"/>
      <c r="AD66" s="50">
        <f t="shared" si="26"/>
        <v>0</v>
      </c>
      <c r="AE66" s="33">
        <f t="shared" si="27"/>
        <v>0</v>
      </c>
    </row>
    <row r="67" spans="1:31" ht="12.75">
      <c r="A67" s="53">
        <v>3</v>
      </c>
      <c r="B67" s="31">
        <v>17</v>
      </c>
      <c r="C67" s="207"/>
      <c r="D67" s="207"/>
      <c r="E67" s="207"/>
      <c r="F67" s="215"/>
      <c r="G67" s="208"/>
      <c r="H67" s="208"/>
      <c r="I67" s="216"/>
      <c r="J67" s="207"/>
      <c r="K67" s="207"/>
      <c r="L67" s="209"/>
      <c r="M67" s="207"/>
      <c r="N67" s="50">
        <f t="shared" si="24"/>
        <v>0</v>
      </c>
      <c r="O67" s="31">
        <f t="shared" si="25"/>
        <v>0</v>
      </c>
      <c r="Q67" s="53">
        <v>3</v>
      </c>
      <c r="R67" s="31">
        <v>17</v>
      </c>
      <c r="S67" s="207"/>
      <c r="T67" s="207"/>
      <c r="U67" s="207"/>
      <c r="V67" s="215"/>
      <c r="W67" s="208"/>
      <c r="X67" s="208"/>
      <c r="Y67" s="216"/>
      <c r="Z67" s="207"/>
      <c r="AA67" s="207"/>
      <c r="AB67" s="209"/>
      <c r="AC67" s="207"/>
      <c r="AD67" s="50">
        <f t="shared" si="26"/>
        <v>0</v>
      </c>
      <c r="AE67" s="33">
        <f t="shared" si="27"/>
        <v>0</v>
      </c>
    </row>
    <row r="68" spans="1:31" ht="12.75">
      <c r="A68" s="53">
        <v>3</v>
      </c>
      <c r="B68" s="31">
        <v>18</v>
      </c>
      <c r="C68" s="207"/>
      <c r="D68" s="207"/>
      <c r="E68" s="207"/>
      <c r="F68" s="215"/>
      <c r="G68" s="208"/>
      <c r="H68" s="208"/>
      <c r="I68" s="216"/>
      <c r="J68" s="207"/>
      <c r="K68" s="207"/>
      <c r="L68" s="209"/>
      <c r="M68" s="207"/>
      <c r="N68" s="50">
        <f t="shared" si="24"/>
        <v>0</v>
      </c>
      <c r="O68" s="31">
        <f t="shared" si="25"/>
        <v>0</v>
      </c>
      <c r="Q68" s="53">
        <v>3</v>
      </c>
      <c r="R68" s="31">
        <v>18</v>
      </c>
      <c r="S68" s="207"/>
      <c r="T68" s="207"/>
      <c r="U68" s="207"/>
      <c r="V68" s="215"/>
      <c r="W68" s="208"/>
      <c r="X68" s="208"/>
      <c r="Y68" s="216"/>
      <c r="Z68" s="207"/>
      <c r="AA68" s="207"/>
      <c r="AB68" s="209"/>
      <c r="AC68" s="207"/>
      <c r="AD68" s="50">
        <f t="shared" si="26"/>
        <v>0</v>
      </c>
      <c r="AE68" s="33">
        <f t="shared" si="27"/>
        <v>0</v>
      </c>
    </row>
    <row r="69" spans="1:31" ht="12.75">
      <c r="A69" s="53">
        <v>3</v>
      </c>
      <c r="B69" s="31">
        <v>19</v>
      </c>
      <c r="C69" s="207"/>
      <c r="D69" s="207"/>
      <c r="E69" s="207"/>
      <c r="F69" s="215"/>
      <c r="G69" s="208"/>
      <c r="H69" s="208"/>
      <c r="I69" s="216"/>
      <c r="J69" s="207"/>
      <c r="K69" s="207"/>
      <c r="L69" s="209"/>
      <c r="M69" s="207"/>
      <c r="N69" s="50">
        <f t="shared" si="22"/>
        <v>0</v>
      </c>
      <c r="O69" s="31">
        <f t="shared" si="20"/>
        <v>0</v>
      </c>
      <c r="Q69" s="53">
        <v>3</v>
      </c>
      <c r="R69" s="31">
        <v>19</v>
      </c>
      <c r="S69" s="207"/>
      <c r="T69" s="207"/>
      <c r="U69" s="207"/>
      <c r="V69" s="215"/>
      <c r="W69" s="208"/>
      <c r="X69" s="208"/>
      <c r="Y69" s="216"/>
      <c r="Z69" s="207"/>
      <c r="AA69" s="207"/>
      <c r="AB69" s="209"/>
      <c r="AC69" s="207"/>
      <c r="AD69" s="50">
        <f t="shared" si="23"/>
        <v>0</v>
      </c>
      <c r="AE69" s="31">
        <f t="shared" si="21"/>
        <v>0</v>
      </c>
    </row>
    <row r="70" spans="1:31" ht="13.5" thickBot="1">
      <c r="A70" s="53">
        <v>3</v>
      </c>
      <c r="B70" s="31">
        <v>20</v>
      </c>
      <c r="C70" s="213"/>
      <c r="D70" s="210"/>
      <c r="E70" s="210"/>
      <c r="F70" s="217"/>
      <c r="G70" s="218"/>
      <c r="H70" s="218"/>
      <c r="I70" s="219"/>
      <c r="J70" s="210"/>
      <c r="K70" s="210"/>
      <c r="L70" s="211"/>
      <c r="M70" s="210"/>
      <c r="N70" s="50">
        <f t="shared" si="22"/>
        <v>0</v>
      </c>
      <c r="O70" s="32">
        <f>N70-AD70</f>
        <v>0</v>
      </c>
      <c r="Q70" s="53">
        <v>3</v>
      </c>
      <c r="R70" s="31">
        <v>20</v>
      </c>
      <c r="S70" s="213"/>
      <c r="T70" s="210"/>
      <c r="U70" s="210"/>
      <c r="V70" s="217"/>
      <c r="W70" s="218"/>
      <c r="X70" s="218"/>
      <c r="Y70" s="219"/>
      <c r="Z70" s="210"/>
      <c r="AA70" s="210"/>
      <c r="AB70" s="211"/>
      <c r="AC70" s="210"/>
      <c r="AD70" s="50">
        <f t="shared" si="23"/>
        <v>0</v>
      </c>
      <c r="AE70" s="33">
        <f>AD70-N70</f>
        <v>0</v>
      </c>
    </row>
    <row r="71" spans="1:31" ht="12.75" thickBot="1">
      <c r="A71" s="38"/>
      <c r="B71" s="38"/>
      <c r="C71" s="38"/>
      <c r="D71" s="38">
        <f>COUNTIF(D51:D70,"x")</f>
        <v>0</v>
      </c>
      <c r="E71" s="38">
        <f>COUNTIF(E51:E70,"1")</f>
        <v>5</v>
      </c>
      <c r="F71" s="106"/>
      <c r="G71" s="106"/>
      <c r="H71" s="106"/>
      <c r="I71" s="106"/>
      <c r="J71" s="38">
        <f aca="true" t="shared" si="28" ref="J71:O71">SUM(J51:J70)</f>
        <v>24</v>
      </c>
      <c r="K71" s="38">
        <f t="shared" si="28"/>
        <v>0</v>
      </c>
      <c r="L71" s="39">
        <f t="shared" si="28"/>
        <v>0</v>
      </c>
      <c r="M71" s="38">
        <f t="shared" si="28"/>
        <v>2</v>
      </c>
      <c r="N71" s="34">
        <f>SUM(N51:N70)</f>
        <v>24</v>
      </c>
      <c r="O71" s="34">
        <f t="shared" si="28"/>
        <v>6</v>
      </c>
      <c r="Q71" s="38"/>
      <c r="R71" s="38"/>
      <c r="S71" s="38"/>
      <c r="T71" s="38">
        <f>COUNTIF(T51:T70,"x")</f>
        <v>1</v>
      </c>
      <c r="U71" s="38">
        <f>COUNTIF(U51:U70,"1")</f>
        <v>4</v>
      </c>
      <c r="V71" s="39"/>
      <c r="W71" s="39"/>
      <c r="X71" s="39"/>
      <c r="Y71" s="39"/>
      <c r="Z71" s="38">
        <f aca="true" t="shared" si="29" ref="Z71:AE71">SUM(Z51:Z70)</f>
        <v>18</v>
      </c>
      <c r="AA71" s="38">
        <f t="shared" si="29"/>
        <v>0</v>
      </c>
      <c r="AB71" s="39">
        <f t="shared" si="29"/>
        <v>0</v>
      </c>
      <c r="AC71" s="38">
        <f t="shared" si="29"/>
        <v>0</v>
      </c>
      <c r="AD71" s="34">
        <f t="shared" si="29"/>
        <v>18</v>
      </c>
      <c r="AE71" s="34">
        <f t="shared" si="29"/>
        <v>-6</v>
      </c>
    </row>
    <row r="72" spans="1:31" ht="24" customHeight="1" thickBot="1">
      <c r="A72" s="72" t="s">
        <v>151</v>
      </c>
      <c r="B72" s="61"/>
      <c r="C72" s="62"/>
      <c r="D72" s="63">
        <f>SUM(D24,D47,D71)</f>
        <v>0</v>
      </c>
      <c r="E72" s="63">
        <f>SUM(E24,E47,E71)</f>
        <v>17</v>
      </c>
      <c r="F72" s="72" t="s">
        <v>150</v>
      </c>
      <c r="G72" s="64"/>
      <c r="H72" s="64"/>
      <c r="I72" s="64"/>
      <c r="J72" s="63">
        <f aca="true" t="shared" si="30" ref="J72:O72">SUM(J24,J47,J71)</f>
        <v>92</v>
      </c>
      <c r="K72" s="63">
        <f t="shared" si="30"/>
        <v>10</v>
      </c>
      <c r="L72" s="63">
        <f t="shared" si="30"/>
        <v>0</v>
      </c>
      <c r="M72" s="63">
        <f t="shared" si="30"/>
        <v>6</v>
      </c>
      <c r="N72" s="63">
        <f t="shared" si="30"/>
        <v>102</v>
      </c>
      <c r="O72" s="63">
        <f t="shared" si="30"/>
        <v>37</v>
      </c>
      <c r="Q72" s="72" t="s">
        <v>151</v>
      </c>
      <c r="R72" s="73"/>
      <c r="S72" s="62"/>
      <c r="T72" s="74">
        <f>SUM(T24,T47,T71)</f>
        <v>2</v>
      </c>
      <c r="U72" s="74">
        <f>SUM(U24,U47,U71)</f>
        <v>13</v>
      </c>
      <c r="V72" s="72" t="s">
        <v>150</v>
      </c>
      <c r="W72" s="64"/>
      <c r="X72" s="64"/>
      <c r="Y72" s="75"/>
      <c r="Z72" s="76">
        <f aca="true" t="shared" si="31" ref="Z72:AE72">SUM(Z24,Z47,Z71)</f>
        <v>56</v>
      </c>
      <c r="AA72" s="76">
        <f t="shared" si="31"/>
        <v>9</v>
      </c>
      <c r="AB72" s="76">
        <f t="shared" si="31"/>
        <v>0</v>
      </c>
      <c r="AC72" s="76">
        <f t="shared" si="31"/>
        <v>1</v>
      </c>
      <c r="AD72" s="76">
        <f t="shared" si="31"/>
        <v>65</v>
      </c>
      <c r="AE72" s="76">
        <f t="shared" si="31"/>
        <v>-37</v>
      </c>
    </row>
    <row r="73" ht="26.25" customHeight="1" thickBot="1">
      <c r="C73" s="77"/>
    </row>
    <row r="74" spans="1:28" ht="12.75" thickBot="1">
      <c r="A74" s="37"/>
      <c r="B74" s="109" t="s">
        <v>148</v>
      </c>
      <c r="C74" s="82" t="s">
        <v>131</v>
      </c>
      <c r="D74" s="78" t="s">
        <v>98</v>
      </c>
      <c r="E74" s="82" t="s">
        <v>141</v>
      </c>
      <c r="F74" s="109" t="s">
        <v>140</v>
      </c>
      <c r="G74" s="82" t="s">
        <v>146</v>
      </c>
      <c r="H74" s="227" t="s">
        <v>158</v>
      </c>
      <c r="I74" s="78" t="s">
        <v>159</v>
      </c>
      <c r="J74" s="78" t="s">
        <v>149</v>
      </c>
      <c r="K74" s="78" t="s">
        <v>65</v>
      </c>
      <c r="L74" s="78" t="s">
        <v>72</v>
      </c>
      <c r="M74" s="335" t="s">
        <v>71</v>
      </c>
      <c r="N74" s="336"/>
      <c r="O74" s="336"/>
      <c r="P74" s="337"/>
      <c r="Q74" s="37"/>
      <c r="R74" s="78" t="s">
        <v>148</v>
      </c>
      <c r="S74" s="82" t="s">
        <v>131</v>
      </c>
      <c r="T74" s="78" t="s">
        <v>98</v>
      </c>
      <c r="U74" s="82" t="s">
        <v>141</v>
      </c>
      <c r="V74" s="78" t="s">
        <v>140</v>
      </c>
      <c r="W74" s="82" t="s">
        <v>132</v>
      </c>
      <c r="X74" s="84" t="s">
        <v>158</v>
      </c>
      <c r="Y74" s="78" t="s">
        <v>159</v>
      </c>
      <c r="Z74" s="78" t="s">
        <v>149</v>
      </c>
      <c r="AA74" s="78" t="s">
        <v>65</v>
      </c>
      <c r="AB74" s="78" t="s">
        <v>72</v>
      </c>
    </row>
    <row r="75" spans="1:28" ht="12.75" thickBot="1">
      <c r="A75" s="89"/>
      <c r="B75" s="108">
        <f>COUNTIF(C4:C70,C75)</f>
        <v>2</v>
      </c>
      <c r="C75" s="316" t="s">
        <v>33</v>
      </c>
      <c r="D75" s="87"/>
      <c r="E75" s="87">
        <f>SUMIF(C4:C70,C75,E4:E70)</f>
        <v>2</v>
      </c>
      <c r="F75" s="83">
        <f>SUMIF(C4:C70,C75,N4:N70)</f>
        <v>6</v>
      </c>
      <c r="G75" s="87">
        <f>SUMIF(C4:C70,C75,M4:M70)</f>
        <v>0</v>
      </c>
      <c r="H75" s="83">
        <f>SUMIF(C4:C70,C75,O4:O70)</f>
        <v>6</v>
      </c>
      <c r="I75" s="87">
        <v>6</v>
      </c>
      <c r="J75" s="90">
        <f aca="true" t="shared" si="32" ref="J75:J88">E75/B75</f>
        <v>1</v>
      </c>
      <c r="K75" s="90">
        <f aca="true" t="shared" si="33" ref="K75:K88">D75/B75</f>
        <v>0</v>
      </c>
      <c r="L75" s="91">
        <f>B75/M75</f>
        <v>0.058823529411764705</v>
      </c>
      <c r="M75" s="336">
        <f>60-(COUNTIF(C4:C70,"")-5)</f>
        <v>34</v>
      </c>
      <c r="N75" s="336"/>
      <c r="O75" s="336"/>
      <c r="P75" s="336"/>
      <c r="Q75" s="89"/>
      <c r="R75" s="87">
        <f>COUNTIF(S4:S70,S75)</f>
        <v>2</v>
      </c>
      <c r="S75" s="316" t="s">
        <v>17</v>
      </c>
      <c r="T75" s="87"/>
      <c r="U75" s="87">
        <f>SUMIF(S4:S70,S75,U4:U70)</f>
        <v>1</v>
      </c>
      <c r="V75" s="87">
        <f>SUMIF(S4:S70,S75,AD4:AD70)</f>
        <v>7</v>
      </c>
      <c r="W75" s="87">
        <f>SUMIF(S4:S70,S75,AC4:AC70)</f>
        <v>0</v>
      </c>
      <c r="X75" s="87">
        <f>SUMIF(S4:S70,S75,AE4:AE70)</f>
        <v>1</v>
      </c>
      <c r="Y75" s="87">
        <v>-1</v>
      </c>
      <c r="Z75" s="90">
        <f aca="true" t="shared" si="34" ref="Z75:Z88">U75/R75</f>
        <v>0.5</v>
      </c>
      <c r="AA75" s="90">
        <f aca="true" t="shared" si="35" ref="AA75:AA88">T75/R75</f>
        <v>0</v>
      </c>
      <c r="AB75" s="97">
        <f>R75/M75</f>
        <v>0.058823529411764705</v>
      </c>
    </row>
    <row r="76" spans="1:28" ht="12">
      <c r="A76" s="92"/>
      <c r="B76" s="83">
        <f>COUNTIF(C4:C70,C76)</f>
        <v>5</v>
      </c>
      <c r="C76" s="317" t="s">
        <v>28</v>
      </c>
      <c r="D76" s="83"/>
      <c r="E76" s="83">
        <f>SUMIF(C4:C70,C76,E4:E70)</f>
        <v>3</v>
      </c>
      <c r="F76" s="83">
        <f>SUMIF(C4:C70,C76,N4:N70)</f>
        <v>20</v>
      </c>
      <c r="G76" s="83">
        <f>SUMIF(C4:C70,C76,M4:M70)</f>
        <v>1</v>
      </c>
      <c r="H76" s="83">
        <f>SUMIF(C4:C70,C76,O4:O70)</f>
        <v>10</v>
      </c>
      <c r="I76" s="83">
        <v>10</v>
      </c>
      <c r="J76" s="85">
        <f t="shared" si="32"/>
        <v>0.6</v>
      </c>
      <c r="K76" s="85">
        <f t="shared" si="33"/>
        <v>0</v>
      </c>
      <c r="L76" s="93">
        <f>B76/M75</f>
        <v>0.14705882352941177</v>
      </c>
      <c r="Q76" s="92"/>
      <c r="R76" s="83">
        <f>COUNTIF(S4:S70,S76)</f>
        <v>3</v>
      </c>
      <c r="S76" s="317" t="s">
        <v>21</v>
      </c>
      <c r="T76" s="83"/>
      <c r="U76" s="83">
        <f>SUMIF(S4:S70,S76,U4:U70)</f>
        <v>1</v>
      </c>
      <c r="V76" s="83">
        <f>SUMIF(S4:S70,S76,AD4:AD70)</f>
        <v>7</v>
      </c>
      <c r="W76" s="108">
        <f>SUMIF(S4:S70,S76,AC4:AC70)</f>
        <v>0</v>
      </c>
      <c r="X76" s="83">
        <f>SUMIF(S4:S70,S76,AE4:AE70)</f>
        <v>-6</v>
      </c>
      <c r="Y76" s="83">
        <v>0</v>
      </c>
      <c r="Z76" s="85">
        <f t="shared" si="34"/>
        <v>0.3333333333333333</v>
      </c>
      <c r="AA76" s="85">
        <f t="shared" si="35"/>
        <v>0</v>
      </c>
      <c r="AB76" s="98">
        <f>R76/M75</f>
        <v>0.08823529411764706</v>
      </c>
    </row>
    <row r="77" spans="1:28" ht="12">
      <c r="A77" s="92"/>
      <c r="B77" s="83">
        <f>COUNTIF(C4:C70,C77)</f>
        <v>6</v>
      </c>
      <c r="C77" s="317" t="s">
        <v>29</v>
      </c>
      <c r="D77" s="83"/>
      <c r="E77" s="83">
        <f>SUMIF(C4:C70,C77,E4:E70)</f>
        <v>4</v>
      </c>
      <c r="F77" s="83">
        <f>SUMIF(C4:C70,C77,N4:N70)</f>
        <v>18</v>
      </c>
      <c r="G77" s="83">
        <f>SUMIF(C4:C70,C77,M4:M70)</f>
        <v>2</v>
      </c>
      <c r="H77" s="83">
        <f>SUMIF(C4:C70,C77,O4:O70)</f>
        <v>12</v>
      </c>
      <c r="I77" s="86">
        <v>15</v>
      </c>
      <c r="J77" s="85">
        <f t="shared" si="32"/>
        <v>0.6666666666666666</v>
      </c>
      <c r="K77" s="85">
        <f t="shared" si="33"/>
        <v>0</v>
      </c>
      <c r="L77" s="93">
        <f>B77/M75</f>
        <v>0.17647058823529413</v>
      </c>
      <c r="Q77" s="92"/>
      <c r="R77" s="83">
        <f>COUNTIF(S4:S70,S77)</f>
        <v>4</v>
      </c>
      <c r="S77" s="317" t="s">
        <v>23</v>
      </c>
      <c r="T77" s="83"/>
      <c r="U77" s="83">
        <f>SUMIF(S4:S70,S77,U4:U70)</f>
        <v>0</v>
      </c>
      <c r="V77" s="83">
        <f>SUMIF(S4:S70,S77,AD4:AD70)</f>
        <v>0</v>
      </c>
      <c r="W77" s="83">
        <f>SUMIF(S4:S70,S77,AC4:AC70)</f>
        <v>0</v>
      </c>
      <c r="X77" s="83">
        <f>SUMIF(S4:S70,S77,AE4:AE70)</f>
        <v>-15</v>
      </c>
      <c r="Y77" s="86"/>
      <c r="Z77" s="85">
        <f t="shared" si="34"/>
        <v>0</v>
      </c>
      <c r="AA77" s="85">
        <f t="shared" si="35"/>
        <v>0</v>
      </c>
      <c r="AB77" s="98">
        <f>R77/M75</f>
        <v>0.11764705882352941</v>
      </c>
    </row>
    <row r="78" spans="1:28" ht="12">
      <c r="A78" s="92"/>
      <c r="B78" s="83">
        <f>COUNTIF(C4:C70,C78)</f>
        <v>6</v>
      </c>
      <c r="C78" s="317" t="s">
        <v>35</v>
      </c>
      <c r="D78" s="83"/>
      <c r="E78" s="83">
        <f>SUMIF(C4:C70,C78,E4:E70)</f>
        <v>3</v>
      </c>
      <c r="F78" s="83">
        <f>SUMIF(C4:C70,C78,N4:N70)</f>
        <v>16</v>
      </c>
      <c r="G78" s="83">
        <f>SUMIF(C4:C70,C78,M4:M70)</f>
        <v>1</v>
      </c>
      <c r="H78" s="83">
        <f>SUMIF(C4:C70,C78,O4:O70)</f>
        <v>8</v>
      </c>
      <c r="I78" s="83">
        <v>10</v>
      </c>
      <c r="J78" s="85">
        <f t="shared" si="32"/>
        <v>0.5</v>
      </c>
      <c r="K78" s="85">
        <f t="shared" si="33"/>
        <v>0</v>
      </c>
      <c r="L78" s="93">
        <f>B78/M75</f>
        <v>0.17647058823529413</v>
      </c>
      <c r="Q78" s="92"/>
      <c r="R78" s="83">
        <f>COUNTIF(S4:S70,S78)</f>
        <v>13</v>
      </c>
      <c r="S78" s="317" t="s">
        <v>18</v>
      </c>
      <c r="T78" s="83"/>
      <c r="U78" s="83">
        <f>SUMIF(S4:S70,S78,U4:U70)</f>
        <v>6</v>
      </c>
      <c r="V78" s="83">
        <f>SUMIF(S4:S70,S78,AD4:AD70)</f>
        <v>23</v>
      </c>
      <c r="W78" s="83">
        <f>SUMIF(S4:S70,S78,AC4:AC70)</f>
        <v>0</v>
      </c>
      <c r="X78" s="83">
        <f>SUMIF(S4:S70,S78,AE4:AE70)</f>
        <v>-7</v>
      </c>
      <c r="Y78" s="83">
        <v>6</v>
      </c>
      <c r="Z78" s="85">
        <f t="shared" si="34"/>
        <v>0.46153846153846156</v>
      </c>
      <c r="AA78" s="85">
        <f t="shared" si="35"/>
        <v>0</v>
      </c>
      <c r="AB78" s="98">
        <f>R78/M75</f>
        <v>0.38235294117647056</v>
      </c>
    </row>
    <row r="79" spans="1:28" ht="12">
      <c r="A79" s="92"/>
      <c r="B79" s="83">
        <f>COUNTIF(C4:C70,C79)</f>
        <v>4</v>
      </c>
      <c r="C79" s="318" t="s">
        <v>30</v>
      </c>
      <c r="D79" s="83"/>
      <c r="E79" s="83">
        <f>SUMIF(C4:C70,C79,E4:E70)</f>
        <v>1</v>
      </c>
      <c r="F79" s="83">
        <f>SUMIF(C4:C70,C79,N4:N70)</f>
        <v>10</v>
      </c>
      <c r="G79" s="83">
        <f>SUMIF(C4:C70,C79,M4:M70)</f>
        <v>0</v>
      </c>
      <c r="H79" s="83">
        <f>SUMIF(C4:C70,C79,O4:O70)</f>
        <v>0</v>
      </c>
      <c r="I79" s="83">
        <v>0</v>
      </c>
      <c r="J79" s="85">
        <f t="shared" si="32"/>
        <v>0.25</v>
      </c>
      <c r="K79" s="85">
        <f t="shared" si="33"/>
        <v>0</v>
      </c>
      <c r="L79" s="93">
        <f>B79/M75</f>
        <v>0.11764705882352941</v>
      </c>
      <c r="Q79" s="92"/>
      <c r="R79" s="83">
        <f>COUNTIF(S4:S70,S79)</f>
        <v>1</v>
      </c>
      <c r="S79" s="318" t="s">
        <v>14</v>
      </c>
      <c r="T79" s="83"/>
      <c r="U79" s="83">
        <f>SUMIF(S4:S70,S79,U4:U70)</f>
        <v>0</v>
      </c>
      <c r="V79" s="83">
        <f>SUMIF(S4:S70,S79,AD4:AD70)</f>
        <v>0</v>
      </c>
      <c r="W79" s="83">
        <f>SUMIF(S4:S70,S79,AC4:AC70)</f>
        <v>0</v>
      </c>
      <c r="X79" s="83">
        <f>SUMIF(S4:S70,S79,AE4:AE70)</f>
        <v>-8</v>
      </c>
      <c r="Y79" s="83"/>
      <c r="Z79" s="85">
        <f t="shared" si="34"/>
        <v>0</v>
      </c>
      <c r="AA79" s="85">
        <f t="shared" si="35"/>
        <v>0</v>
      </c>
      <c r="AB79" s="98">
        <f>R79/M75</f>
        <v>0.029411764705882353</v>
      </c>
    </row>
    <row r="80" spans="1:28" ht="12">
      <c r="A80" s="92"/>
      <c r="B80" s="83">
        <f>COUNTIF(C4:C70,C80)</f>
        <v>9</v>
      </c>
      <c r="C80" s="317" t="s">
        <v>26</v>
      </c>
      <c r="D80" s="83"/>
      <c r="E80" s="83">
        <f>SUMIF(C4:C70,C80,E4:E70)</f>
        <v>4</v>
      </c>
      <c r="F80" s="83">
        <f>SUMIF(C4:C70,C80,N4:N70)</f>
        <v>28</v>
      </c>
      <c r="G80" s="83">
        <f>SUMIF(C4:C70,C80,M4:M70)</f>
        <v>2</v>
      </c>
      <c r="H80" s="83">
        <f>SUMIF(C4:C70,C80,O4:O70)</f>
        <v>4</v>
      </c>
      <c r="I80" s="83">
        <v>7</v>
      </c>
      <c r="J80" s="85">
        <f t="shared" si="32"/>
        <v>0.4444444444444444</v>
      </c>
      <c r="K80" s="85">
        <f t="shared" si="33"/>
        <v>0</v>
      </c>
      <c r="L80" s="93">
        <f>B80/M75</f>
        <v>0.2647058823529412</v>
      </c>
      <c r="Q80" s="92"/>
      <c r="R80" s="83">
        <f>COUNTIF(S4:S70,S80)</f>
        <v>10</v>
      </c>
      <c r="S80" s="317" t="s">
        <v>12</v>
      </c>
      <c r="T80" s="83"/>
      <c r="U80" s="83">
        <f>SUMIF(S4:S70,S80,U4:U70)</f>
        <v>4</v>
      </c>
      <c r="V80" s="83">
        <f>SUMIF(S4:S70,S80,AD4:AD70)</f>
        <v>26</v>
      </c>
      <c r="W80" s="83">
        <f>SUMIF(S4:S70,S80,AC4:AC70)</f>
        <v>1</v>
      </c>
      <c r="X80" s="83">
        <f>SUMIF(S4:S70,S80,AE4:AE70)</f>
        <v>-2</v>
      </c>
      <c r="Y80" s="83">
        <v>13</v>
      </c>
      <c r="Z80" s="85">
        <f t="shared" si="34"/>
        <v>0.4</v>
      </c>
      <c r="AA80" s="85">
        <f t="shared" si="35"/>
        <v>0</v>
      </c>
      <c r="AB80" s="98">
        <f>R80/M75</f>
        <v>0.29411764705882354</v>
      </c>
    </row>
    <row r="81" spans="1:28" ht="12">
      <c r="A81" s="92"/>
      <c r="B81" s="83">
        <f>COUNTIF(C4:C70,C81)</f>
        <v>2</v>
      </c>
      <c r="C81" s="317" t="s">
        <v>27</v>
      </c>
      <c r="D81" s="83"/>
      <c r="E81" s="83">
        <f>SUMIF(C4:C70,C81,E4:E70)</f>
        <v>0</v>
      </c>
      <c r="F81" s="83">
        <f>SUMIF(C4:C70,C81,N4:N70)</f>
        <v>4</v>
      </c>
      <c r="G81" s="83">
        <f>SUMIF(C4:C70,C81,M4:M70)</f>
        <v>0</v>
      </c>
      <c r="H81" s="83">
        <f>SUMIF(C4:C70,C81,O4:O70)</f>
        <v>-3</v>
      </c>
      <c r="I81" s="83"/>
      <c r="J81" s="85">
        <f t="shared" si="32"/>
        <v>0</v>
      </c>
      <c r="K81" s="85">
        <f t="shared" si="33"/>
        <v>0</v>
      </c>
      <c r="L81" s="93">
        <f>B81/M75</f>
        <v>0.058823529411764705</v>
      </c>
      <c r="Q81" s="92"/>
      <c r="R81" s="83">
        <f>COUNTIF(S4:S70,S81)</f>
        <v>1</v>
      </c>
      <c r="S81" s="317" t="s">
        <v>19</v>
      </c>
      <c r="T81" s="83"/>
      <c r="U81" s="83">
        <f>SUMIF(S4:S70,S81,U4:U70)</f>
        <v>1</v>
      </c>
      <c r="V81" s="83">
        <f>SUMIF(S4:S70,S81,AD4:AD70)</f>
        <v>2</v>
      </c>
      <c r="W81" s="83">
        <f>SUMIF(S4:S70,S81,AC4:AC70)</f>
        <v>0</v>
      </c>
      <c r="X81" s="83">
        <f>SUMIF(S4:S70,S81,AE4:AE70)</f>
        <v>0</v>
      </c>
      <c r="Y81" s="83">
        <v>0</v>
      </c>
      <c r="Z81" s="85">
        <f t="shared" si="34"/>
        <v>1</v>
      </c>
      <c r="AA81" s="85">
        <f t="shared" si="35"/>
        <v>0</v>
      </c>
      <c r="AB81" s="98">
        <f>R81/M75</f>
        <v>0.029411764705882353</v>
      </c>
    </row>
    <row r="82" spans="1:28" ht="12">
      <c r="A82" s="92"/>
      <c r="B82" s="83">
        <f>COUNTIF(C4:C70,C82)</f>
        <v>0</v>
      </c>
      <c r="C82" s="83"/>
      <c r="D82" s="83"/>
      <c r="E82" s="83">
        <f>SUMIF(C4:C70,C82,E4:E70)</f>
        <v>0</v>
      </c>
      <c r="F82" s="83">
        <f>SUMIF(C4:C70,C82,N4:N70)</f>
        <v>0</v>
      </c>
      <c r="G82" s="83">
        <f>SUMIF(C4:C70,C82,M4:M70)</f>
        <v>0</v>
      </c>
      <c r="H82" s="83">
        <f>SUMIF(C4:C70,C82,O4:O70)</f>
        <v>0</v>
      </c>
      <c r="I82" s="83">
        <v>0</v>
      </c>
      <c r="J82" s="85" t="e">
        <f t="shared" si="32"/>
        <v>#DIV/0!</v>
      </c>
      <c r="K82" s="85" t="e">
        <f t="shared" si="33"/>
        <v>#DIV/0!</v>
      </c>
      <c r="L82" s="93">
        <f>B82/M75</f>
        <v>0</v>
      </c>
      <c r="Q82" s="92"/>
      <c r="R82" s="83">
        <f>COUNTIF(S4:S70,S82)</f>
        <v>0</v>
      </c>
      <c r="S82" s="83"/>
      <c r="T82" s="83"/>
      <c r="U82" s="83">
        <f>SUMIF(S4:S70,S82,U4:U70)</f>
        <v>0</v>
      </c>
      <c r="V82" s="83">
        <f>SUMIF(S4:S70,S82,AD4:AD70)</f>
        <v>0</v>
      </c>
      <c r="W82" s="83">
        <f>SUMIF(S4:S70,S82,AC4:AC70)</f>
        <v>0</v>
      </c>
      <c r="X82" s="83">
        <f>SUMIF(S4:S70,S82,AE4:AE70)</f>
        <v>0</v>
      </c>
      <c r="Y82" s="83">
        <f>SUMIF(S4:S70,S82,AE4:AE70)</f>
        <v>0</v>
      </c>
      <c r="Z82" s="85" t="e">
        <f t="shared" si="34"/>
        <v>#DIV/0!</v>
      </c>
      <c r="AA82" s="85" t="e">
        <f t="shared" si="35"/>
        <v>#DIV/0!</v>
      </c>
      <c r="AB82" s="98">
        <f>R82/M75</f>
        <v>0</v>
      </c>
    </row>
    <row r="83" spans="1:28" ht="12">
      <c r="A83" s="220"/>
      <c r="B83" s="83">
        <f>COUNTIF(C4:C70,C83)</f>
        <v>0</v>
      </c>
      <c r="C83" s="221"/>
      <c r="D83" s="221"/>
      <c r="E83" s="83">
        <f>SUMIF(C4:C70,C83,E4:E70)</f>
        <v>0</v>
      </c>
      <c r="F83" s="83">
        <f>SUMIF(C4:C70,C83,N4:N70)</f>
        <v>0</v>
      </c>
      <c r="G83" s="83">
        <f>SUMIF(C4:C70,C83,M4:M70)</f>
        <v>0</v>
      </c>
      <c r="H83" s="83">
        <f>SUMIF(C4:C70,C83,O4:O70)</f>
        <v>0</v>
      </c>
      <c r="I83" s="221">
        <f>SUMIF(C4:C70,C83,O4:O70)</f>
        <v>0</v>
      </c>
      <c r="J83" s="85" t="e">
        <f>E83/B83</f>
        <v>#DIV/0!</v>
      </c>
      <c r="K83" s="85" t="e">
        <f>D83/B83</f>
        <v>#DIV/0!</v>
      </c>
      <c r="L83" s="93">
        <f>B83/M75</f>
        <v>0</v>
      </c>
      <c r="Q83" s="220"/>
      <c r="R83" s="83">
        <f>COUNTIF(S4:S70,S83)</f>
        <v>0</v>
      </c>
      <c r="S83" s="221"/>
      <c r="T83" s="221"/>
      <c r="U83" s="83">
        <f>SUMIF(S4:S70,S83,U4:U70)</f>
        <v>0</v>
      </c>
      <c r="V83" s="83">
        <f>SUMIF(S4:S70,S83,AD4:AD70)</f>
        <v>0</v>
      </c>
      <c r="W83" s="83">
        <f>SUMIF(S4:S70,S83,AC4:AC70)</f>
        <v>0</v>
      </c>
      <c r="X83" s="83">
        <f>SUMIF(S4:S70,S83,AE4:AE70)</f>
        <v>0</v>
      </c>
      <c r="Y83" s="221">
        <f>SUMIF(S4:S70,S83,AE4:AE70)</f>
        <v>0</v>
      </c>
      <c r="Z83" s="85" t="e">
        <f>U83/R83</f>
        <v>#DIV/0!</v>
      </c>
      <c r="AA83" s="85" t="e">
        <f>T83/R83</f>
        <v>#DIV/0!</v>
      </c>
      <c r="AB83" s="98">
        <f>R83/M75</f>
        <v>0</v>
      </c>
    </row>
    <row r="84" spans="1:28" ht="12">
      <c r="A84" s="220"/>
      <c r="B84" s="83">
        <f>COUNTIF(C4:C70,C84)</f>
        <v>0</v>
      </c>
      <c r="C84" s="221"/>
      <c r="D84" s="221"/>
      <c r="E84" s="83">
        <f>SUMIF(C4:C70,C84,E4:E70)</f>
        <v>0</v>
      </c>
      <c r="F84" s="83">
        <f>SUMIF(C4:C70,C84,N4:N70)</f>
        <v>0</v>
      </c>
      <c r="G84" s="83">
        <f>SUMIF(C4:C70,C84,M4:M70)</f>
        <v>0</v>
      </c>
      <c r="H84" s="83">
        <f>SUMIF(C4:C70,C84,O4:O70)</f>
        <v>0</v>
      </c>
      <c r="I84" s="221">
        <f>SUMIF(C4:C70,C84,O4:O70)</f>
        <v>0</v>
      </c>
      <c r="J84" s="85" t="e">
        <f>E84/B84</f>
        <v>#DIV/0!</v>
      </c>
      <c r="K84" s="85" t="e">
        <f>D84/B84</f>
        <v>#DIV/0!</v>
      </c>
      <c r="L84" s="93">
        <f>B84/M75</f>
        <v>0</v>
      </c>
      <c r="Q84" s="220"/>
      <c r="R84" s="83">
        <f>COUNTIF(S4:S70,S84)</f>
        <v>0</v>
      </c>
      <c r="S84" s="221"/>
      <c r="T84" s="221"/>
      <c r="U84" s="83">
        <f>SUMIF(S4:S70,S84,U4:U70)</f>
        <v>0</v>
      </c>
      <c r="V84" s="83">
        <f>SUMIF(S4:S70,S84,AD4:AD70)</f>
        <v>0</v>
      </c>
      <c r="W84" s="83">
        <f>SUMIF(S4:S70,S84,AC4:AC70)</f>
        <v>0</v>
      </c>
      <c r="X84" s="83">
        <f>SUMIF(S4:S70,S84,AE4:AE70)</f>
        <v>0</v>
      </c>
      <c r="Y84" s="221">
        <f>SUMIF(S4:S70,S84,AE4:AE70)</f>
        <v>0</v>
      </c>
      <c r="Z84" s="85" t="e">
        <f>U84/R84</f>
        <v>#DIV/0!</v>
      </c>
      <c r="AA84" s="85" t="e">
        <f>T84/R84</f>
        <v>#DIV/0!</v>
      </c>
      <c r="AB84" s="98">
        <f>R84/M75</f>
        <v>0</v>
      </c>
    </row>
    <row r="85" spans="1:28" ht="12">
      <c r="A85" s="220"/>
      <c r="B85" s="83">
        <f>COUNTIF(C4:C70,C85)</f>
        <v>0</v>
      </c>
      <c r="C85" s="221"/>
      <c r="D85" s="221"/>
      <c r="E85" s="83">
        <f>SUMIF(C4:C70,C85,E4:E70)</f>
        <v>0</v>
      </c>
      <c r="F85" s="83">
        <f>SUMIF(C4:C70,C85,N4:N70)</f>
        <v>0</v>
      </c>
      <c r="G85" s="83">
        <f>SUMIF(C4:C70,C85,M4:M70)</f>
        <v>0</v>
      </c>
      <c r="H85" s="83">
        <f>SUMIF(C4:C70,C85,O4:O70)</f>
        <v>0</v>
      </c>
      <c r="I85" s="221">
        <f>SUMIF(C4:C70,C85,O4:O70)</f>
        <v>0</v>
      </c>
      <c r="J85" s="85" t="e">
        <f>E85/B85</f>
        <v>#DIV/0!</v>
      </c>
      <c r="K85" s="85" t="e">
        <f>D85/B85</f>
        <v>#DIV/0!</v>
      </c>
      <c r="L85" s="93">
        <f>B85/M75</f>
        <v>0</v>
      </c>
      <c r="Q85" s="220"/>
      <c r="R85" s="83">
        <f>COUNTIF(S4:S70,S85)</f>
        <v>0</v>
      </c>
      <c r="S85" s="221"/>
      <c r="T85" s="221"/>
      <c r="U85" s="83">
        <f>SUMIF(S4:S70,S85,U4:U70)</f>
        <v>0</v>
      </c>
      <c r="V85" s="83">
        <f>SUMIF(S4:S70,S85,AD4:AD70)</f>
        <v>0</v>
      </c>
      <c r="W85" s="83">
        <f>SUMIF(S4:S70,S85,AC4:AC70)</f>
        <v>0</v>
      </c>
      <c r="X85" s="83">
        <f>SUMIF(S4:S70,S85,AE4:AE70)</f>
        <v>0</v>
      </c>
      <c r="Y85" s="221">
        <f>SUMIF(S4:S70,S85,AE4:AE70)</f>
        <v>0</v>
      </c>
      <c r="Z85" s="85" t="e">
        <f>U85/R85</f>
        <v>#DIV/0!</v>
      </c>
      <c r="AA85" s="85" t="e">
        <f>T85/R85</f>
        <v>#DIV/0!</v>
      </c>
      <c r="AB85" s="98">
        <f>R85/M75</f>
        <v>0</v>
      </c>
    </row>
    <row r="86" spans="1:28" ht="12">
      <c r="A86" s="220"/>
      <c r="B86" s="83">
        <f>COUNTIF(C4:C70,C86)</f>
        <v>0</v>
      </c>
      <c r="C86" s="221"/>
      <c r="D86" s="221"/>
      <c r="E86" s="83">
        <f>SUMIF(C4:C70,C86,E4:E70)</f>
        <v>0</v>
      </c>
      <c r="F86" s="83">
        <f>SUMIF(C4:C70,C86,N4:N70)</f>
        <v>0</v>
      </c>
      <c r="G86" s="83">
        <f>SUMIF(C4:C70,C86,M4:M70)</f>
        <v>0</v>
      </c>
      <c r="H86" s="83">
        <f>SUMIF(C4:C70,C86,O4:O70)</f>
        <v>0</v>
      </c>
      <c r="I86" s="221">
        <f>SUMIF(C4:C70,C86,O4:O70)</f>
        <v>0</v>
      </c>
      <c r="J86" s="85" t="e">
        <f>E86/B86</f>
        <v>#DIV/0!</v>
      </c>
      <c r="K86" s="85" t="e">
        <f>D86/B86</f>
        <v>#DIV/0!</v>
      </c>
      <c r="L86" s="93">
        <f>B86/M75</f>
        <v>0</v>
      </c>
      <c r="Q86" s="220"/>
      <c r="R86" s="83">
        <f>COUNTIF(S4:S70,S86)</f>
        <v>0</v>
      </c>
      <c r="S86" s="221"/>
      <c r="T86" s="221"/>
      <c r="U86" s="83">
        <f>SUMIF(S4:S70,S86,U4:U70)</f>
        <v>0</v>
      </c>
      <c r="V86" s="83">
        <f>SUMIF(S4:S70,S86,AD4:AD70)</f>
        <v>0</v>
      </c>
      <c r="W86" s="83">
        <f>SUMIF(S4:S70,S86,AC4:AC70)</f>
        <v>0</v>
      </c>
      <c r="X86" s="83">
        <f>SUMIF(S4:S70,S86,AE4:AE70)</f>
        <v>0</v>
      </c>
      <c r="Y86" s="221">
        <f>SUMIF(S4:S70,S86,AE4:AE70)</f>
        <v>0</v>
      </c>
      <c r="Z86" s="85" t="e">
        <f>U86/R86</f>
        <v>#DIV/0!</v>
      </c>
      <c r="AA86" s="85" t="e">
        <f>T86/R86</f>
        <v>#DIV/0!</v>
      </c>
      <c r="AB86" s="98">
        <f>R86/M75</f>
        <v>0</v>
      </c>
    </row>
    <row r="87" spans="1:28" ht="12">
      <c r="A87" s="220"/>
      <c r="B87" s="83">
        <f>COUNTIF(C4:C70,C87)</f>
        <v>0</v>
      </c>
      <c r="C87" s="221"/>
      <c r="D87" s="221"/>
      <c r="E87" s="83">
        <f>SUMIF(C4:C70,C87,E4:E70)</f>
        <v>0</v>
      </c>
      <c r="F87" s="83">
        <f>SUMIF(C4:C70,C87,N4:N70)</f>
        <v>0</v>
      </c>
      <c r="G87" s="83">
        <f>SUMIF(C4:C70,C87,M4:M70)</f>
        <v>0</v>
      </c>
      <c r="H87" s="83">
        <f>SUMIF(C4:C70,C87,O4:O70)</f>
        <v>0</v>
      </c>
      <c r="I87" s="221">
        <f>SUMIF(C4:C70,C87,O4:O70)</f>
        <v>0</v>
      </c>
      <c r="J87" s="85" t="e">
        <f>E87/B87</f>
        <v>#DIV/0!</v>
      </c>
      <c r="K87" s="85" t="e">
        <f>D87/B87</f>
        <v>#DIV/0!</v>
      </c>
      <c r="L87" s="93">
        <f>B87/M75</f>
        <v>0</v>
      </c>
      <c r="Q87" s="220"/>
      <c r="R87" s="83">
        <f>COUNTIF(S4:S70,S87)</f>
        <v>0</v>
      </c>
      <c r="S87" s="221"/>
      <c r="T87" s="221"/>
      <c r="U87" s="83">
        <f>SUMIF(S4:S70,S87,U4:U70)</f>
        <v>0</v>
      </c>
      <c r="V87" s="83">
        <f>SUMIF(S4:S70,S87,AD4:AD70)</f>
        <v>0</v>
      </c>
      <c r="W87" s="83">
        <f>SUMIF(S4:S70,S87,AC4:AC70)</f>
        <v>0</v>
      </c>
      <c r="X87" s="83">
        <f>SUMIF(S4:S70,S87,AE4:AE70)</f>
        <v>0</v>
      </c>
      <c r="Y87" s="221">
        <f>SUMIF(S4:S70,S87,AE4:AE70)</f>
        <v>0</v>
      </c>
      <c r="Z87" s="85" t="e">
        <f>U87/R87</f>
        <v>#DIV/0!</v>
      </c>
      <c r="AA87" s="85" t="e">
        <f>T87/R87</f>
        <v>#DIV/0!</v>
      </c>
      <c r="AB87" s="98">
        <f>R87/M75</f>
        <v>0</v>
      </c>
    </row>
    <row r="88" spans="1:28" ht="12.75" thickBot="1">
      <c r="A88" s="94"/>
      <c r="B88" s="88">
        <f>COUNTIF(C4:C70,C88)</f>
        <v>0</v>
      </c>
      <c r="C88" s="88"/>
      <c r="D88" s="88"/>
      <c r="E88" s="88">
        <f>SUMIF(C4:C70,C88,E4:E70)</f>
        <v>0</v>
      </c>
      <c r="F88" s="88">
        <f>SUMIF(C4:C70,C88,N4:N70)</f>
        <v>0</v>
      </c>
      <c r="G88" s="88">
        <f>SUMIF(C4:C70,C88,M4:M70)</f>
        <v>0</v>
      </c>
      <c r="H88" s="88">
        <f>SUMIF(C4:C70,C88,O4:O70)</f>
        <v>0</v>
      </c>
      <c r="I88" s="88">
        <f>SUMIF(C4:C70,C88,O4:O70)</f>
        <v>0</v>
      </c>
      <c r="J88" s="95" t="e">
        <f t="shared" si="32"/>
        <v>#DIV/0!</v>
      </c>
      <c r="K88" s="95" t="e">
        <f t="shared" si="33"/>
        <v>#DIV/0!</v>
      </c>
      <c r="L88" s="96">
        <f>B88/M75</f>
        <v>0</v>
      </c>
      <c r="Q88" s="94"/>
      <c r="R88" s="88">
        <f>COUNTIF(S4:S70,S88)</f>
        <v>0</v>
      </c>
      <c r="S88" s="88"/>
      <c r="T88" s="88"/>
      <c r="U88" s="88">
        <f>SUMIF(S4:S70,S88,U4:U70)</f>
        <v>0</v>
      </c>
      <c r="V88" s="88">
        <f>SUMIF(S4:S70,S88,AD4:AD70)</f>
        <v>0</v>
      </c>
      <c r="W88" s="88">
        <f>SUMIF(S4:S70,S88,AC4:AC70)</f>
        <v>0</v>
      </c>
      <c r="X88" s="88">
        <f>SUMIF(S4:S70,S88,AE4:AE70)</f>
        <v>0</v>
      </c>
      <c r="Y88" s="88">
        <f>SUMIF(S4:S70,S88,AE4:AE70)</f>
        <v>0</v>
      </c>
      <c r="Z88" s="95" t="e">
        <f t="shared" si="34"/>
        <v>#DIV/0!</v>
      </c>
      <c r="AA88" s="95" t="e">
        <f t="shared" si="35"/>
        <v>#DIV/0!</v>
      </c>
      <c r="AB88" s="99">
        <f>R88/M75</f>
        <v>0</v>
      </c>
    </row>
    <row r="89" ht="12.75" thickBot="1"/>
    <row r="90" spans="1:28" ht="12.75" thickBot="1">
      <c r="A90" s="139" t="s">
        <v>155</v>
      </c>
      <c r="B90" s="34"/>
      <c r="C90" s="121" t="s">
        <v>126</v>
      </c>
      <c r="D90" s="81" t="s">
        <v>156</v>
      </c>
      <c r="E90" s="78" t="s">
        <v>157</v>
      </c>
      <c r="F90" s="78" t="s">
        <v>139</v>
      </c>
      <c r="G90" s="122" t="s">
        <v>78</v>
      </c>
      <c r="H90" s="125" t="s">
        <v>66</v>
      </c>
      <c r="I90" s="78" t="s">
        <v>67</v>
      </c>
      <c r="J90" s="78" t="s">
        <v>68</v>
      </c>
      <c r="K90" s="78" t="s">
        <v>69</v>
      </c>
      <c r="L90" s="123" t="s">
        <v>73</v>
      </c>
      <c r="Q90" s="139" t="s">
        <v>155</v>
      </c>
      <c r="R90" s="34"/>
      <c r="S90" s="121" t="s">
        <v>126</v>
      </c>
      <c r="T90" s="81" t="s">
        <v>156</v>
      </c>
      <c r="U90" s="78" t="s">
        <v>157</v>
      </c>
      <c r="V90" s="78" t="s">
        <v>139</v>
      </c>
      <c r="W90" s="122" t="s">
        <v>78</v>
      </c>
      <c r="X90" s="125" t="s">
        <v>66</v>
      </c>
      <c r="Y90" s="78" t="s">
        <v>67</v>
      </c>
      <c r="Z90" s="78" t="s">
        <v>68</v>
      </c>
      <c r="AA90" s="78" t="s">
        <v>69</v>
      </c>
      <c r="AB90" s="123" t="s">
        <v>73</v>
      </c>
    </row>
    <row r="91" spans="1:28" ht="12">
      <c r="A91" s="331" t="s">
        <v>33</v>
      </c>
      <c r="B91" s="332"/>
      <c r="C91" s="116">
        <f>COUNTIF(F4:F70,A91)</f>
        <v>12</v>
      </c>
      <c r="D91" s="87">
        <f>COUNTIF(G4:G70,A91)</f>
        <v>2</v>
      </c>
      <c r="E91" s="87">
        <f>COUNTIF(H4:H70,A91)</f>
        <v>6</v>
      </c>
      <c r="F91" s="87">
        <f>COUNTIF(I4:I70,A91)</f>
        <v>0</v>
      </c>
      <c r="G91" s="119">
        <f>SUM(D91:F91)</f>
        <v>8</v>
      </c>
      <c r="H91" s="116">
        <f>SUMIF(F4:F70,A91,O4:O70)</f>
        <v>13</v>
      </c>
      <c r="I91" s="87">
        <f>SUMIF(G4:G70,A91,O4:O70)</f>
        <v>3</v>
      </c>
      <c r="J91" s="87">
        <f>SUMIF(H4:H70,A91,O4:O70)</f>
        <v>1</v>
      </c>
      <c r="K91" s="87">
        <f>SUMIF(I4:I70,A91,O4:O70)</f>
        <v>0</v>
      </c>
      <c r="L91" s="112">
        <f>SUM(I91:K91)</f>
        <v>4</v>
      </c>
      <c r="Q91" s="331" t="s">
        <v>14</v>
      </c>
      <c r="R91" s="332"/>
      <c r="S91" s="116">
        <f>COUNTIF(V4:V70,Q91)</f>
        <v>10</v>
      </c>
      <c r="T91" s="87">
        <f>COUNTIF(W4:W70,Q91)</f>
        <v>2</v>
      </c>
      <c r="U91" s="87">
        <f>COUNTIF(X4:X70,Q91)</f>
        <v>0</v>
      </c>
      <c r="V91" s="87">
        <f>COUNTIF(Y4:Y70,Q91)</f>
        <v>6</v>
      </c>
      <c r="W91" s="119">
        <f>SUM(T91:V91)</f>
        <v>8</v>
      </c>
      <c r="X91" s="116">
        <f>SUMIF(V4:V70,Q91,AE4:AE70)</f>
        <v>-7</v>
      </c>
      <c r="Y91" s="87">
        <f>SUMIF(W4:W70,Q91,AE4:AE70)</f>
        <v>-5</v>
      </c>
      <c r="Z91" s="87">
        <f>SUMIF(X4:X70,Q91,AE4:AE70)</f>
        <v>0</v>
      </c>
      <c r="AA91" s="87">
        <f>SUMIF(Y4:Y70,Q91,AE4:AE70)</f>
        <v>0</v>
      </c>
      <c r="AB91" s="112">
        <f>SUM(Y91:AA91)</f>
        <v>-5</v>
      </c>
    </row>
    <row r="92" spans="1:28" ht="12">
      <c r="A92" s="327" t="s">
        <v>28</v>
      </c>
      <c r="B92" s="328"/>
      <c r="C92" s="117">
        <f>COUNTIF(F4:F70,A92)</f>
        <v>5</v>
      </c>
      <c r="D92" s="83">
        <f>COUNTIF(G4:G70,A92)</f>
        <v>1</v>
      </c>
      <c r="E92" s="83">
        <f>COUNTIF(H4:H70,A92)</f>
        <v>4</v>
      </c>
      <c r="F92" s="83">
        <f>COUNTIF(I4:I70,A92)</f>
        <v>4</v>
      </c>
      <c r="G92" s="120">
        <f aca="true" t="shared" si="36" ref="G92:G103">SUM(D92:F92)</f>
        <v>9</v>
      </c>
      <c r="H92" s="117">
        <f>SUMIF(F4:F70,A92,O4:O70)</f>
        <v>10</v>
      </c>
      <c r="I92" s="83">
        <f>SUMIF(G4:G70,A92,O4:O70)</f>
        <v>8</v>
      </c>
      <c r="J92" s="83">
        <f>SUMIF(H4:H70,A92,O4:O70)</f>
        <v>3</v>
      </c>
      <c r="K92" s="83">
        <f>SUMIF(I4:I70,A92,O4:O70)</f>
        <v>9</v>
      </c>
      <c r="L92" s="113">
        <f aca="true" t="shared" si="37" ref="L92:L104">SUM(I92:K92)</f>
        <v>20</v>
      </c>
      <c r="Q92" s="327" t="s">
        <v>17</v>
      </c>
      <c r="R92" s="328"/>
      <c r="S92" s="117">
        <f>COUNTIF(V4:V70,Q92)</f>
        <v>0</v>
      </c>
      <c r="T92" s="83">
        <f>COUNTIF(W4:W70,Q92)</f>
        <v>1</v>
      </c>
      <c r="U92" s="83">
        <f>COUNTIF(X4:X70,Q92)</f>
        <v>3</v>
      </c>
      <c r="V92" s="83">
        <f>COUNTIF(Y4:Y70,Q92)</f>
        <v>5</v>
      </c>
      <c r="W92" s="120">
        <f aca="true" t="shared" si="38" ref="W92:W103">SUM(T92:V92)</f>
        <v>9</v>
      </c>
      <c r="X92" s="117">
        <f>SUMIF(V4:V70,Q92,AE4:AE70)</f>
        <v>0</v>
      </c>
      <c r="Y92" s="83">
        <f>SUMIF(W4:W70,Q92,AE4:AE70)</f>
        <v>-3</v>
      </c>
      <c r="Z92" s="83">
        <f>SUMIF(X4:X70,Q92,AE4:AE70)</f>
        <v>-12</v>
      </c>
      <c r="AA92" s="83">
        <f>SUMIF(Y4:Y70,Q92,AE4:AE70)</f>
        <v>-9</v>
      </c>
      <c r="AB92" s="113">
        <f aca="true" t="shared" si="39" ref="AB92:AB104">SUM(Y92:AA92)</f>
        <v>-24</v>
      </c>
    </row>
    <row r="93" spans="1:28" ht="12">
      <c r="A93" s="327" t="s">
        <v>29</v>
      </c>
      <c r="B93" s="328"/>
      <c r="C93" s="117">
        <f>COUNTIF(F4:F70,A93)</f>
        <v>2</v>
      </c>
      <c r="D93" s="83">
        <f>COUNTIF(G4:G70,A93)</f>
        <v>2</v>
      </c>
      <c r="E93" s="83">
        <f>COUNTIF(H4:H70,A93)</f>
        <v>8</v>
      </c>
      <c r="F93" s="83">
        <f>COUNTIF(I4:I70,A93)</f>
        <v>2</v>
      </c>
      <c r="G93" s="120">
        <f t="shared" si="36"/>
        <v>12</v>
      </c>
      <c r="H93" s="117">
        <f>SUMIF(F4:F70,A93,O4:O70)</f>
        <v>-4</v>
      </c>
      <c r="I93" s="83">
        <f>SUMIF(G4:G70,A93,O4:O70)</f>
        <v>12</v>
      </c>
      <c r="J93" s="83">
        <f>SUMIF(H4:H70,A93,O4:O70)</f>
        <v>28</v>
      </c>
      <c r="K93" s="83">
        <f>SUMIF(I4:I70,A93,O4:O70)</f>
        <v>3</v>
      </c>
      <c r="L93" s="113">
        <f t="shared" si="37"/>
        <v>43</v>
      </c>
      <c r="Q93" s="327" t="s">
        <v>21</v>
      </c>
      <c r="R93" s="328"/>
      <c r="S93" s="117">
        <f>COUNTIF(V4:V70,Q93)</f>
        <v>0</v>
      </c>
      <c r="T93" s="83">
        <f>COUNTIF(W4:W70,Q93)</f>
        <v>2</v>
      </c>
      <c r="U93" s="83">
        <f>COUNTIF(X4:X70,Q93)</f>
        <v>0</v>
      </c>
      <c r="V93" s="83">
        <f>COUNTIF(Y4:Y70,Q93)</f>
        <v>5</v>
      </c>
      <c r="W93" s="120">
        <f t="shared" si="38"/>
        <v>7</v>
      </c>
      <c r="X93" s="117">
        <f>SUMIF(V4:V70,Q93,AE4:AE70)</f>
        <v>0</v>
      </c>
      <c r="Y93" s="83">
        <f>SUMIF(W4:W70,Q93,AE4:AE70)</f>
        <v>1</v>
      </c>
      <c r="Z93" s="83">
        <f>SUMIF(X4:X70,Q93,AE4:AE70)</f>
        <v>0</v>
      </c>
      <c r="AA93" s="83">
        <f>SUMIF(Y4:Y70,Q93,AE4:AE70)</f>
        <v>-1</v>
      </c>
      <c r="AB93" s="113">
        <f t="shared" si="39"/>
        <v>0</v>
      </c>
    </row>
    <row r="94" spans="1:28" ht="12">
      <c r="A94" s="327" t="s">
        <v>35</v>
      </c>
      <c r="B94" s="328"/>
      <c r="C94" s="117">
        <f>COUNTIF(F4:F70,A94)</f>
        <v>0</v>
      </c>
      <c r="D94" s="83">
        <f>COUNTIF(G4:G70,A94)</f>
        <v>3</v>
      </c>
      <c r="E94" s="83">
        <f>COUNTIF(H4:H70,A94)</f>
        <v>1</v>
      </c>
      <c r="F94" s="83">
        <f>COUNTIF(I4:I70,A94)</f>
        <v>1</v>
      </c>
      <c r="G94" s="120">
        <f t="shared" si="36"/>
        <v>5</v>
      </c>
      <c r="H94" s="117">
        <f>SUMIF(F4:F70,A94,O4:O70)</f>
        <v>0</v>
      </c>
      <c r="I94" s="83">
        <f>SUMIF(G4:G70,A94,O4:O70)</f>
        <v>-12</v>
      </c>
      <c r="J94" s="83">
        <f>SUMIF(H4:H70,A94,O4:O70)</f>
        <v>-4</v>
      </c>
      <c r="K94" s="83">
        <f>SUMIF(I4:I70,A94,O4:O70)</f>
        <v>0</v>
      </c>
      <c r="L94" s="113">
        <f t="shared" si="37"/>
        <v>-16</v>
      </c>
      <c r="Q94" s="327" t="s">
        <v>23</v>
      </c>
      <c r="R94" s="328"/>
      <c r="S94" s="117">
        <f>COUNTIF(V4:V70,Q94)</f>
        <v>1</v>
      </c>
      <c r="T94" s="83">
        <f>COUNTIF(W4:W70,Q94)</f>
        <v>4</v>
      </c>
      <c r="U94" s="83">
        <f>COUNTIF(X4:X70,Q94)</f>
        <v>7</v>
      </c>
      <c r="V94" s="83">
        <f>COUNTIF(Y4:Y70,Q94)</f>
        <v>2</v>
      </c>
      <c r="W94" s="120">
        <f t="shared" si="38"/>
        <v>13</v>
      </c>
      <c r="X94" s="117">
        <f>SUMIF(V4:V70,Q94,AE4:AE70)</f>
        <v>5</v>
      </c>
      <c r="Y94" s="83">
        <f>SUMIF(W4:W70,Q94,AE4:AE70)</f>
        <v>5</v>
      </c>
      <c r="Z94" s="83">
        <f>SUMIF(X4:X70,Q94,AE4:AE70)</f>
        <v>-2</v>
      </c>
      <c r="AA94" s="83">
        <f>SUMIF(Y4:Y70,Q94,AE4:AE70)</f>
        <v>0</v>
      </c>
      <c r="AB94" s="113">
        <f t="shared" si="39"/>
        <v>3</v>
      </c>
    </row>
    <row r="95" spans="1:28" ht="12">
      <c r="A95" s="327" t="s">
        <v>36</v>
      </c>
      <c r="B95" s="328"/>
      <c r="C95" s="117">
        <f>COUNTIF(F4:F70,A95)</f>
        <v>0</v>
      </c>
      <c r="D95" s="83">
        <f>COUNTIF(G4:G70,A95)</f>
        <v>7</v>
      </c>
      <c r="E95" s="83">
        <f>COUNTIF(H4:H70,A95)</f>
        <v>1</v>
      </c>
      <c r="F95" s="83">
        <f>COUNTIF(I4:I70,A95)</f>
        <v>1</v>
      </c>
      <c r="G95" s="120">
        <f t="shared" si="36"/>
        <v>9</v>
      </c>
      <c r="H95" s="117">
        <f>SUMIF(F4:F70,A95,O4:O70)</f>
        <v>0</v>
      </c>
      <c r="I95" s="83">
        <f>SUMIF(G4:G70,A95,O4:O70)</f>
        <v>8</v>
      </c>
      <c r="J95" s="83">
        <f>SUMIF(H4:H70,A95,O4:O70)</f>
        <v>8</v>
      </c>
      <c r="K95" s="83">
        <f>SUMIF(I4:I70,A95,O4:O70)</f>
        <v>-2</v>
      </c>
      <c r="L95" s="113">
        <f t="shared" si="37"/>
        <v>14</v>
      </c>
      <c r="N95" s="43"/>
      <c r="Q95" s="327" t="s">
        <v>18</v>
      </c>
      <c r="R95" s="328"/>
      <c r="S95" s="117">
        <f>COUNTIF(V4:V70,Q95)</f>
        <v>0</v>
      </c>
      <c r="T95" s="83">
        <f>COUNTIF(W4:W70,Q95)</f>
        <v>2</v>
      </c>
      <c r="U95" s="83">
        <f>COUNTIF(X4:X70,Q95)</f>
        <v>0</v>
      </c>
      <c r="V95" s="83">
        <f>COUNTIF(Y4:Y70,Q95)</f>
        <v>2</v>
      </c>
      <c r="W95" s="120">
        <f t="shared" si="38"/>
        <v>4</v>
      </c>
      <c r="X95" s="117">
        <f>SUMIF(V4:V70,Q95,AE4:AE70)</f>
        <v>0</v>
      </c>
      <c r="Y95" s="83">
        <f>SUMIF(W4:W70,Q95,AE4:AE70)</f>
        <v>0</v>
      </c>
      <c r="Z95" s="83">
        <f>SUMIF(X4:X70,Q95,AE4:AE70)</f>
        <v>0</v>
      </c>
      <c r="AA95" s="83">
        <f>SUMIF(Y4:Y70,Q95,AE4:AE70)</f>
        <v>-10</v>
      </c>
      <c r="AB95" s="113">
        <f t="shared" si="39"/>
        <v>-10</v>
      </c>
    </row>
    <row r="96" spans="1:28" ht="12">
      <c r="A96" s="327" t="s">
        <v>30</v>
      </c>
      <c r="B96" s="328"/>
      <c r="C96" s="117">
        <f>COUNTIF(F4:F70,A96)</f>
        <v>0</v>
      </c>
      <c r="D96" s="83">
        <f>COUNTIF(G4:G70,A96)</f>
        <v>1</v>
      </c>
      <c r="E96" s="83">
        <f>COUNTIF(H4:H70,A96)</f>
        <v>8</v>
      </c>
      <c r="F96" s="83">
        <f>COUNTIF(I4:I70,A96)</f>
        <v>1</v>
      </c>
      <c r="G96" s="120">
        <f t="shared" si="36"/>
        <v>10</v>
      </c>
      <c r="H96" s="117">
        <f>SUMIF(F4:F70,A96,O4:O70)</f>
        <v>0</v>
      </c>
      <c r="I96" s="83">
        <f>SUMIF(G4:G70,A96,O4:O70)</f>
        <v>3</v>
      </c>
      <c r="J96" s="83">
        <f>SUMIF(H4:H70,A96,O4:O70)</f>
        <v>1</v>
      </c>
      <c r="K96" s="83">
        <f>SUMIF(I4:I70,A96,O4:O70)</f>
        <v>5</v>
      </c>
      <c r="L96" s="113">
        <f t="shared" si="37"/>
        <v>9</v>
      </c>
      <c r="N96" s="43"/>
      <c r="Q96" s="327" t="s">
        <v>20</v>
      </c>
      <c r="R96" s="328"/>
      <c r="S96" s="117">
        <f>COUNTIF(V4:V70,Q96)</f>
        <v>3</v>
      </c>
      <c r="T96" s="83">
        <f>COUNTIF(W4:W70,Q96)</f>
        <v>3</v>
      </c>
      <c r="U96" s="83">
        <f>COUNTIF(X4:X70,Q96)</f>
        <v>5</v>
      </c>
      <c r="V96" s="83">
        <f>COUNTIF(Y4:Y70,Q96)</f>
        <v>1</v>
      </c>
      <c r="W96" s="120">
        <f t="shared" si="38"/>
        <v>9</v>
      </c>
      <c r="X96" s="117">
        <f>SUMIF(V4:V70,Q96,AE4:AE70)</f>
        <v>-6</v>
      </c>
      <c r="Y96" s="83">
        <f>SUMIF(W4:W70,Q96,AE4:AE70)</f>
        <v>-4</v>
      </c>
      <c r="Z96" s="83">
        <f>SUMIF(X4:X70,Q96,AE4:AE70)</f>
        <v>-15</v>
      </c>
      <c r="AA96" s="83">
        <f>SUMIF(Y4:Y70,Q96,AE4:AE70)</f>
        <v>1</v>
      </c>
      <c r="AB96" s="113">
        <f t="shared" si="39"/>
        <v>-18</v>
      </c>
    </row>
    <row r="97" spans="1:28" ht="12">
      <c r="A97" s="327" t="s">
        <v>31</v>
      </c>
      <c r="B97" s="328"/>
      <c r="C97" s="117">
        <f>COUNTIF(F4:F70,A97)</f>
        <v>0</v>
      </c>
      <c r="D97" s="83">
        <f>COUNTIF(G4:G70,A97)</f>
        <v>6</v>
      </c>
      <c r="E97" s="83">
        <f>COUNTIF(H4:H70,A97)</f>
        <v>1</v>
      </c>
      <c r="F97" s="83">
        <f>COUNTIF(I4:I70,A97)</f>
        <v>6</v>
      </c>
      <c r="G97" s="120">
        <f t="shared" si="36"/>
        <v>13</v>
      </c>
      <c r="H97" s="117">
        <f>SUMIF(F4:F70,A97,O4:O70)</f>
        <v>0</v>
      </c>
      <c r="I97" s="83">
        <f>SUMIF(G4:G70,A97,O4:O70)</f>
        <v>5</v>
      </c>
      <c r="J97" s="83">
        <f>SUMIF(H4:H70,A97,O4:O70)</f>
        <v>2</v>
      </c>
      <c r="K97" s="83">
        <f>SUMIF(I4:I70,A97,O4:O70)</f>
        <v>-8</v>
      </c>
      <c r="L97" s="113">
        <f t="shared" si="37"/>
        <v>-1</v>
      </c>
      <c r="N97" s="43"/>
      <c r="Q97" s="327" t="s">
        <v>22</v>
      </c>
      <c r="R97" s="328"/>
      <c r="S97" s="117">
        <f>COUNTIF(V4:V70,Q97)</f>
        <v>2</v>
      </c>
      <c r="T97" s="83">
        <f>COUNTIF(W4:W70,Q97)</f>
        <v>4</v>
      </c>
      <c r="U97" s="83">
        <f>COUNTIF(X4:X70,Q97)</f>
        <v>0</v>
      </c>
      <c r="V97" s="83">
        <f>COUNTIF(Y4:Y70,Q97)</f>
        <v>0</v>
      </c>
      <c r="W97" s="120">
        <f t="shared" si="38"/>
        <v>4</v>
      </c>
      <c r="X97" s="117">
        <f>SUMIF(V4:V70,Q97,AE4:AE70)</f>
        <v>-2</v>
      </c>
      <c r="Y97" s="83">
        <f>SUMIF(W4:W70,Q97,AE4:AE70)</f>
        <v>-6</v>
      </c>
      <c r="Z97" s="83">
        <f>SUMIF(X4:X70,Q97,AE4:AE70)</f>
        <v>0</v>
      </c>
      <c r="AA97" s="83">
        <f>SUMIF(Y4:Y70,Q97,AE4:AE70)</f>
        <v>0</v>
      </c>
      <c r="AB97" s="113">
        <f t="shared" si="39"/>
        <v>-6</v>
      </c>
    </row>
    <row r="98" spans="1:28" ht="12">
      <c r="A98" s="327" t="s">
        <v>26</v>
      </c>
      <c r="B98" s="328"/>
      <c r="C98" s="117">
        <f>COUNTIF(F4:F70,A98)</f>
        <v>2</v>
      </c>
      <c r="D98" s="83">
        <f>COUNTIF(G4:G70,A98)</f>
        <v>2</v>
      </c>
      <c r="E98" s="83">
        <f>COUNTIF(H4:H70,A98)</f>
        <v>1</v>
      </c>
      <c r="F98" s="83">
        <f>COUNTIF(I4:I70,A98)</f>
        <v>0</v>
      </c>
      <c r="G98" s="120">
        <f t="shared" si="36"/>
        <v>3</v>
      </c>
      <c r="H98" s="117">
        <f>SUMIF(F4:F70,A98,O4:O70)</f>
        <v>-2</v>
      </c>
      <c r="I98" s="83">
        <f>SUMIF(G4:G70,A98,O4:O70)</f>
        <v>2</v>
      </c>
      <c r="J98" s="83">
        <f>SUMIF(H4:H70,A98,O4:O70)</f>
        <v>0</v>
      </c>
      <c r="K98" s="83">
        <f>SUMIF(I4:I70,A98,O4:O70)</f>
        <v>0</v>
      </c>
      <c r="L98" s="113">
        <f t="shared" si="37"/>
        <v>2</v>
      </c>
      <c r="N98" s="43"/>
      <c r="Q98" s="327" t="s">
        <v>15</v>
      </c>
      <c r="R98" s="328"/>
      <c r="S98" s="117">
        <f>COUNTIF(V4:V70,Q98)</f>
        <v>4</v>
      </c>
      <c r="T98" s="83">
        <f>COUNTIF(W4:W70,Q98)</f>
        <v>8</v>
      </c>
      <c r="U98" s="83">
        <f>COUNTIF(X4:X70,Q98)</f>
        <v>1</v>
      </c>
      <c r="V98" s="83">
        <f>COUNTIF(Y4:Y70,Q98)</f>
        <v>0</v>
      </c>
      <c r="W98" s="120">
        <f t="shared" si="38"/>
        <v>9</v>
      </c>
      <c r="X98" s="117">
        <f>SUMIF(V4:V70,Q98,AE4:AE70)</f>
        <v>-9</v>
      </c>
      <c r="Y98" s="83">
        <f>SUMIF(W4:W70,Q98,AE4:AE70)</f>
        <v>-11</v>
      </c>
      <c r="Z98" s="83">
        <f>SUMIF(X4:X70,Q98,AE4:AE70)</f>
        <v>0</v>
      </c>
      <c r="AA98" s="83">
        <f>SUMIF(Y4:Y70,Q98,AE4:AE70)</f>
        <v>0</v>
      </c>
      <c r="AB98" s="113">
        <f t="shared" si="39"/>
        <v>-11</v>
      </c>
    </row>
    <row r="99" spans="1:28" ht="12">
      <c r="A99" s="327" t="s">
        <v>27</v>
      </c>
      <c r="B99" s="328"/>
      <c r="C99" s="117">
        <f>COUNTIF(F4:F70,A99)</f>
        <v>11</v>
      </c>
      <c r="D99" s="83">
        <f>COUNTIF(G4:G70,A99)</f>
        <v>0</v>
      </c>
      <c r="E99" s="83">
        <f>COUNTIF(H4:H70,A99)</f>
        <v>3</v>
      </c>
      <c r="F99" s="83">
        <f>COUNTIF(I4:I70,A99)</f>
        <v>0</v>
      </c>
      <c r="G99" s="120">
        <f t="shared" si="36"/>
        <v>3</v>
      </c>
      <c r="H99" s="117">
        <f>SUMIF(F4:F70,A99,O4:O70)</f>
        <v>16</v>
      </c>
      <c r="I99" s="83">
        <f>SUMIF(G4:G70,A99,O4:O70)</f>
        <v>0</v>
      </c>
      <c r="J99" s="83">
        <f>SUMIF(H4:H70,A99,O4:O70)</f>
        <v>1</v>
      </c>
      <c r="K99" s="83">
        <f>SUMIF(I4:I70,A99,O4:O70)</f>
        <v>0</v>
      </c>
      <c r="L99" s="113">
        <f t="shared" si="37"/>
        <v>1</v>
      </c>
      <c r="N99" s="43"/>
      <c r="Q99" s="327" t="s">
        <v>19</v>
      </c>
      <c r="R99" s="328"/>
      <c r="S99" s="117">
        <f>COUNTIF(V4:V70,Q99)</f>
        <v>0</v>
      </c>
      <c r="T99" s="83">
        <f>COUNTIF(W4:W70,Q99)</f>
        <v>6</v>
      </c>
      <c r="U99" s="83">
        <f>COUNTIF(X4:X70,Q99)</f>
        <v>1</v>
      </c>
      <c r="V99" s="83">
        <f>COUNTIF(Y4:Y70,Q99)</f>
        <v>7</v>
      </c>
      <c r="W99" s="120">
        <f t="shared" si="38"/>
        <v>14</v>
      </c>
      <c r="X99" s="117">
        <f>SUMIF(V4:V70,Q99,AE4:AE70)</f>
        <v>0</v>
      </c>
      <c r="Y99" s="83">
        <f>SUMIF(W4:W70,Q99,AE4:AE70)</f>
        <v>-9</v>
      </c>
      <c r="Z99" s="83">
        <f>SUMIF(X4:X70,Q99,AE4:AE70)</f>
        <v>-4</v>
      </c>
      <c r="AA99" s="83">
        <f>SUMIF(Y4:Y70,Q99,AE4:AE70)</f>
        <v>-7</v>
      </c>
      <c r="AB99" s="113">
        <f t="shared" si="39"/>
        <v>-20</v>
      </c>
    </row>
    <row r="100" spans="1:28" ht="12">
      <c r="A100" s="327" t="s">
        <v>32</v>
      </c>
      <c r="B100" s="328"/>
      <c r="C100" s="117">
        <f>COUNTIF(F4:F70,A100)</f>
        <v>1</v>
      </c>
      <c r="D100" s="83">
        <f>COUNTIF(G4:G70,A100)</f>
        <v>0</v>
      </c>
      <c r="E100" s="83">
        <f>COUNTIF(H4:H70,A100)</f>
        <v>0</v>
      </c>
      <c r="F100" s="83">
        <f>COUNTIF(I4:I70,A100)</f>
        <v>17</v>
      </c>
      <c r="G100" s="120">
        <f t="shared" si="36"/>
        <v>17</v>
      </c>
      <c r="H100" s="117">
        <f>SUMIF(F4:F70,A100,O4:O70)</f>
        <v>4</v>
      </c>
      <c r="I100" s="83">
        <f>SUMIF(G4:G70,A100,O4:O70)</f>
        <v>0</v>
      </c>
      <c r="J100" s="83">
        <f>SUMIF(H4:H70,A100,O4:O70)</f>
        <v>0</v>
      </c>
      <c r="K100" s="83">
        <f>SUMIF(I4:I70,A100,O4:O70)</f>
        <v>22</v>
      </c>
      <c r="L100" s="113">
        <f t="shared" si="37"/>
        <v>22</v>
      </c>
      <c r="Q100" s="327" t="s">
        <v>12</v>
      </c>
      <c r="R100" s="328"/>
      <c r="S100" s="117">
        <f>COUNTIF(V4:V70,Q100)</f>
        <v>2</v>
      </c>
      <c r="T100" s="83">
        <f>COUNTIF(W4:W70,Q100)</f>
        <v>2</v>
      </c>
      <c r="U100" s="83">
        <f>COUNTIF(X4:X70,Q100)</f>
        <v>0</v>
      </c>
      <c r="V100" s="83">
        <f>COUNTIF(Y4:Y70,Q100)</f>
        <v>1</v>
      </c>
      <c r="W100" s="120">
        <f t="shared" si="38"/>
        <v>3</v>
      </c>
      <c r="X100" s="117">
        <f>SUMIF(V4:V70,Q100,AE4:AE70)</f>
        <v>-4</v>
      </c>
      <c r="Y100" s="83">
        <f>SUMIF(W4:W70,Q100,AE4:AE70)</f>
        <v>-5</v>
      </c>
      <c r="Z100" s="83">
        <f>SUMIF(X4:X70,Q100,AE4:AE70)</f>
        <v>0</v>
      </c>
      <c r="AA100" s="83">
        <f>SUMIF(Y4:Y70,Q100,AE4:AE70)</f>
        <v>-5</v>
      </c>
      <c r="AB100" s="113">
        <f t="shared" si="39"/>
        <v>-10</v>
      </c>
    </row>
    <row r="101" spans="1:28" ht="12">
      <c r="A101" s="327" t="s">
        <v>34</v>
      </c>
      <c r="B101" s="328"/>
      <c r="C101" s="117">
        <f>COUNTIF(F4:F70,A101)</f>
        <v>0</v>
      </c>
      <c r="D101" s="83">
        <f>COUNTIF(G4:G70,A101)</f>
        <v>10</v>
      </c>
      <c r="E101" s="83">
        <f>COUNTIF(H4:H70,A101)</f>
        <v>0</v>
      </c>
      <c r="F101" s="83">
        <f>COUNTIF(I4:I70,A101)</f>
        <v>0</v>
      </c>
      <c r="G101" s="120">
        <f t="shared" si="36"/>
        <v>10</v>
      </c>
      <c r="H101" s="117">
        <f>SUMIF(F4:F70,A101,O4:O70)</f>
        <v>0</v>
      </c>
      <c r="I101" s="83">
        <f>SUMIF(G4:G70,A101,O4:O70)</f>
        <v>8</v>
      </c>
      <c r="J101" s="83">
        <f>SUMIF(H4:H70,A101,O4:O70)</f>
        <v>0</v>
      </c>
      <c r="K101" s="83">
        <f>SUMIF(I4:I70,A101,O4:O70)</f>
        <v>0</v>
      </c>
      <c r="L101" s="113">
        <f t="shared" si="37"/>
        <v>8</v>
      </c>
      <c r="Q101" s="327" t="s">
        <v>16</v>
      </c>
      <c r="R101" s="328"/>
      <c r="S101" s="117">
        <f>COUNTIF(V4:V70,Q101)</f>
        <v>0</v>
      </c>
      <c r="T101" s="83">
        <f>COUNTIF(W4:W70,Q101)</f>
        <v>0</v>
      </c>
      <c r="U101" s="83">
        <f>COUNTIF(X4:X70,Q101)</f>
        <v>15</v>
      </c>
      <c r="V101" s="83">
        <f>COUNTIF(Y4:Y70,Q101)</f>
        <v>1</v>
      </c>
      <c r="W101" s="120">
        <f t="shared" si="38"/>
        <v>16</v>
      </c>
      <c r="X101" s="117">
        <f>SUMIF(V4:V70,Q101,AE4:AE70)</f>
        <v>0</v>
      </c>
      <c r="Y101" s="83">
        <f>SUMIF(W4:W70,Q101,AE4:AE70)</f>
        <v>0</v>
      </c>
      <c r="Z101" s="83">
        <f>SUMIF(X4:X70,Q101,AE4:AE70)</f>
        <v>-6</v>
      </c>
      <c r="AA101" s="83">
        <f>SUMIF(Y4:Y70,Q101,AE4:AE70)</f>
        <v>-5</v>
      </c>
      <c r="AB101" s="113">
        <f t="shared" si="39"/>
        <v>-11</v>
      </c>
    </row>
    <row r="102" spans="1:28" ht="12">
      <c r="A102" s="327"/>
      <c r="B102" s="328"/>
      <c r="C102" s="117">
        <f>COUNTIF(F4:F70,A102)</f>
        <v>0</v>
      </c>
      <c r="D102" s="83">
        <f>COUNTIF(G4:G70,A102)</f>
        <v>0</v>
      </c>
      <c r="E102" s="83">
        <f>COUNTIF(H4:H70,A102)</f>
        <v>0</v>
      </c>
      <c r="F102" s="83">
        <f>COUNTIF(I4:I70,A102)</f>
        <v>0</v>
      </c>
      <c r="G102" s="120">
        <f t="shared" si="36"/>
        <v>0</v>
      </c>
      <c r="H102" s="117">
        <f>SUMIF(F4:F70,A102,O4:O70)</f>
        <v>0</v>
      </c>
      <c r="I102" s="83">
        <f>SUMIF(G4:G70,A102,O4:O70)</f>
        <v>0</v>
      </c>
      <c r="J102" s="83">
        <f>SUMIF(H4:H70,A102,O4:O70)</f>
        <v>0</v>
      </c>
      <c r="K102" s="83">
        <f>SUMIF(I4:I70,A102,O4:O70)</f>
        <v>0</v>
      </c>
      <c r="L102" s="113">
        <f t="shared" si="37"/>
        <v>0</v>
      </c>
      <c r="Q102" s="327" t="s">
        <v>24</v>
      </c>
      <c r="R102" s="328"/>
      <c r="S102" s="117">
        <f>COUNTIF(V4:V70,Q102)</f>
        <v>12</v>
      </c>
      <c r="T102" s="83">
        <f>COUNTIF(W4:W70,Q102)</f>
        <v>0</v>
      </c>
      <c r="U102" s="83">
        <f>COUNTIF(X4:X70,Q102)</f>
        <v>0</v>
      </c>
      <c r="V102" s="83">
        <f>COUNTIF(Y4:Y70,Q102)</f>
        <v>2</v>
      </c>
      <c r="W102" s="120">
        <f t="shared" si="38"/>
        <v>2</v>
      </c>
      <c r="X102" s="117">
        <f>SUMIF(V4:V70,Q102,AE4:AE70)</f>
        <v>-14</v>
      </c>
      <c r="Y102" s="83">
        <f>SUMIF(W4:W70,Q102,AE4:AE70)</f>
        <v>0</v>
      </c>
      <c r="Z102" s="83">
        <f>SUMIF(X4:X70,Q102,AE4:AE70)</f>
        <v>0</v>
      </c>
      <c r="AA102" s="83">
        <f>SUMIF(Y4:Y70,Q102,AE4:AE70)</f>
        <v>-3</v>
      </c>
      <c r="AB102" s="113">
        <f t="shared" si="39"/>
        <v>-3</v>
      </c>
    </row>
    <row r="103" spans="1:28" ht="12">
      <c r="A103" s="338"/>
      <c r="B103" s="339"/>
      <c r="C103" s="117">
        <f>COUNTIF(F4:F70,A103)</f>
        <v>0</v>
      </c>
      <c r="D103" s="83">
        <f>COUNTIF(G4:G70,A103)</f>
        <v>0</v>
      </c>
      <c r="E103" s="83">
        <f>COUNTIF(H4:H70,A103)</f>
        <v>0</v>
      </c>
      <c r="F103" s="83">
        <f>COUNTIF(I4:I70,A103)</f>
        <v>0</v>
      </c>
      <c r="G103" s="127">
        <f t="shared" si="36"/>
        <v>0</v>
      </c>
      <c r="H103" s="117">
        <f>SUMIF(F4:F70,A103,O4:O70)</f>
        <v>0</v>
      </c>
      <c r="I103" s="83">
        <f>SUMIF(G4:G70,A103,O4:O70)</f>
        <v>0</v>
      </c>
      <c r="J103" s="83">
        <f>SUMIF(H4:H70,A103,O4:O70)</f>
        <v>0</v>
      </c>
      <c r="K103" s="83">
        <f>SUMIF(I4:I70,A103,O4:O70)</f>
        <v>0</v>
      </c>
      <c r="L103" s="113">
        <f t="shared" si="37"/>
        <v>0</v>
      </c>
      <c r="Q103" s="338"/>
      <c r="R103" s="339"/>
      <c r="S103" s="117">
        <f>COUNTIF(V4:V70,Q103)</f>
        <v>0</v>
      </c>
      <c r="T103" s="83">
        <f>COUNTIF(W4:W70,Q103)</f>
        <v>0</v>
      </c>
      <c r="U103" s="83">
        <f>COUNTIF(X4:X70,Q103)</f>
        <v>0</v>
      </c>
      <c r="V103" s="83">
        <f>COUNTIF(Y4:Y70,Q103)</f>
        <v>0</v>
      </c>
      <c r="W103" s="127">
        <f t="shared" si="38"/>
        <v>0</v>
      </c>
      <c r="X103" s="117">
        <f>SUMIF(V4:V70,Q103,AE4:AE70)</f>
        <v>0</v>
      </c>
      <c r="Y103" s="83">
        <f>SUMIF(W4:W70,Q103,AE4:AE70)</f>
        <v>0</v>
      </c>
      <c r="Z103" s="83">
        <f>SUMIF(X4:X70,Q103,AE4:AE70)</f>
        <v>0</v>
      </c>
      <c r="AA103" s="83">
        <f>SUMIF(Y4:Y70,Q103,AE4:AE70)</f>
        <v>0</v>
      </c>
      <c r="AB103" s="113">
        <f t="shared" si="39"/>
        <v>0</v>
      </c>
    </row>
    <row r="104" spans="1:28" ht="12.75" thickBot="1">
      <c r="A104" s="333"/>
      <c r="B104" s="334"/>
      <c r="C104" s="118">
        <f>COUNTIF(F4:F70,A104)</f>
        <v>0</v>
      </c>
      <c r="D104" s="88">
        <f>COUNTIF(G4:G70,A104)</f>
        <v>0</v>
      </c>
      <c r="E104" s="88">
        <f>COUNTIF(H4:H70,A104)</f>
        <v>0</v>
      </c>
      <c r="F104" s="88">
        <f>COUNTIF(I4:I70,A104)</f>
        <v>0</v>
      </c>
      <c r="G104" s="127">
        <f>SUM(D104:F104)</f>
        <v>0</v>
      </c>
      <c r="H104" s="118">
        <f>SUMIF(F4:F70,A104,O4:O70)</f>
        <v>0</v>
      </c>
      <c r="I104" s="88">
        <f>SUMIF(G4:G70,A104,O4:O70)</f>
        <v>0</v>
      </c>
      <c r="J104" s="88">
        <f>SUMIF(H4:H70,A104,O4:O70)</f>
        <v>0</v>
      </c>
      <c r="K104" s="88">
        <f>SUMIF(I4:I70,A104,O4:O70)</f>
        <v>0</v>
      </c>
      <c r="L104" s="114">
        <f t="shared" si="37"/>
        <v>0</v>
      </c>
      <c r="Q104" s="333"/>
      <c r="R104" s="334"/>
      <c r="S104" s="118">
        <f>COUNTIF(V4:V70,Q104)</f>
        <v>0</v>
      </c>
      <c r="T104" s="88">
        <f>COUNTIF(W4:W70,Q104)</f>
        <v>0</v>
      </c>
      <c r="U104" s="88">
        <f>COUNTIF(X4:X70,Q104)</f>
        <v>0</v>
      </c>
      <c r="V104" s="88">
        <f>COUNTIF(Y4:Y70,Q104)</f>
        <v>0</v>
      </c>
      <c r="W104" s="127">
        <f>SUM(T104:V104)</f>
        <v>0</v>
      </c>
      <c r="X104" s="118">
        <f>SUMIF(V4:V70,Q104,AE4:AE70)</f>
        <v>0</v>
      </c>
      <c r="Y104" s="88">
        <f>SUMIF(W4:W70,Q104,AE4:AE70)</f>
        <v>0</v>
      </c>
      <c r="Z104" s="88">
        <f>SUMIF(X4:X70,Q104,AE4:AE70)</f>
        <v>0</v>
      </c>
      <c r="AA104" s="88">
        <f>SUMIF(Y4:Y70,Q104,AE4:AE70)</f>
        <v>0</v>
      </c>
      <c r="AB104" s="114">
        <f t="shared" si="39"/>
        <v>0</v>
      </c>
    </row>
    <row r="105" spans="1:28" ht="12.75" thickBot="1">
      <c r="A105" s="329" t="s">
        <v>70</v>
      </c>
      <c r="B105" s="330"/>
      <c r="C105" s="115">
        <f aca="true" t="shared" si="40" ref="C105:L105">SUM(C91:C104)</f>
        <v>33</v>
      </c>
      <c r="D105" s="71">
        <f t="shared" si="40"/>
        <v>34</v>
      </c>
      <c r="E105" s="71">
        <f t="shared" si="40"/>
        <v>33</v>
      </c>
      <c r="F105" s="71">
        <f t="shared" si="40"/>
        <v>32</v>
      </c>
      <c r="G105" s="124">
        <f t="shared" si="40"/>
        <v>99</v>
      </c>
      <c r="H105" s="126">
        <f t="shared" si="40"/>
        <v>37</v>
      </c>
      <c r="I105" s="71">
        <f t="shared" si="40"/>
        <v>37</v>
      </c>
      <c r="J105" s="71">
        <f t="shared" si="40"/>
        <v>40</v>
      </c>
      <c r="K105" s="71">
        <f t="shared" si="40"/>
        <v>29</v>
      </c>
      <c r="L105" s="71">
        <f t="shared" si="40"/>
        <v>106</v>
      </c>
      <c r="Q105" s="329" t="s">
        <v>70</v>
      </c>
      <c r="R105" s="330"/>
      <c r="S105" s="115">
        <f aca="true" t="shared" si="41" ref="S105:AB105">SUM(S91:S104)</f>
        <v>34</v>
      </c>
      <c r="T105" s="71">
        <f t="shared" si="41"/>
        <v>34</v>
      </c>
      <c r="U105" s="71">
        <f t="shared" si="41"/>
        <v>32</v>
      </c>
      <c r="V105" s="71">
        <f t="shared" si="41"/>
        <v>32</v>
      </c>
      <c r="W105" s="124">
        <f t="shared" si="41"/>
        <v>98</v>
      </c>
      <c r="X105" s="126">
        <f t="shared" si="41"/>
        <v>-37</v>
      </c>
      <c r="Y105" s="71">
        <f t="shared" si="41"/>
        <v>-37</v>
      </c>
      <c r="Z105" s="71">
        <f t="shared" si="41"/>
        <v>-39</v>
      </c>
      <c r="AA105" s="71">
        <f t="shared" si="41"/>
        <v>-39</v>
      </c>
      <c r="AB105" s="71">
        <f t="shared" si="41"/>
        <v>-115</v>
      </c>
    </row>
    <row r="107" spans="1:3" ht="12">
      <c r="A107" s="80" t="s">
        <v>74</v>
      </c>
      <c r="B107" s="80" t="s">
        <v>135</v>
      </c>
      <c r="C107" s="80"/>
    </row>
    <row r="108" spans="1:3" ht="12">
      <c r="A108" s="24" t="s">
        <v>75</v>
      </c>
      <c r="B108" s="24" t="s">
        <v>76</v>
      </c>
      <c r="C108" s="24"/>
    </row>
  </sheetData>
  <mergeCells count="32">
    <mergeCell ref="M74:P74"/>
    <mergeCell ref="M75:P75"/>
    <mergeCell ref="A103:B103"/>
    <mergeCell ref="Q103:R103"/>
    <mergeCell ref="Q99:R99"/>
    <mergeCell ref="Q100:R100"/>
    <mergeCell ref="Q101:R101"/>
    <mergeCell ref="Q91:R91"/>
    <mergeCell ref="Q92:R92"/>
    <mergeCell ref="Q93:R93"/>
    <mergeCell ref="A91:B91"/>
    <mergeCell ref="A99:B99"/>
    <mergeCell ref="Q104:R104"/>
    <mergeCell ref="A104:B104"/>
    <mergeCell ref="Q94:R94"/>
    <mergeCell ref="Q95:R95"/>
    <mergeCell ref="Q96:R96"/>
    <mergeCell ref="Q97:R97"/>
    <mergeCell ref="Q98:R98"/>
    <mergeCell ref="A93:B93"/>
    <mergeCell ref="A92:B92"/>
    <mergeCell ref="A98:B98"/>
    <mergeCell ref="A97:B97"/>
    <mergeCell ref="A96:B96"/>
    <mergeCell ref="A95:B95"/>
    <mergeCell ref="A94:B94"/>
    <mergeCell ref="A100:B100"/>
    <mergeCell ref="Q105:R105"/>
    <mergeCell ref="Q102:R102"/>
    <mergeCell ref="A102:B102"/>
    <mergeCell ref="A105:B105"/>
    <mergeCell ref="A101:B101"/>
  </mergeCells>
  <printOptions/>
  <pageMargins left="0.75" right="0.75" top="0.35" bottom="0.31" header="0.5" footer="0.34"/>
  <pageSetup fitToHeight="1" fitToWidth="1" orientation="landscape" scale="42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20"/>
  <sheetViews>
    <sheetView workbookViewId="0" topLeftCell="A1">
      <selection activeCell="A22" sqref="A22"/>
    </sheetView>
  </sheetViews>
  <sheetFormatPr defaultColWidth="11.421875" defaultRowHeight="12.75"/>
  <cols>
    <col min="1" max="16384" width="10.8515625" style="43" customWidth="1"/>
  </cols>
  <sheetData>
    <row r="1" spans="1:22" ht="12">
      <c r="A1" s="267" t="s">
        <v>42</v>
      </c>
      <c r="B1" s="110"/>
      <c r="C1" s="110"/>
      <c r="D1" s="110"/>
      <c r="F1" s="110"/>
      <c r="G1" s="110"/>
      <c r="H1" s="110"/>
      <c r="I1" s="110"/>
      <c r="J1" s="110"/>
      <c r="O1" s="203"/>
      <c r="P1" s="110"/>
      <c r="R1" s="110"/>
      <c r="T1" s="110"/>
      <c r="U1" s="110"/>
      <c r="V1" s="110"/>
    </row>
    <row r="2" spans="1:22" ht="12">
      <c r="A2" s="267" t="s">
        <v>43</v>
      </c>
      <c r="B2" s="110"/>
      <c r="C2" s="110"/>
      <c r="D2" s="110"/>
      <c r="F2" s="110"/>
      <c r="G2" s="110"/>
      <c r="H2" s="110"/>
      <c r="I2" s="110"/>
      <c r="J2" s="110"/>
      <c r="O2" s="203"/>
      <c r="P2" s="110"/>
      <c r="R2" s="110"/>
      <c r="T2" s="110"/>
      <c r="U2" s="110"/>
      <c r="V2" s="110"/>
    </row>
    <row r="3" spans="1:22" ht="12">
      <c r="A3" s="267" t="s">
        <v>47</v>
      </c>
      <c r="B3" s="110"/>
      <c r="C3" s="26"/>
      <c r="D3" s="110"/>
      <c r="F3" s="110"/>
      <c r="G3" s="110"/>
      <c r="H3" s="110"/>
      <c r="I3" s="110"/>
      <c r="J3" s="110"/>
      <c r="O3" s="203"/>
      <c r="P3" s="110"/>
      <c r="R3" s="110"/>
      <c r="T3" s="110"/>
      <c r="U3" s="110"/>
      <c r="V3" s="110"/>
    </row>
    <row r="4" spans="1:22" ht="12">
      <c r="A4" s="268" t="s">
        <v>46</v>
      </c>
      <c r="B4" s="110"/>
      <c r="C4" s="26"/>
      <c r="D4" s="110"/>
      <c r="F4" s="110"/>
      <c r="G4" s="110"/>
      <c r="H4" s="26"/>
      <c r="I4" s="110"/>
      <c r="J4" s="110"/>
      <c r="O4" s="203"/>
      <c r="P4" s="110"/>
      <c r="R4" s="26"/>
      <c r="T4" s="26"/>
      <c r="U4" s="110"/>
      <c r="V4" s="110"/>
    </row>
    <row r="5" spans="1:23" ht="12">
      <c r="A5" s="268" t="s">
        <v>55</v>
      </c>
      <c r="B5" s="110"/>
      <c r="C5" s="110"/>
      <c r="D5" s="110"/>
      <c r="F5" s="110"/>
      <c r="G5" s="110"/>
      <c r="H5" s="110"/>
      <c r="I5" s="110"/>
      <c r="J5" s="110"/>
      <c r="O5" s="129"/>
      <c r="P5" s="110"/>
      <c r="U5" s="110"/>
      <c r="V5" s="110"/>
      <c r="W5" s="26"/>
    </row>
    <row r="6" spans="1:23" ht="12">
      <c r="A6" s="268" t="s">
        <v>54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O6" s="129"/>
      <c r="P6" s="110"/>
      <c r="R6" s="110"/>
      <c r="T6" s="110"/>
      <c r="U6" s="110"/>
      <c r="V6" s="110"/>
      <c r="W6" s="110"/>
    </row>
    <row r="8" spans="1:2" ht="12">
      <c r="A8" s="267" t="s">
        <v>44</v>
      </c>
      <c r="B8" s="110"/>
    </row>
    <row r="9" spans="1:2" ht="12">
      <c r="A9" s="268" t="s">
        <v>45</v>
      </c>
      <c r="B9" s="110"/>
    </row>
    <row r="10" spans="1:2" ht="12">
      <c r="A10" s="267" t="s">
        <v>48</v>
      </c>
      <c r="B10" s="110"/>
    </row>
    <row r="11" spans="1:2" ht="12">
      <c r="A11" s="268" t="s">
        <v>49</v>
      </c>
      <c r="B11" s="110"/>
    </row>
    <row r="12" spans="1:2" ht="12">
      <c r="A12" s="268" t="s">
        <v>56</v>
      </c>
      <c r="B12" s="110"/>
    </row>
    <row r="13" spans="1:30" ht="12">
      <c r="A13" s="268" t="s">
        <v>57</v>
      </c>
      <c r="F13" s="60"/>
      <c r="G13" s="110"/>
      <c r="H13" s="110"/>
      <c r="I13" s="110"/>
      <c r="J13" s="110"/>
      <c r="P13" s="110"/>
      <c r="Q13" s="110"/>
      <c r="X13" s="110"/>
      <c r="Y13" s="110"/>
      <c r="Z13" s="110"/>
      <c r="AA13" s="110"/>
      <c r="AB13" s="110"/>
      <c r="AC13" s="110"/>
      <c r="AD13" s="110"/>
    </row>
    <row r="14" spans="2:7" ht="12">
      <c r="B14" s="110"/>
      <c r="C14" s="110"/>
      <c r="D14" s="110"/>
      <c r="E14" s="110"/>
      <c r="F14" s="110"/>
      <c r="G14" s="110"/>
    </row>
    <row r="15" spans="1:7" ht="12">
      <c r="A15" s="267" t="s">
        <v>58</v>
      </c>
      <c r="B15" s="110"/>
      <c r="C15" s="110"/>
      <c r="D15" s="110"/>
      <c r="E15" s="110"/>
      <c r="F15" s="110"/>
      <c r="G15" s="110"/>
    </row>
    <row r="16" spans="1:7" ht="12">
      <c r="A16" s="267" t="s">
        <v>59</v>
      </c>
      <c r="B16" s="110"/>
      <c r="C16" s="110"/>
      <c r="D16" s="110"/>
      <c r="E16" s="110"/>
      <c r="F16" s="110"/>
      <c r="G16" s="110"/>
    </row>
    <row r="17" spans="1:7" ht="12">
      <c r="A17" s="267" t="s">
        <v>175</v>
      </c>
      <c r="B17" s="110"/>
      <c r="C17" s="110"/>
      <c r="D17" s="110"/>
      <c r="E17" s="110"/>
      <c r="F17" s="110"/>
      <c r="G17" s="110"/>
    </row>
    <row r="18" spans="1:7" ht="12">
      <c r="A18" s="268" t="s">
        <v>176</v>
      </c>
      <c r="B18" s="110"/>
      <c r="C18" s="204"/>
      <c r="D18" s="110"/>
      <c r="E18" s="110"/>
      <c r="F18" s="110"/>
      <c r="G18" s="110"/>
    </row>
    <row r="19" spans="1:5" ht="12">
      <c r="A19" s="268" t="s">
        <v>178</v>
      </c>
      <c r="B19" s="110"/>
      <c r="C19" s="110"/>
      <c r="D19" s="110"/>
      <c r="E19" s="110"/>
    </row>
    <row r="20" spans="1:2" ht="12">
      <c r="A20" s="267" t="s">
        <v>177</v>
      </c>
      <c r="B20" s="110"/>
    </row>
  </sheetData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7"/>
  <sheetViews>
    <sheetView tabSelected="1" zoomScaleSheetLayoutView="70" workbookViewId="0" topLeftCell="A1">
      <selection activeCell="G38" sqref="G38"/>
    </sheetView>
  </sheetViews>
  <sheetFormatPr defaultColWidth="11.421875" defaultRowHeight="12.75"/>
  <cols>
    <col min="1" max="1" width="5.28125" style="0" customWidth="1"/>
    <col min="2" max="2" width="5.28125" style="0" bestFit="1" customWidth="1"/>
    <col min="3" max="3" width="17.7109375" style="0" customWidth="1"/>
    <col min="4" max="5" width="3.140625" style="0" bestFit="1" customWidth="1"/>
    <col min="6" max="6" width="4.140625" style="0" bestFit="1" customWidth="1"/>
    <col min="7" max="7" width="3.140625" style="0" bestFit="1" customWidth="1"/>
    <col min="8" max="8" width="5.28125" style="0" customWidth="1"/>
    <col min="9" max="9" width="3.140625" style="0" bestFit="1" customWidth="1"/>
    <col min="10" max="10" width="5.421875" style="0" customWidth="1"/>
    <col min="11" max="11" width="4.140625" style="0" bestFit="1" customWidth="1"/>
    <col min="12" max="12" width="2.28125" style="0" bestFit="1" customWidth="1"/>
    <col min="13" max="13" width="4.7109375" style="0" bestFit="1" customWidth="1"/>
    <col min="14" max="14" width="2.28125" style="128" bestFit="1" customWidth="1"/>
    <col min="15" max="15" width="4.00390625" style="0" bestFit="1" customWidth="1"/>
    <col min="16" max="16" width="2.28125" style="0" bestFit="1" customWidth="1"/>
    <col min="17" max="17" width="3.140625" style="0" bestFit="1" customWidth="1"/>
    <col min="18" max="18" width="2.28125" style="0" bestFit="1" customWidth="1"/>
    <col min="19" max="19" width="2.421875" style="0" customWidth="1"/>
    <col min="20" max="20" width="3.140625" style="0" bestFit="1" customWidth="1"/>
    <col min="21" max="21" width="4.00390625" style="0" bestFit="1" customWidth="1"/>
    <col min="22" max="22" width="2.28125" style="0" bestFit="1" customWidth="1"/>
    <col min="23" max="24" width="3.140625" style="0" bestFit="1" customWidth="1"/>
    <col min="25" max="25" width="2.28125" style="0" bestFit="1" customWidth="1"/>
    <col min="26" max="26" width="3.140625" style="0" bestFit="1" customWidth="1"/>
    <col min="27" max="27" width="4.00390625" style="0" bestFit="1" customWidth="1"/>
    <col min="28" max="29" width="3.140625" style="0" bestFit="1" customWidth="1"/>
    <col min="30" max="30" width="2.28125" style="0" bestFit="1" customWidth="1"/>
    <col min="31" max="31" width="4.00390625" style="0" bestFit="1" customWidth="1"/>
    <col min="32" max="32" width="3.140625" style="0" bestFit="1" customWidth="1"/>
    <col min="33" max="36" width="3.7109375" style="0" bestFit="1" customWidth="1"/>
    <col min="37" max="40" width="5.140625" style="0" bestFit="1" customWidth="1"/>
    <col min="41" max="41" width="5.8515625" style="0" customWidth="1"/>
    <col min="42" max="16384" width="8.8515625" style="0" customWidth="1"/>
  </cols>
  <sheetData>
    <row r="1" spans="1:41" s="138" customFormat="1" ht="15.75" customHeight="1">
      <c r="A1" s="27" t="s">
        <v>168</v>
      </c>
      <c r="C1" s="27" t="s">
        <v>169</v>
      </c>
      <c r="I1" s="27"/>
      <c r="K1" s="198"/>
      <c r="N1" s="199"/>
      <c r="Q1" s="27"/>
      <c r="S1" s="27" t="s">
        <v>77</v>
      </c>
      <c r="U1" s="201" t="s">
        <v>171</v>
      </c>
      <c r="AG1" s="200"/>
      <c r="AN1" s="202" t="s">
        <v>179</v>
      </c>
      <c r="AO1" s="202"/>
    </row>
    <row r="2" spans="1:33" s="138" customFormat="1" ht="15.75" customHeight="1">
      <c r="A2" s="27" t="s">
        <v>86</v>
      </c>
      <c r="C2" s="138" t="s">
        <v>170</v>
      </c>
      <c r="I2" s="27"/>
      <c r="K2" s="198"/>
      <c r="N2" s="199"/>
      <c r="Q2" s="27"/>
      <c r="S2" s="27" t="s">
        <v>87</v>
      </c>
      <c r="U2" s="138" t="s">
        <v>172</v>
      </c>
      <c r="AG2" s="200"/>
    </row>
    <row r="3" ht="15" customHeight="1" thickBot="1">
      <c r="N3"/>
    </row>
    <row r="4" spans="1:40" ht="12.75" thickBot="1">
      <c r="A4" s="145" t="s">
        <v>79</v>
      </c>
      <c r="B4" s="146" t="s">
        <v>80</v>
      </c>
      <c r="C4" s="147" t="s">
        <v>125</v>
      </c>
      <c r="D4" s="349" t="s">
        <v>114</v>
      </c>
      <c r="E4" s="350"/>
      <c r="F4" s="350"/>
      <c r="G4" s="350"/>
      <c r="H4" s="351"/>
      <c r="I4" s="349" t="s">
        <v>97</v>
      </c>
      <c r="J4" s="350"/>
      <c r="K4" s="350"/>
      <c r="L4" s="350"/>
      <c r="M4" s="350"/>
      <c r="N4" s="351"/>
      <c r="O4" s="349" t="s">
        <v>64</v>
      </c>
      <c r="P4" s="350"/>
      <c r="Q4" s="350"/>
      <c r="R4" s="350"/>
      <c r="S4" s="350"/>
      <c r="T4" s="351"/>
      <c r="U4" s="340" t="s">
        <v>88</v>
      </c>
      <c r="V4" s="341"/>
      <c r="W4" s="341"/>
      <c r="X4" s="341"/>
      <c r="Y4" s="341"/>
      <c r="Z4" s="341"/>
      <c r="AA4" s="341"/>
      <c r="AB4" s="342"/>
      <c r="AC4" s="340" t="s">
        <v>115</v>
      </c>
      <c r="AD4" s="341"/>
      <c r="AE4" s="342"/>
      <c r="AF4" s="340" t="s">
        <v>130</v>
      </c>
      <c r="AG4" s="341"/>
      <c r="AH4" s="341"/>
      <c r="AI4" s="341"/>
      <c r="AJ4" s="342"/>
      <c r="AK4" s="352" t="s">
        <v>84</v>
      </c>
      <c r="AL4" s="353"/>
      <c r="AM4" s="353"/>
      <c r="AN4" s="354"/>
    </row>
    <row r="5" spans="1:40" s="1" customFormat="1" ht="49.5" customHeight="1" thickBot="1">
      <c r="A5" s="343" t="s">
        <v>180</v>
      </c>
      <c r="B5" s="344"/>
      <c r="C5" s="345"/>
      <c r="D5" s="141" t="s">
        <v>128</v>
      </c>
      <c r="E5" s="140" t="s">
        <v>126</v>
      </c>
      <c r="F5" s="140" t="s">
        <v>127</v>
      </c>
      <c r="G5" s="140" t="s">
        <v>160</v>
      </c>
      <c r="H5" s="176" t="s">
        <v>116</v>
      </c>
      <c r="I5" s="141" t="s">
        <v>117</v>
      </c>
      <c r="J5" s="156" t="s">
        <v>118</v>
      </c>
      <c r="K5" s="162" t="s">
        <v>119</v>
      </c>
      <c r="L5" s="162" t="s">
        <v>161</v>
      </c>
      <c r="M5" s="156" t="s">
        <v>120</v>
      </c>
      <c r="N5" s="143" t="s">
        <v>167</v>
      </c>
      <c r="O5" s="141" t="s">
        <v>162</v>
      </c>
      <c r="P5" s="140" t="s">
        <v>163</v>
      </c>
      <c r="Q5" s="140" t="s">
        <v>121</v>
      </c>
      <c r="R5" s="140" t="s">
        <v>122</v>
      </c>
      <c r="S5" s="140" t="s">
        <v>129</v>
      </c>
      <c r="T5" s="176" t="s">
        <v>82</v>
      </c>
      <c r="U5" s="141" t="s">
        <v>164</v>
      </c>
      <c r="V5" s="140" t="s">
        <v>165</v>
      </c>
      <c r="W5" s="282" t="s">
        <v>60</v>
      </c>
      <c r="X5" s="282" t="s">
        <v>61</v>
      </c>
      <c r="Y5" s="282" t="s">
        <v>166</v>
      </c>
      <c r="Z5" s="176" t="s">
        <v>62</v>
      </c>
      <c r="AA5" s="289" t="s">
        <v>63</v>
      </c>
      <c r="AB5" s="176" t="s">
        <v>83</v>
      </c>
      <c r="AC5" s="141" t="s">
        <v>134</v>
      </c>
      <c r="AD5" s="142" t="s">
        <v>133</v>
      </c>
      <c r="AE5" s="182" t="s">
        <v>89</v>
      </c>
      <c r="AF5" s="153" t="s">
        <v>85</v>
      </c>
      <c r="AG5" s="154" t="s">
        <v>90</v>
      </c>
      <c r="AH5" s="154" t="s">
        <v>66</v>
      </c>
      <c r="AI5" s="154" t="s">
        <v>91</v>
      </c>
      <c r="AJ5" s="155" t="s">
        <v>92</v>
      </c>
      <c r="AK5" s="228" t="s">
        <v>93</v>
      </c>
      <c r="AL5" s="229" t="s">
        <v>94</v>
      </c>
      <c r="AM5" s="229" t="s">
        <v>95</v>
      </c>
      <c r="AN5" s="155" t="s">
        <v>96</v>
      </c>
    </row>
    <row r="6" spans="1:40" s="2" customFormat="1" ht="15.75" customHeight="1">
      <c r="A6" s="20" t="s">
        <v>181</v>
      </c>
      <c r="B6" s="21" t="s">
        <v>182</v>
      </c>
      <c r="C6" s="22" t="s">
        <v>41</v>
      </c>
      <c r="D6" s="13">
        <v>2</v>
      </c>
      <c r="E6" s="14">
        <v>12</v>
      </c>
      <c r="F6" s="14">
        <v>8</v>
      </c>
      <c r="G6" s="14">
        <f>SUM(D6:F6)</f>
        <v>22</v>
      </c>
      <c r="H6" s="148">
        <f>G6/B20</f>
        <v>0.6470588235294118</v>
      </c>
      <c r="I6" s="13">
        <v>2</v>
      </c>
      <c r="J6" s="158">
        <f aca="true" t="shared" si="0" ref="J6:J19">IF(D6=0,"",I6/D6)</f>
        <v>1</v>
      </c>
      <c r="K6" s="163">
        <v>6</v>
      </c>
      <c r="L6" s="163"/>
      <c r="M6" s="275">
        <f>IF(D6=0,"",(K6-L6)/D6)</f>
        <v>3</v>
      </c>
      <c r="N6" s="15"/>
      <c r="O6" s="13"/>
      <c r="P6" s="14">
        <v>1</v>
      </c>
      <c r="Q6" s="14">
        <v>3</v>
      </c>
      <c r="R6" s="14"/>
      <c r="S6" s="14">
        <v>3</v>
      </c>
      <c r="T6" s="283">
        <f>SUM(O6:S6)</f>
        <v>7</v>
      </c>
      <c r="U6" s="177">
        <v>6</v>
      </c>
      <c r="V6" s="35"/>
      <c r="W6" s="286">
        <v>2</v>
      </c>
      <c r="X6" s="286">
        <v>2</v>
      </c>
      <c r="Y6" s="286"/>
      <c r="Z6" s="283">
        <f>SUM(U6:Y6)</f>
        <v>10</v>
      </c>
      <c r="AA6" s="292">
        <f>T6+Z6</f>
        <v>17</v>
      </c>
      <c r="AB6" s="112">
        <f>P6+X6</f>
        <v>3</v>
      </c>
      <c r="AC6" s="131">
        <v>4</v>
      </c>
      <c r="AD6" s="132"/>
      <c r="AE6" s="133">
        <v>1</v>
      </c>
      <c r="AF6" s="183">
        <v>6</v>
      </c>
      <c r="AG6" s="132">
        <v>6</v>
      </c>
      <c r="AH6" s="132">
        <v>13</v>
      </c>
      <c r="AI6" s="132">
        <v>4</v>
      </c>
      <c r="AJ6" s="184">
        <f>SUM(AG6:AI6)</f>
        <v>23</v>
      </c>
      <c r="AK6" s="230">
        <f aca="true" t="shared" si="1" ref="AK6:AK19">IF(D6&gt;0,AG6/D6,"")</f>
        <v>3</v>
      </c>
      <c r="AL6" s="164">
        <f aca="true" t="shared" si="2" ref="AL6:AL19">IF(E6&gt;0,AH6/E6,"")</f>
        <v>1.0833333333333333</v>
      </c>
      <c r="AM6" s="164">
        <f aca="true" t="shared" si="3" ref="AM6:AM19">IF(F6&gt;0,AI6/F6,"")</f>
        <v>0.5</v>
      </c>
      <c r="AN6" s="194">
        <f aca="true" t="shared" si="4" ref="AN6:AN19">IF(AJ6=0,"",AJ6/SUM(D6:F6))</f>
        <v>1.0454545454545454</v>
      </c>
    </row>
    <row r="7" spans="1:40" s="2" customFormat="1" ht="15.75" customHeight="1">
      <c r="A7" s="6">
        <v>33.3</v>
      </c>
      <c r="B7" s="5" t="s">
        <v>183</v>
      </c>
      <c r="C7" s="7" t="s">
        <v>40</v>
      </c>
      <c r="D7" s="13">
        <v>5</v>
      </c>
      <c r="E7" s="8">
        <v>5</v>
      </c>
      <c r="F7" s="8">
        <v>9</v>
      </c>
      <c r="G7" s="8">
        <f aca="true" t="shared" si="5" ref="G7:G19">SUM(D7:F7)</f>
        <v>19</v>
      </c>
      <c r="H7" s="149">
        <f>G7/B20</f>
        <v>0.5588235294117647</v>
      </c>
      <c r="I7" s="10">
        <v>3</v>
      </c>
      <c r="J7" s="160">
        <f t="shared" si="0"/>
        <v>0.6</v>
      </c>
      <c r="K7" s="165">
        <v>20</v>
      </c>
      <c r="L7" s="165"/>
      <c r="M7" s="166">
        <f aca="true" t="shared" si="6" ref="M7:M19">IF(D7=0,"",(K7-L7)/D7)</f>
        <v>4</v>
      </c>
      <c r="N7" s="11">
        <v>1</v>
      </c>
      <c r="O7" s="10">
        <v>2</v>
      </c>
      <c r="P7" s="8"/>
      <c r="Q7" s="8">
        <v>4</v>
      </c>
      <c r="R7" s="8">
        <v>2</v>
      </c>
      <c r="S7" s="8"/>
      <c r="T7" s="113">
        <f aca="true" t="shared" si="7" ref="T7:T19">SUM(O7:S7)</f>
        <v>8</v>
      </c>
      <c r="U7" s="10">
        <v>17</v>
      </c>
      <c r="V7" s="8"/>
      <c r="W7" s="270">
        <v>9</v>
      </c>
      <c r="X7" s="270">
        <v>2</v>
      </c>
      <c r="Y7" s="270"/>
      <c r="Z7" s="283">
        <f aca="true" t="shared" si="8" ref="Z7:Z19">SUM(U7:Y7)</f>
        <v>28</v>
      </c>
      <c r="AA7" s="290">
        <f aca="true" t="shared" si="9" ref="AA7:AA19">T7+Z7</f>
        <v>36</v>
      </c>
      <c r="AB7" s="113">
        <f aca="true" t="shared" si="10" ref="AB7:AB19">P7+X7</f>
        <v>2</v>
      </c>
      <c r="AC7" s="10">
        <v>8</v>
      </c>
      <c r="AD7" s="8"/>
      <c r="AE7" s="11">
        <v>2</v>
      </c>
      <c r="AF7" s="185">
        <v>10</v>
      </c>
      <c r="AG7" s="8">
        <v>10</v>
      </c>
      <c r="AH7" s="8">
        <v>10</v>
      </c>
      <c r="AI7" s="8">
        <v>20</v>
      </c>
      <c r="AJ7" s="186">
        <f aca="true" t="shared" si="11" ref="AJ7:AJ17">SUM(AG7:AI7)</f>
        <v>40</v>
      </c>
      <c r="AK7" s="231">
        <f t="shared" si="1"/>
        <v>2</v>
      </c>
      <c r="AL7" s="166">
        <f t="shared" si="2"/>
        <v>2</v>
      </c>
      <c r="AM7" s="166">
        <f t="shared" si="3"/>
        <v>2.2222222222222223</v>
      </c>
      <c r="AN7" s="195">
        <f t="shared" si="4"/>
        <v>2.1052631578947367</v>
      </c>
    </row>
    <row r="8" spans="1:40" s="101" customFormat="1" ht="15.75" customHeight="1">
      <c r="A8" s="20" t="s">
        <v>184</v>
      </c>
      <c r="B8" s="21" t="s">
        <v>185</v>
      </c>
      <c r="C8" s="22" t="s">
        <v>186</v>
      </c>
      <c r="D8" s="13">
        <v>6</v>
      </c>
      <c r="E8" s="8"/>
      <c r="F8" s="8">
        <v>5</v>
      </c>
      <c r="G8" s="8">
        <f t="shared" si="5"/>
        <v>11</v>
      </c>
      <c r="H8" s="149">
        <f>G8/B20</f>
        <v>0.3235294117647059</v>
      </c>
      <c r="I8" s="111">
        <v>3</v>
      </c>
      <c r="J8" s="274">
        <f t="shared" si="0"/>
        <v>0.5</v>
      </c>
      <c r="K8" s="167">
        <v>16</v>
      </c>
      <c r="L8" s="167"/>
      <c r="M8" s="166">
        <f t="shared" si="6"/>
        <v>2.6666666666666665</v>
      </c>
      <c r="N8" s="134">
        <v>1</v>
      </c>
      <c r="O8" s="111">
        <v>1</v>
      </c>
      <c r="P8" s="100"/>
      <c r="Q8" s="100"/>
      <c r="R8" s="100"/>
      <c r="S8" s="100"/>
      <c r="T8" s="113">
        <f t="shared" si="7"/>
        <v>1</v>
      </c>
      <c r="U8" s="178">
        <v>1</v>
      </c>
      <c r="V8" s="102"/>
      <c r="W8" s="287"/>
      <c r="X8" s="287"/>
      <c r="Y8" s="287"/>
      <c r="Z8" s="283">
        <f t="shared" si="8"/>
        <v>1</v>
      </c>
      <c r="AA8" s="290">
        <f t="shared" si="9"/>
        <v>2</v>
      </c>
      <c r="AB8" s="113">
        <f t="shared" si="10"/>
        <v>0</v>
      </c>
      <c r="AC8" s="10">
        <v>7</v>
      </c>
      <c r="AD8" s="8"/>
      <c r="AE8" s="11">
        <v>1</v>
      </c>
      <c r="AF8" s="187">
        <v>10</v>
      </c>
      <c r="AG8" s="100">
        <v>8</v>
      </c>
      <c r="AH8" s="100"/>
      <c r="AI8" s="100">
        <v>-16</v>
      </c>
      <c r="AJ8" s="188">
        <f t="shared" si="11"/>
        <v>-8</v>
      </c>
      <c r="AK8" s="232">
        <f t="shared" si="1"/>
        <v>1.3333333333333333</v>
      </c>
      <c r="AL8" s="168">
        <f t="shared" si="2"/>
      </c>
      <c r="AM8" s="168">
        <f t="shared" si="3"/>
        <v>-3.2</v>
      </c>
      <c r="AN8" s="196">
        <f t="shared" si="4"/>
        <v>-0.7272727272727273</v>
      </c>
    </row>
    <row r="9" spans="1:40" s="2" customFormat="1" ht="15.75" customHeight="1">
      <c r="A9" s="20">
        <v>6</v>
      </c>
      <c r="B9" s="21" t="s">
        <v>183</v>
      </c>
      <c r="C9" s="22" t="s">
        <v>187</v>
      </c>
      <c r="D9" s="13">
        <v>6</v>
      </c>
      <c r="E9" s="8">
        <v>2</v>
      </c>
      <c r="F9" s="8">
        <v>12</v>
      </c>
      <c r="G9" s="8">
        <f t="shared" si="5"/>
        <v>20</v>
      </c>
      <c r="H9" s="149">
        <f>G9/B20</f>
        <v>0.5882352941176471</v>
      </c>
      <c r="I9" s="10">
        <v>4</v>
      </c>
      <c r="J9" s="160">
        <f t="shared" si="0"/>
        <v>0.6666666666666666</v>
      </c>
      <c r="K9" s="165">
        <v>18</v>
      </c>
      <c r="L9" s="165"/>
      <c r="M9" s="166">
        <f t="shared" si="6"/>
        <v>3</v>
      </c>
      <c r="N9" s="11">
        <v>2</v>
      </c>
      <c r="O9" s="10">
        <v>1</v>
      </c>
      <c r="P9" s="8">
        <v>1</v>
      </c>
      <c r="Q9" s="8">
        <v>6</v>
      </c>
      <c r="R9" s="8"/>
      <c r="S9" s="8">
        <v>1</v>
      </c>
      <c r="T9" s="113">
        <f t="shared" si="7"/>
        <v>9</v>
      </c>
      <c r="U9" s="10">
        <v>21</v>
      </c>
      <c r="V9" s="8"/>
      <c r="W9" s="270">
        <v>4</v>
      </c>
      <c r="X9" s="270">
        <v>3</v>
      </c>
      <c r="Y9" s="270"/>
      <c r="Z9" s="283">
        <f t="shared" si="8"/>
        <v>28</v>
      </c>
      <c r="AA9" s="290">
        <f t="shared" si="9"/>
        <v>37</v>
      </c>
      <c r="AB9" s="113">
        <f t="shared" si="10"/>
        <v>4</v>
      </c>
      <c r="AC9" s="10">
        <v>10</v>
      </c>
      <c r="AD9" s="8">
        <v>2</v>
      </c>
      <c r="AE9" s="11">
        <v>4</v>
      </c>
      <c r="AF9" s="189">
        <v>15</v>
      </c>
      <c r="AG9" s="8">
        <v>12</v>
      </c>
      <c r="AH9" s="8">
        <v>-4</v>
      </c>
      <c r="AI9" s="8">
        <v>43</v>
      </c>
      <c r="AJ9" s="186">
        <f t="shared" si="11"/>
        <v>51</v>
      </c>
      <c r="AK9" s="231">
        <f t="shared" si="1"/>
        <v>2</v>
      </c>
      <c r="AL9" s="166">
        <f t="shared" si="2"/>
        <v>-2</v>
      </c>
      <c r="AM9" s="166">
        <f t="shared" si="3"/>
        <v>3.5833333333333335</v>
      </c>
      <c r="AN9" s="195">
        <f t="shared" si="4"/>
        <v>2.55</v>
      </c>
    </row>
    <row r="10" spans="1:40" s="2" customFormat="1" ht="15.75" customHeight="1">
      <c r="A10" s="6" t="s">
        <v>188</v>
      </c>
      <c r="B10" s="5" t="s">
        <v>189</v>
      </c>
      <c r="C10" s="7" t="s">
        <v>190</v>
      </c>
      <c r="D10" s="13"/>
      <c r="E10" s="8"/>
      <c r="F10" s="8">
        <v>9</v>
      </c>
      <c r="G10" s="8">
        <f t="shared" si="5"/>
        <v>9</v>
      </c>
      <c r="H10" s="149">
        <f>G10/B20</f>
        <v>0.2647058823529412</v>
      </c>
      <c r="I10" s="10"/>
      <c r="J10" s="160">
        <f t="shared" si="0"/>
      </c>
      <c r="K10" s="165"/>
      <c r="L10" s="165"/>
      <c r="M10" s="166">
        <f t="shared" si="6"/>
      </c>
      <c r="N10" s="11"/>
      <c r="O10" s="10">
        <v>2</v>
      </c>
      <c r="P10" s="8">
        <v>1</v>
      </c>
      <c r="Q10" s="8"/>
      <c r="R10" s="8"/>
      <c r="S10" s="8"/>
      <c r="T10" s="113">
        <f t="shared" si="7"/>
        <v>3</v>
      </c>
      <c r="U10" s="177"/>
      <c r="V10" s="35"/>
      <c r="W10" s="286"/>
      <c r="X10" s="286"/>
      <c r="Y10" s="286"/>
      <c r="Z10" s="283">
        <f t="shared" si="8"/>
        <v>0</v>
      </c>
      <c r="AA10" s="290">
        <f t="shared" si="9"/>
        <v>3</v>
      </c>
      <c r="AB10" s="113">
        <f t="shared" si="10"/>
        <v>1</v>
      </c>
      <c r="AC10" s="10">
        <v>6</v>
      </c>
      <c r="AD10" s="8"/>
      <c r="AE10" s="134">
        <v>1</v>
      </c>
      <c r="AF10" s="189"/>
      <c r="AG10" s="8"/>
      <c r="AH10" s="8"/>
      <c r="AI10" s="8">
        <v>14</v>
      </c>
      <c r="AJ10" s="186">
        <f t="shared" si="11"/>
        <v>14</v>
      </c>
      <c r="AK10" s="231">
        <f t="shared" si="1"/>
      </c>
      <c r="AL10" s="166">
        <f t="shared" si="2"/>
      </c>
      <c r="AM10" s="166">
        <f t="shared" si="3"/>
        <v>1.5555555555555556</v>
      </c>
      <c r="AN10" s="195">
        <f t="shared" si="4"/>
        <v>1.5555555555555556</v>
      </c>
    </row>
    <row r="11" spans="1:40" s="2" customFormat="1" ht="15.75" customHeight="1">
      <c r="A11" s="20">
        <v>67</v>
      </c>
      <c r="B11" s="21" t="s">
        <v>185</v>
      </c>
      <c r="C11" s="22" t="s">
        <v>191</v>
      </c>
      <c r="D11" s="13">
        <v>4</v>
      </c>
      <c r="E11" s="8"/>
      <c r="F11" s="8">
        <v>10</v>
      </c>
      <c r="G11" s="8">
        <f t="shared" si="5"/>
        <v>14</v>
      </c>
      <c r="H11" s="149">
        <f>G11/B20</f>
        <v>0.4117647058823529</v>
      </c>
      <c r="I11" s="10">
        <v>1</v>
      </c>
      <c r="J11" s="160">
        <f t="shared" si="0"/>
        <v>0.25</v>
      </c>
      <c r="K11" s="165">
        <v>10</v>
      </c>
      <c r="L11" s="165"/>
      <c r="M11" s="166">
        <f t="shared" si="6"/>
        <v>2.5</v>
      </c>
      <c r="N11" s="11"/>
      <c r="O11" s="10">
        <v>2</v>
      </c>
      <c r="P11" s="8">
        <v>1</v>
      </c>
      <c r="Q11" s="8">
        <v>1</v>
      </c>
      <c r="R11" s="8"/>
      <c r="S11" s="8"/>
      <c r="T11" s="113">
        <f t="shared" si="7"/>
        <v>4</v>
      </c>
      <c r="U11" s="10"/>
      <c r="V11" s="8"/>
      <c r="W11" s="270"/>
      <c r="X11" s="270">
        <v>1</v>
      </c>
      <c r="Y11" s="270"/>
      <c r="Z11" s="283">
        <f t="shared" si="8"/>
        <v>1</v>
      </c>
      <c r="AA11" s="290">
        <f t="shared" si="9"/>
        <v>5</v>
      </c>
      <c r="AB11" s="113">
        <f t="shared" si="10"/>
        <v>2</v>
      </c>
      <c r="AC11" s="10">
        <v>8</v>
      </c>
      <c r="AD11" s="8">
        <v>1</v>
      </c>
      <c r="AE11" s="11">
        <v>3</v>
      </c>
      <c r="AF11" s="190">
        <v>0</v>
      </c>
      <c r="AG11" s="8">
        <v>0</v>
      </c>
      <c r="AH11" s="8"/>
      <c r="AI11" s="8">
        <v>9</v>
      </c>
      <c r="AJ11" s="186">
        <f t="shared" si="11"/>
        <v>9</v>
      </c>
      <c r="AK11" s="231">
        <f t="shared" si="1"/>
        <v>0</v>
      </c>
      <c r="AL11" s="166">
        <f t="shared" si="2"/>
      </c>
      <c r="AM11" s="166">
        <f t="shared" si="3"/>
        <v>0.9</v>
      </c>
      <c r="AN11" s="195">
        <f t="shared" si="4"/>
        <v>0.6428571428571429</v>
      </c>
    </row>
    <row r="12" spans="1:40" s="2" customFormat="1" ht="15.75" customHeight="1">
      <c r="A12" s="6">
        <v>2</v>
      </c>
      <c r="B12" s="5" t="s">
        <v>189</v>
      </c>
      <c r="C12" s="7" t="s">
        <v>192</v>
      </c>
      <c r="D12" s="13"/>
      <c r="E12" s="8"/>
      <c r="F12" s="8">
        <v>13</v>
      </c>
      <c r="G12" s="8">
        <f t="shared" si="5"/>
        <v>13</v>
      </c>
      <c r="H12" s="149">
        <f>G12/B20</f>
        <v>0.38235294117647056</v>
      </c>
      <c r="I12" s="10"/>
      <c r="J12" s="160">
        <f t="shared" si="0"/>
      </c>
      <c r="K12" s="165"/>
      <c r="L12" s="165"/>
      <c r="M12" s="166">
        <f t="shared" si="6"/>
      </c>
      <c r="N12" s="11"/>
      <c r="O12" s="10">
        <v>1</v>
      </c>
      <c r="P12" s="8"/>
      <c r="Q12" s="8">
        <v>1</v>
      </c>
      <c r="R12" s="8">
        <v>1</v>
      </c>
      <c r="S12" s="8">
        <v>1</v>
      </c>
      <c r="T12" s="113">
        <f t="shared" si="7"/>
        <v>4</v>
      </c>
      <c r="U12" s="177"/>
      <c r="V12" s="35"/>
      <c r="W12" s="286">
        <v>5</v>
      </c>
      <c r="X12" s="286">
        <v>1</v>
      </c>
      <c r="Y12" s="286"/>
      <c r="Z12" s="283">
        <f t="shared" si="8"/>
        <v>6</v>
      </c>
      <c r="AA12" s="290">
        <f t="shared" si="9"/>
        <v>10</v>
      </c>
      <c r="AB12" s="113">
        <f t="shared" si="10"/>
        <v>1</v>
      </c>
      <c r="AC12" s="10">
        <v>4</v>
      </c>
      <c r="AD12" s="8"/>
      <c r="AE12" s="11">
        <v>1</v>
      </c>
      <c r="AF12" s="190"/>
      <c r="AG12" s="8"/>
      <c r="AH12" s="8"/>
      <c r="AI12" s="8">
        <v>-1</v>
      </c>
      <c r="AJ12" s="186">
        <f t="shared" si="11"/>
        <v>-1</v>
      </c>
      <c r="AK12" s="231">
        <f t="shared" si="1"/>
      </c>
      <c r="AL12" s="166">
        <f t="shared" si="2"/>
      </c>
      <c r="AM12" s="166">
        <f t="shared" si="3"/>
        <v>-0.07692307692307693</v>
      </c>
      <c r="AN12" s="195">
        <f t="shared" si="4"/>
        <v>-0.07692307692307693</v>
      </c>
    </row>
    <row r="13" spans="1:40" s="2" customFormat="1" ht="15.75" customHeight="1">
      <c r="A13" s="6">
        <v>12</v>
      </c>
      <c r="B13" s="5" t="s">
        <v>193</v>
      </c>
      <c r="C13" s="7" t="s">
        <v>194</v>
      </c>
      <c r="D13" s="13">
        <v>9</v>
      </c>
      <c r="E13" s="9">
        <v>2</v>
      </c>
      <c r="F13" s="9">
        <v>3</v>
      </c>
      <c r="G13" s="8">
        <f t="shared" si="5"/>
        <v>14</v>
      </c>
      <c r="H13" s="149">
        <f>G13/B20</f>
        <v>0.4117647058823529</v>
      </c>
      <c r="I13" s="10">
        <v>4</v>
      </c>
      <c r="J13" s="160">
        <f t="shared" si="0"/>
        <v>0.4444444444444444</v>
      </c>
      <c r="K13" s="165">
        <v>28</v>
      </c>
      <c r="L13" s="165"/>
      <c r="M13" s="166">
        <f t="shared" si="6"/>
        <v>3.111111111111111</v>
      </c>
      <c r="N13" s="11">
        <v>2</v>
      </c>
      <c r="O13" s="10"/>
      <c r="P13" s="8"/>
      <c r="Q13" s="8">
        <v>1</v>
      </c>
      <c r="R13" s="8"/>
      <c r="S13" s="8"/>
      <c r="T13" s="113">
        <f t="shared" si="7"/>
        <v>1</v>
      </c>
      <c r="U13" s="10"/>
      <c r="V13" s="8"/>
      <c r="W13" s="270"/>
      <c r="X13" s="270"/>
      <c r="Y13" s="270"/>
      <c r="Z13" s="283">
        <f t="shared" si="8"/>
        <v>0</v>
      </c>
      <c r="AA13" s="290">
        <f t="shared" si="9"/>
        <v>1</v>
      </c>
      <c r="AB13" s="113">
        <f t="shared" si="10"/>
        <v>0</v>
      </c>
      <c r="AC13" s="10">
        <v>13</v>
      </c>
      <c r="AD13" s="8">
        <v>1</v>
      </c>
      <c r="AE13" s="134">
        <v>4</v>
      </c>
      <c r="AF13" s="189">
        <v>7</v>
      </c>
      <c r="AG13" s="8">
        <v>4</v>
      </c>
      <c r="AH13" s="8">
        <v>-2</v>
      </c>
      <c r="AI13" s="8">
        <v>2</v>
      </c>
      <c r="AJ13" s="186">
        <f t="shared" si="11"/>
        <v>4</v>
      </c>
      <c r="AK13" s="231">
        <f t="shared" si="1"/>
        <v>0.4444444444444444</v>
      </c>
      <c r="AL13" s="166">
        <f t="shared" si="2"/>
        <v>-1</v>
      </c>
      <c r="AM13" s="166">
        <f t="shared" si="3"/>
        <v>0.6666666666666666</v>
      </c>
      <c r="AN13" s="195">
        <f t="shared" si="4"/>
        <v>0.2857142857142857</v>
      </c>
    </row>
    <row r="14" spans="1:40" s="101" customFormat="1" ht="15.75" customHeight="1">
      <c r="A14" s="6">
        <v>26</v>
      </c>
      <c r="B14" s="5" t="s">
        <v>182</v>
      </c>
      <c r="C14" s="7" t="s">
        <v>195</v>
      </c>
      <c r="D14" s="13">
        <v>2</v>
      </c>
      <c r="E14" s="8">
        <v>11</v>
      </c>
      <c r="F14" s="8">
        <v>3</v>
      </c>
      <c r="G14" s="8">
        <f t="shared" si="5"/>
        <v>16</v>
      </c>
      <c r="H14" s="149">
        <f>G14/B20</f>
        <v>0.47058823529411764</v>
      </c>
      <c r="I14" s="111"/>
      <c r="J14" s="274">
        <f t="shared" si="0"/>
        <v>0</v>
      </c>
      <c r="K14" s="171">
        <v>4</v>
      </c>
      <c r="L14" s="171"/>
      <c r="M14" s="166">
        <f t="shared" si="6"/>
        <v>2</v>
      </c>
      <c r="N14" s="134"/>
      <c r="O14" s="111">
        <v>2</v>
      </c>
      <c r="P14" s="103">
        <v>1</v>
      </c>
      <c r="Q14" s="103"/>
      <c r="R14" s="100">
        <v>1</v>
      </c>
      <c r="S14" s="103"/>
      <c r="T14" s="113">
        <f t="shared" si="7"/>
        <v>4</v>
      </c>
      <c r="U14" s="180">
        <v>2</v>
      </c>
      <c r="V14" s="104"/>
      <c r="W14" s="288">
        <v>2</v>
      </c>
      <c r="X14" s="288">
        <v>1</v>
      </c>
      <c r="Y14" s="288"/>
      <c r="Z14" s="283">
        <f t="shared" si="8"/>
        <v>5</v>
      </c>
      <c r="AA14" s="290">
        <f t="shared" si="9"/>
        <v>9</v>
      </c>
      <c r="AB14" s="113">
        <f t="shared" si="10"/>
        <v>2</v>
      </c>
      <c r="AC14" s="10">
        <v>5</v>
      </c>
      <c r="AD14" s="8"/>
      <c r="AE14" s="135">
        <v>1</v>
      </c>
      <c r="AF14" s="187"/>
      <c r="AG14" s="100">
        <v>-3</v>
      </c>
      <c r="AH14" s="100">
        <v>16</v>
      </c>
      <c r="AI14" s="100">
        <v>1</v>
      </c>
      <c r="AJ14" s="188">
        <f t="shared" si="11"/>
        <v>14</v>
      </c>
      <c r="AK14" s="232">
        <f t="shared" si="1"/>
        <v>-1.5</v>
      </c>
      <c r="AL14" s="168">
        <f t="shared" si="2"/>
        <v>1.4545454545454546</v>
      </c>
      <c r="AM14" s="168">
        <f t="shared" si="3"/>
        <v>0.3333333333333333</v>
      </c>
      <c r="AN14" s="196">
        <f t="shared" si="4"/>
        <v>0.875</v>
      </c>
    </row>
    <row r="15" spans="1:40" s="2" customFormat="1" ht="15.75" customHeight="1">
      <c r="A15" s="6">
        <v>66</v>
      </c>
      <c r="B15" s="5" t="s">
        <v>196</v>
      </c>
      <c r="C15" s="7" t="s">
        <v>197</v>
      </c>
      <c r="D15" s="13"/>
      <c r="E15" s="8">
        <v>1</v>
      </c>
      <c r="F15" s="8">
        <v>17</v>
      </c>
      <c r="G15" s="8">
        <f t="shared" si="5"/>
        <v>18</v>
      </c>
      <c r="H15" s="149">
        <f>G15/B20</f>
        <v>0.5294117647058824</v>
      </c>
      <c r="I15" s="111"/>
      <c r="J15" s="160">
        <f t="shared" si="0"/>
      </c>
      <c r="K15" s="172"/>
      <c r="L15" s="172"/>
      <c r="M15" s="166">
        <f t="shared" si="6"/>
      </c>
      <c r="N15" s="11"/>
      <c r="O15" s="10"/>
      <c r="P15" s="9">
        <v>2</v>
      </c>
      <c r="Q15" s="9">
        <v>3</v>
      </c>
      <c r="R15" s="8">
        <v>2</v>
      </c>
      <c r="S15" s="9"/>
      <c r="T15" s="113">
        <f t="shared" si="7"/>
        <v>7</v>
      </c>
      <c r="U15" s="12">
        <v>2</v>
      </c>
      <c r="V15" s="9"/>
      <c r="W15" s="271">
        <v>2</v>
      </c>
      <c r="X15" s="271"/>
      <c r="Y15" s="271"/>
      <c r="Z15" s="283">
        <f t="shared" si="8"/>
        <v>4</v>
      </c>
      <c r="AA15" s="290">
        <f t="shared" si="9"/>
        <v>11</v>
      </c>
      <c r="AB15" s="113">
        <f t="shared" si="10"/>
        <v>2</v>
      </c>
      <c r="AC15" s="10">
        <v>10</v>
      </c>
      <c r="AD15" s="8">
        <v>2</v>
      </c>
      <c r="AE15" s="135">
        <v>4</v>
      </c>
      <c r="AF15" s="189"/>
      <c r="AG15" s="8"/>
      <c r="AH15" s="8">
        <v>4</v>
      </c>
      <c r="AI15" s="8">
        <v>22</v>
      </c>
      <c r="AJ15" s="186">
        <f t="shared" si="11"/>
        <v>26</v>
      </c>
      <c r="AK15" s="231">
        <f t="shared" si="1"/>
      </c>
      <c r="AL15" s="166">
        <f t="shared" si="2"/>
        <v>4</v>
      </c>
      <c r="AM15" s="166">
        <f t="shared" si="3"/>
        <v>1.2941176470588236</v>
      </c>
      <c r="AN15" s="195">
        <f t="shared" si="4"/>
        <v>1.4444444444444444</v>
      </c>
    </row>
    <row r="16" spans="1:40" s="2" customFormat="1" ht="15.75" customHeight="1">
      <c r="A16" s="6">
        <v>420</v>
      </c>
      <c r="B16" s="5" t="s">
        <v>189</v>
      </c>
      <c r="C16" s="7" t="s">
        <v>198</v>
      </c>
      <c r="D16" s="13"/>
      <c r="E16" s="8"/>
      <c r="F16" s="8">
        <v>10</v>
      </c>
      <c r="G16" s="8">
        <f t="shared" si="5"/>
        <v>10</v>
      </c>
      <c r="H16" s="149">
        <f>G16/B20</f>
        <v>0.29411764705882354</v>
      </c>
      <c r="I16" s="10"/>
      <c r="J16" s="160">
        <f t="shared" si="0"/>
      </c>
      <c r="K16" s="165"/>
      <c r="L16" s="165"/>
      <c r="M16" s="166">
        <f t="shared" si="6"/>
      </c>
      <c r="N16" s="11"/>
      <c r="O16" s="10">
        <v>1</v>
      </c>
      <c r="P16" s="8"/>
      <c r="Q16" s="8">
        <v>2</v>
      </c>
      <c r="R16" s="8">
        <v>1</v>
      </c>
      <c r="S16" s="8"/>
      <c r="T16" s="113">
        <f t="shared" si="7"/>
        <v>4</v>
      </c>
      <c r="U16" s="10"/>
      <c r="V16" s="8"/>
      <c r="W16" s="270"/>
      <c r="X16" s="270"/>
      <c r="Y16" s="270"/>
      <c r="Z16" s="283">
        <f t="shared" si="8"/>
        <v>0</v>
      </c>
      <c r="AA16" s="290">
        <f t="shared" si="9"/>
        <v>4</v>
      </c>
      <c r="AB16" s="113">
        <f t="shared" si="10"/>
        <v>0</v>
      </c>
      <c r="AC16" s="10"/>
      <c r="AD16" s="8"/>
      <c r="AE16" s="11"/>
      <c r="AF16" s="189"/>
      <c r="AG16" s="8"/>
      <c r="AH16" s="8"/>
      <c r="AI16" s="8">
        <v>8</v>
      </c>
      <c r="AJ16" s="186">
        <f>SUM(AG16:AI16)</f>
        <v>8</v>
      </c>
      <c r="AK16" s="231">
        <f t="shared" si="1"/>
      </c>
      <c r="AL16" s="166">
        <f t="shared" si="2"/>
      </c>
      <c r="AM16" s="166">
        <f t="shared" si="3"/>
        <v>0.8</v>
      </c>
      <c r="AN16" s="195">
        <f t="shared" si="4"/>
        <v>0.8</v>
      </c>
    </row>
    <row r="17" spans="1:40" s="2" customFormat="1" ht="15.75" customHeight="1">
      <c r="A17" s="79"/>
      <c r="B17" s="5"/>
      <c r="C17" s="7"/>
      <c r="D17" s="10"/>
      <c r="E17" s="8"/>
      <c r="F17" s="8"/>
      <c r="G17" s="8">
        <f t="shared" si="5"/>
        <v>0</v>
      </c>
      <c r="H17" s="149">
        <f>G17/B20</f>
        <v>0</v>
      </c>
      <c r="I17" s="10"/>
      <c r="J17" s="160">
        <f t="shared" si="0"/>
      </c>
      <c r="K17" s="165"/>
      <c r="L17" s="165"/>
      <c r="M17" s="166">
        <f t="shared" si="6"/>
      </c>
      <c r="N17" s="11"/>
      <c r="O17" s="10"/>
      <c r="P17" s="8"/>
      <c r="Q17" s="8"/>
      <c r="R17" s="8"/>
      <c r="S17" s="8"/>
      <c r="T17" s="113">
        <f t="shared" si="7"/>
        <v>0</v>
      </c>
      <c r="U17" s="13"/>
      <c r="V17" s="14"/>
      <c r="W17" s="269"/>
      <c r="X17" s="269"/>
      <c r="Y17" s="269"/>
      <c r="Z17" s="283">
        <f t="shared" si="8"/>
        <v>0</v>
      </c>
      <c r="AA17" s="290">
        <f t="shared" si="9"/>
        <v>0</v>
      </c>
      <c r="AB17" s="113">
        <f t="shared" si="10"/>
        <v>0</v>
      </c>
      <c r="AC17" s="10"/>
      <c r="AD17" s="8"/>
      <c r="AE17" s="11"/>
      <c r="AF17" s="189"/>
      <c r="AG17" s="8"/>
      <c r="AH17" s="8"/>
      <c r="AI17" s="8"/>
      <c r="AJ17" s="186">
        <f t="shared" si="11"/>
        <v>0</v>
      </c>
      <c r="AK17" s="231">
        <f t="shared" si="1"/>
      </c>
      <c r="AL17" s="166">
        <f t="shared" si="2"/>
      </c>
      <c r="AM17" s="166">
        <f t="shared" si="3"/>
      </c>
      <c r="AN17" s="195">
        <f t="shared" si="4"/>
      </c>
    </row>
    <row r="18" spans="1:40" s="2" customFormat="1" ht="15.75" customHeight="1">
      <c r="A18" s="6"/>
      <c r="B18" s="5"/>
      <c r="C18" s="7"/>
      <c r="D18" s="10"/>
      <c r="E18" s="8"/>
      <c r="F18" s="8"/>
      <c r="G18" s="8">
        <f t="shared" si="5"/>
        <v>0</v>
      </c>
      <c r="H18" s="149">
        <f>G18/B20</f>
        <v>0</v>
      </c>
      <c r="I18" s="10"/>
      <c r="J18" s="160">
        <f t="shared" si="0"/>
      </c>
      <c r="K18" s="165"/>
      <c r="L18" s="165"/>
      <c r="M18" s="166">
        <f t="shared" si="6"/>
      </c>
      <c r="N18" s="11"/>
      <c r="O18" s="10"/>
      <c r="P18" s="8"/>
      <c r="Q18" s="8"/>
      <c r="R18" s="8"/>
      <c r="S18" s="8"/>
      <c r="T18" s="113">
        <f t="shared" si="7"/>
        <v>0</v>
      </c>
      <c r="U18" s="13"/>
      <c r="V18" s="14"/>
      <c r="W18" s="269"/>
      <c r="X18" s="269"/>
      <c r="Y18" s="269"/>
      <c r="Z18" s="283">
        <f t="shared" si="8"/>
        <v>0</v>
      </c>
      <c r="AA18" s="290">
        <f t="shared" si="9"/>
        <v>0</v>
      </c>
      <c r="AB18" s="113">
        <f t="shared" si="10"/>
        <v>0</v>
      </c>
      <c r="AC18" s="10"/>
      <c r="AD18" s="8"/>
      <c r="AE18" s="11"/>
      <c r="AF18" s="189"/>
      <c r="AG18" s="8"/>
      <c r="AH18" s="8"/>
      <c r="AI18" s="8"/>
      <c r="AJ18" s="186">
        <f>SUM(AG18:AI18)</f>
        <v>0</v>
      </c>
      <c r="AK18" s="231">
        <f t="shared" si="1"/>
      </c>
      <c r="AL18" s="166">
        <f t="shared" si="2"/>
      </c>
      <c r="AM18" s="166">
        <f t="shared" si="3"/>
      </c>
      <c r="AN18" s="195">
        <f t="shared" si="4"/>
      </c>
    </row>
    <row r="19" spans="1:40" s="2" customFormat="1" ht="15.75" customHeight="1" thickBot="1">
      <c r="A19" s="6"/>
      <c r="B19" s="5"/>
      <c r="C19" s="7"/>
      <c r="D19" s="30"/>
      <c r="E19" s="136"/>
      <c r="F19" s="136"/>
      <c r="G19" s="136">
        <f t="shared" si="5"/>
        <v>0</v>
      </c>
      <c r="H19" s="273">
        <f>G19/B20</f>
        <v>0</v>
      </c>
      <c r="I19" s="276"/>
      <c r="J19" s="277">
        <f t="shared" si="0"/>
      </c>
      <c r="K19" s="278"/>
      <c r="L19" s="278"/>
      <c r="M19" s="279">
        <f t="shared" si="6"/>
      </c>
      <c r="N19" s="280"/>
      <c r="O19" s="276"/>
      <c r="P19" s="284"/>
      <c r="Q19" s="284"/>
      <c r="R19" s="284"/>
      <c r="S19" s="284"/>
      <c r="T19" s="285">
        <f t="shared" si="7"/>
        <v>0</v>
      </c>
      <c r="U19" s="177"/>
      <c r="V19" s="35"/>
      <c r="W19" s="286"/>
      <c r="X19" s="286"/>
      <c r="Y19" s="286"/>
      <c r="Z19" s="181">
        <f t="shared" si="8"/>
        <v>0</v>
      </c>
      <c r="AA19" s="293">
        <f t="shared" si="9"/>
        <v>0</v>
      </c>
      <c r="AB19" s="114">
        <f t="shared" si="10"/>
        <v>0</v>
      </c>
      <c r="AC19" s="30"/>
      <c r="AD19" s="136"/>
      <c r="AE19" s="137"/>
      <c r="AF19" s="191"/>
      <c r="AG19" s="136"/>
      <c r="AH19" s="136"/>
      <c r="AI19" s="136"/>
      <c r="AJ19" s="192">
        <f>SUM(AG19:AI19)</f>
        <v>0</v>
      </c>
      <c r="AK19" s="233">
        <f t="shared" si="1"/>
      </c>
      <c r="AL19" s="234">
        <f t="shared" si="2"/>
      </c>
      <c r="AM19" s="234">
        <f t="shared" si="3"/>
      </c>
      <c r="AN19" s="197">
        <f t="shared" si="4"/>
      </c>
    </row>
    <row r="20" spans="1:40" s="2" customFormat="1" ht="15.75" customHeight="1" thickBot="1">
      <c r="A20" s="3" t="s">
        <v>123</v>
      </c>
      <c r="B20" s="4">
        <f>'Breakdown Worksheet'!M75</f>
        <v>34</v>
      </c>
      <c r="C20" s="4" t="s">
        <v>124</v>
      </c>
      <c r="D20" s="16">
        <f>SUM(D6:D19)</f>
        <v>34</v>
      </c>
      <c r="E20" s="17">
        <f>SUM(E6:E19)</f>
        <v>33</v>
      </c>
      <c r="F20" s="17">
        <f>SUM(F6:F19)</f>
        <v>99</v>
      </c>
      <c r="G20" s="272"/>
      <c r="H20" s="18" t="s">
        <v>81</v>
      </c>
      <c r="I20" s="16">
        <f>SUM(I6:I19)</f>
        <v>17</v>
      </c>
      <c r="J20" s="173">
        <f>I20/B20</f>
        <v>0.5</v>
      </c>
      <c r="K20" s="174">
        <f>SUM(K6:K19)</f>
        <v>102</v>
      </c>
      <c r="L20" s="174">
        <f>SUM(L6:L19)</f>
        <v>0</v>
      </c>
      <c r="M20" s="175">
        <f>K20/B20</f>
        <v>3</v>
      </c>
      <c r="N20" s="18">
        <f aca="true" t="shared" si="12" ref="N20:AE20">SUM(N6:N19)</f>
        <v>6</v>
      </c>
      <c r="O20" s="16">
        <f t="shared" si="12"/>
        <v>12</v>
      </c>
      <c r="P20" s="17">
        <f t="shared" si="12"/>
        <v>7</v>
      </c>
      <c r="Q20" s="17">
        <f t="shared" si="12"/>
        <v>21</v>
      </c>
      <c r="R20" s="17">
        <f t="shared" si="12"/>
        <v>7</v>
      </c>
      <c r="S20" s="17">
        <f t="shared" si="12"/>
        <v>5</v>
      </c>
      <c r="T20" s="179">
        <f t="shared" si="12"/>
        <v>52</v>
      </c>
      <c r="U20" s="16">
        <f t="shared" si="12"/>
        <v>49</v>
      </c>
      <c r="V20" s="17">
        <f t="shared" si="12"/>
        <v>0</v>
      </c>
      <c r="W20" s="17">
        <f>SUM(W6:W19)</f>
        <v>24</v>
      </c>
      <c r="X20" s="17">
        <f>SUM(X6:X19)</f>
        <v>10</v>
      </c>
      <c r="Y20" s="17">
        <f>SUM(Y6:Y19)</f>
        <v>0</v>
      </c>
      <c r="Z20" s="179">
        <f t="shared" si="12"/>
        <v>83</v>
      </c>
      <c r="AA20" s="291">
        <f t="shared" si="12"/>
        <v>135</v>
      </c>
      <c r="AB20" s="179">
        <f t="shared" si="12"/>
        <v>17</v>
      </c>
      <c r="AC20" s="16">
        <f t="shared" si="12"/>
        <v>75</v>
      </c>
      <c r="AD20" s="17">
        <f t="shared" si="12"/>
        <v>6</v>
      </c>
      <c r="AE20" s="18">
        <f t="shared" si="12"/>
        <v>22</v>
      </c>
      <c r="AF20" s="19" t="s">
        <v>81</v>
      </c>
      <c r="AG20" s="17" t="s">
        <v>81</v>
      </c>
      <c r="AH20" s="17" t="s">
        <v>81</v>
      </c>
      <c r="AI20" s="17" t="s">
        <v>81</v>
      </c>
      <c r="AJ20" s="18" t="s">
        <v>81</v>
      </c>
      <c r="AK20" s="144" t="s">
        <v>81</v>
      </c>
      <c r="AL20" s="151" t="s">
        <v>81</v>
      </c>
      <c r="AM20" s="151" t="s">
        <v>81</v>
      </c>
      <c r="AN20" s="152" t="s">
        <v>81</v>
      </c>
    </row>
    <row r="21" spans="8:38" ht="18" customHeight="1" thickBot="1">
      <c r="H21" s="150"/>
      <c r="I21" s="150"/>
      <c r="J21" s="150"/>
      <c r="K21" s="150"/>
      <c r="L21" s="150"/>
      <c r="M21" s="150"/>
      <c r="AD21" s="150"/>
      <c r="AH21" s="41"/>
      <c r="AL21" s="41"/>
    </row>
    <row r="22" spans="1:40" ht="12.75" thickBot="1">
      <c r="A22" s="145" t="s">
        <v>79</v>
      </c>
      <c r="B22" s="146" t="s">
        <v>80</v>
      </c>
      <c r="C22" s="147" t="s">
        <v>125</v>
      </c>
      <c r="D22" s="349" t="s">
        <v>114</v>
      </c>
      <c r="E22" s="350"/>
      <c r="F22" s="350"/>
      <c r="G22" s="350"/>
      <c r="H22" s="351"/>
      <c r="I22" s="349" t="s">
        <v>97</v>
      </c>
      <c r="J22" s="350"/>
      <c r="K22" s="350"/>
      <c r="L22" s="350"/>
      <c r="M22" s="350"/>
      <c r="N22" s="351"/>
      <c r="O22" s="349" t="s">
        <v>64</v>
      </c>
      <c r="P22" s="350"/>
      <c r="Q22" s="350"/>
      <c r="R22" s="350"/>
      <c r="S22" s="350"/>
      <c r="T22" s="351"/>
      <c r="U22" s="340" t="s">
        <v>88</v>
      </c>
      <c r="V22" s="341"/>
      <c r="W22" s="341"/>
      <c r="X22" s="341"/>
      <c r="Y22" s="341"/>
      <c r="Z22" s="341"/>
      <c r="AA22" s="341"/>
      <c r="AB22" s="342"/>
      <c r="AC22" s="340" t="s">
        <v>115</v>
      </c>
      <c r="AD22" s="341"/>
      <c r="AE22" s="342"/>
      <c r="AF22" s="340" t="s">
        <v>130</v>
      </c>
      <c r="AG22" s="341"/>
      <c r="AH22" s="341"/>
      <c r="AI22" s="341"/>
      <c r="AJ22" s="342"/>
      <c r="AK22" s="352" t="s">
        <v>84</v>
      </c>
      <c r="AL22" s="353"/>
      <c r="AM22" s="353"/>
      <c r="AN22" s="354"/>
    </row>
    <row r="23" spans="1:40" s="1" customFormat="1" ht="49.5" customHeight="1" thickBot="1">
      <c r="A23" s="346" t="s">
        <v>199</v>
      </c>
      <c r="B23" s="347"/>
      <c r="C23" s="348"/>
      <c r="D23" s="302" t="s">
        <v>128</v>
      </c>
      <c r="E23" s="303" t="s">
        <v>126</v>
      </c>
      <c r="F23" s="303" t="s">
        <v>127</v>
      </c>
      <c r="G23" s="304" t="s">
        <v>160</v>
      </c>
      <c r="H23" s="176" t="s">
        <v>116</v>
      </c>
      <c r="I23" s="141" t="s">
        <v>117</v>
      </c>
      <c r="J23" s="156" t="s">
        <v>118</v>
      </c>
      <c r="K23" s="162" t="s">
        <v>119</v>
      </c>
      <c r="L23" s="162" t="s">
        <v>161</v>
      </c>
      <c r="M23" s="156" t="s">
        <v>120</v>
      </c>
      <c r="N23" s="143" t="s">
        <v>167</v>
      </c>
      <c r="O23" s="141" t="s">
        <v>162</v>
      </c>
      <c r="P23" s="140" t="s">
        <v>163</v>
      </c>
      <c r="Q23" s="140" t="s">
        <v>121</v>
      </c>
      <c r="R23" s="140" t="s">
        <v>122</v>
      </c>
      <c r="S23" s="140" t="s">
        <v>129</v>
      </c>
      <c r="T23" s="176" t="s">
        <v>82</v>
      </c>
      <c r="U23" s="141" t="s">
        <v>164</v>
      </c>
      <c r="V23" s="140" t="s">
        <v>165</v>
      </c>
      <c r="W23" s="282" t="s">
        <v>60</v>
      </c>
      <c r="X23" s="282" t="s">
        <v>61</v>
      </c>
      <c r="Y23" s="282" t="s">
        <v>166</v>
      </c>
      <c r="Z23" s="176" t="s">
        <v>62</v>
      </c>
      <c r="AA23" s="289" t="s">
        <v>63</v>
      </c>
      <c r="AB23" s="176" t="s">
        <v>83</v>
      </c>
      <c r="AC23" s="141" t="s">
        <v>134</v>
      </c>
      <c r="AD23" s="142" t="s">
        <v>133</v>
      </c>
      <c r="AE23" s="182" t="s">
        <v>89</v>
      </c>
      <c r="AF23" s="153" t="s">
        <v>85</v>
      </c>
      <c r="AG23" s="154" t="s">
        <v>90</v>
      </c>
      <c r="AH23" s="154" t="s">
        <v>66</v>
      </c>
      <c r="AI23" s="154" t="s">
        <v>91</v>
      </c>
      <c r="AJ23" s="155" t="s">
        <v>92</v>
      </c>
      <c r="AK23" s="228" t="s">
        <v>93</v>
      </c>
      <c r="AL23" s="229" t="s">
        <v>94</v>
      </c>
      <c r="AM23" s="229" t="s">
        <v>95</v>
      </c>
      <c r="AN23" s="155" t="s">
        <v>96</v>
      </c>
    </row>
    <row r="24" spans="1:40" s="2" customFormat="1" ht="15.75" customHeight="1">
      <c r="A24" s="305">
        <v>313</v>
      </c>
      <c r="B24" s="306" t="s">
        <v>182</v>
      </c>
      <c r="C24" s="307" t="s">
        <v>37</v>
      </c>
      <c r="D24" s="308">
        <v>1</v>
      </c>
      <c r="E24" s="108">
        <v>10</v>
      </c>
      <c r="F24" s="108">
        <v>8</v>
      </c>
      <c r="G24" s="309">
        <v>19</v>
      </c>
      <c r="H24" s="148">
        <f>'[1]Sheet1'!G2/B38</f>
        <v>0.5588235294117647</v>
      </c>
      <c r="I24" s="13"/>
      <c r="J24" s="157">
        <f>IF('[1]Sheet1'!D2=0,"",I24/'[1]Sheet1'!D2)</f>
        <v>0</v>
      </c>
      <c r="K24" s="163">
        <v>0</v>
      </c>
      <c r="L24" s="163"/>
      <c r="M24" s="164">
        <f>IF('[1]Sheet1'!D2=0,"",(K24-L24)/'[1]Sheet1'!D2)</f>
        <v>0</v>
      </c>
      <c r="N24" s="281"/>
      <c r="O24" s="131"/>
      <c r="P24" s="132"/>
      <c r="Q24" s="132">
        <v>2</v>
      </c>
      <c r="R24" s="132"/>
      <c r="S24" s="132">
        <v>1</v>
      </c>
      <c r="T24" s="112">
        <f>SUM(O24:S24)</f>
        <v>3</v>
      </c>
      <c r="U24" s="177">
        <v>5</v>
      </c>
      <c r="V24" s="35"/>
      <c r="W24" s="286">
        <v>4</v>
      </c>
      <c r="X24" s="286"/>
      <c r="Y24" s="286"/>
      <c r="Z24" s="283">
        <f>SUM(U24:Y24)</f>
        <v>9</v>
      </c>
      <c r="AA24" s="292">
        <f>T24+Z24</f>
        <v>12</v>
      </c>
      <c r="AB24" s="112">
        <f>P24+X24</f>
        <v>0</v>
      </c>
      <c r="AC24" s="131">
        <v>12</v>
      </c>
      <c r="AD24" s="132"/>
      <c r="AE24" s="133">
        <v>3</v>
      </c>
      <c r="AF24" s="193"/>
      <c r="AG24" s="132">
        <v>-8</v>
      </c>
      <c r="AH24" s="132">
        <v>-7</v>
      </c>
      <c r="AI24" s="132">
        <v>-5</v>
      </c>
      <c r="AJ24" s="184">
        <f aca="true" t="shared" si="13" ref="AJ24:AJ37">SUM(AG24:AI24)</f>
        <v>-20</v>
      </c>
      <c r="AK24" s="230">
        <f>IF('[1]Sheet1'!D2&gt;0,AG24/'[1]Sheet1'!D2,"")</f>
        <v>-8</v>
      </c>
      <c r="AL24" s="164">
        <f>IF('[1]Sheet1'!E2&gt;0,AH24/'[1]Sheet1'!E2,"")</f>
        <v>-0.7</v>
      </c>
      <c r="AM24" s="164">
        <f>IF('[1]Sheet1'!F2&gt;0,AI24/'[1]Sheet1'!F2,"")</f>
        <v>-0.625</v>
      </c>
      <c r="AN24" s="194">
        <f>IF(AJ24=0,"",AJ24/SUM('[1]Sheet1'!D2:F2))</f>
        <v>-1.0526315789473684</v>
      </c>
    </row>
    <row r="25" spans="1:40" s="2" customFormat="1" ht="15.75" customHeight="1">
      <c r="A25" s="305">
        <v>9</v>
      </c>
      <c r="B25" s="306" t="s">
        <v>185</v>
      </c>
      <c r="C25" s="307" t="s">
        <v>200</v>
      </c>
      <c r="D25" s="308">
        <v>2</v>
      </c>
      <c r="E25" s="83"/>
      <c r="F25" s="83">
        <v>9</v>
      </c>
      <c r="G25" s="309">
        <v>11</v>
      </c>
      <c r="H25" s="148">
        <f>'[1]Sheet1'!G3/B38</f>
        <v>0.3235294117647059</v>
      </c>
      <c r="I25" s="10">
        <v>1</v>
      </c>
      <c r="J25" s="158">
        <f>IF('[1]Sheet1'!D3=0,"",I25/'[1]Sheet1'!D3)</f>
        <v>0.5</v>
      </c>
      <c r="K25" s="165">
        <v>7</v>
      </c>
      <c r="L25" s="165"/>
      <c r="M25" s="166">
        <f>IF('[1]Sheet1'!D3=0,"",(K25-L25)/'[1]Sheet1'!D3)</f>
        <v>3.5</v>
      </c>
      <c r="N25" s="11"/>
      <c r="O25" s="10"/>
      <c r="P25" s="8"/>
      <c r="Q25" s="8">
        <v>1</v>
      </c>
      <c r="R25" s="8"/>
      <c r="S25" s="8"/>
      <c r="T25" s="113">
        <f aca="true" t="shared" si="14" ref="T25:T37">SUM(O25:S25)</f>
        <v>1</v>
      </c>
      <c r="U25" s="10">
        <v>4</v>
      </c>
      <c r="V25" s="8"/>
      <c r="W25" s="270">
        <v>3</v>
      </c>
      <c r="X25" s="270">
        <v>1</v>
      </c>
      <c r="Y25" s="270"/>
      <c r="Z25" s="283">
        <f aca="true" t="shared" si="15" ref="Z25:Z37">SUM(U25:Y25)</f>
        <v>8</v>
      </c>
      <c r="AA25" s="290">
        <f aca="true" t="shared" si="16" ref="AA25:AA37">T25+Z25</f>
        <v>9</v>
      </c>
      <c r="AB25" s="113">
        <f aca="true" t="shared" si="17" ref="AB25:AB37">P25+X25</f>
        <v>1</v>
      </c>
      <c r="AC25" s="10">
        <v>8</v>
      </c>
      <c r="AD25" s="8"/>
      <c r="AE25" s="11">
        <v>2</v>
      </c>
      <c r="AF25" s="189">
        <v>-1</v>
      </c>
      <c r="AG25" s="8">
        <v>1</v>
      </c>
      <c r="AH25" s="8"/>
      <c r="AI25" s="8">
        <v>-24</v>
      </c>
      <c r="AJ25" s="186">
        <f t="shared" si="13"/>
        <v>-23</v>
      </c>
      <c r="AK25" s="231">
        <f>IF('[1]Sheet1'!D3&gt;0,AG25/'[1]Sheet1'!D3,"")</f>
        <v>0.5</v>
      </c>
      <c r="AL25" s="166">
        <f>IF('[1]Sheet1'!E3&gt;0,AH25/'[1]Sheet1'!E3,"")</f>
      </c>
      <c r="AM25" s="166">
        <f>IF('[1]Sheet1'!F3&gt;0,AI25/'[1]Sheet1'!F3,"")</f>
        <v>-2.6666666666666665</v>
      </c>
      <c r="AN25" s="195">
        <f>IF(AJ25=0,"",AJ25/SUM('[1]Sheet1'!D3:F3))</f>
        <v>-2.090909090909091</v>
      </c>
    </row>
    <row r="26" spans="1:40" s="2" customFormat="1" ht="15.75" customHeight="1">
      <c r="A26" s="310">
        <v>5</v>
      </c>
      <c r="B26" s="311" t="s">
        <v>185</v>
      </c>
      <c r="C26" s="312" t="s">
        <v>201</v>
      </c>
      <c r="D26" s="308">
        <v>3</v>
      </c>
      <c r="E26" s="83"/>
      <c r="F26" s="83">
        <v>7</v>
      </c>
      <c r="G26" s="309">
        <v>10</v>
      </c>
      <c r="H26" s="148">
        <f>'[1]Sheet1'!G4/B38</f>
        <v>0.29411764705882354</v>
      </c>
      <c r="I26" s="111">
        <v>1</v>
      </c>
      <c r="J26" s="159">
        <f>IF('[1]Sheet1'!D4=0,"",I26/'[1]Sheet1'!D4)</f>
        <v>0.3333333333333333</v>
      </c>
      <c r="K26" s="167">
        <v>7</v>
      </c>
      <c r="L26" s="167"/>
      <c r="M26" s="166">
        <f>IF('[1]Sheet1'!D4=0,"",(K26-L26)/'[1]Sheet1'!D4)</f>
        <v>2.3333333333333335</v>
      </c>
      <c r="N26" s="169"/>
      <c r="O26" s="111"/>
      <c r="P26" s="100">
        <v>1</v>
      </c>
      <c r="Q26" s="100"/>
      <c r="R26" s="100"/>
      <c r="S26" s="100"/>
      <c r="T26" s="113">
        <f t="shared" si="14"/>
        <v>1</v>
      </c>
      <c r="U26" s="178"/>
      <c r="V26" s="102"/>
      <c r="W26" s="287"/>
      <c r="X26" s="287"/>
      <c r="Y26" s="287"/>
      <c r="Z26" s="283">
        <f t="shared" si="15"/>
        <v>0</v>
      </c>
      <c r="AA26" s="290">
        <f t="shared" si="16"/>
        <v>1</v>
      </c>
      <c r="AB26" s="113">
        <f t="shared" si="17"/>
        <v>1</v>
      </c>
      <c r="AC26" s="10">
        <v>3</v>
      </c>
      <c r="AD26" s="8"/>
      <c r="AE26" s="11"/>
      <c r="AF26" s="189">
        <v>0</v>
      </c>
      <c r="AG26" s="8">
        <v>-6</v>
      </c>
      <c r="AH26" s="8"/>
      <c r="AI26" s="8">
        <v>0</v>
      </c>
      <c r="AJ26" s="186">
        <f t="shared" si="13"/>
        <v>-6</v>
      </c>
      <c r="AK26" s="231">
        <f>IF('[1]Sheet1'!D4&gt;0,AG26/'[1]Sheet1'!D4,"")</f>
        <v>-2</v>
      </c>
      <c r="AL26" s="166">
        <f>IF('[1]Sheet1'!E4&gt;0,AH26/'[1]Sheet1'!E4,"")</f>
      </c>
      <c r="AM26" s="166">
        <f>IF('[1]Sheet1'!F4&gt;0,AI26/'[1]Sheet1'!F4,"")</f>
        <v>0</v>
      </c>
      <c r="AN26" s="195">
        <f>IF(AJ26=0,"",AJ26/SUM('[1]Sheet1'!D4:F4))</f>
        <v>-0.6</v>
      </c>
    </row>
    <row r="27" spans="1:40" s="2" customFormat="1" ht="15.75" customHeight="1">
      <c r="A27" s="310">
        <v>10</v>
      </c>
      <c r="B27" s="311" t="s">
        <v>183</v>
      </c>
      <c r="C27" s="312" t="s">
        <v>0</v>
      </c>
      <c r="D27" s="308">
        <v>4</v>
      </c>
      <c r="E27" s="83">
        <v>1</v>
      </c>
      <c r="F27" s="83">
        <v>13</v>
      </c>
      <c r="G27" s="309">
        <v>18</v>
      </c>
      <c r="H27" s="148">
        <f>'[1]Sheet1'!G5/B38</f>
        <v>0.5294117647058824</v>
      </c>
      <c r="I27" s="10"/>
      <c r="J27" s="158">
        <f>IF('[1]Sheet1'!D5=0,"",I27/'[1]Sheet1'!D5)</f>
        <v>0</v>
      </c>
      <c r="K27" s="165">
        <v>0</v>
      </c>
      <c r="L27" s="165"/>
      <c r="M27" s="166">
        <f>IF('[1]Sheet1'!D5=0,"",(K27-L27)/'[1]Sheet1'!D5)</f>
        <v>0</v>
      </c>
      <c r="N27" s="11"/>
      <c r="O27" s="10"/>
      <c r="P27" s="8">
        <v>1</v>
      </c>
      <c r="Q27" s="8">
        <v>1</v>
      </c>
      <c r="R27" s="8"/>
      <c r="S27" s="8"/>
      <c r="T27" s="113">
        <f t="shared" si="14"/>
        <v>2</v>
      </c>
      <c r="U27" s="10"/>
      <c r="V27" s="8"/>
      <c r="W27" s="270">
        <v>1</v>
      </c>
      <c r="X27" s="270"/>
      <c r="Y27" s="270"/>
      <c r="Z27" s="283">
        <f t="shared" si="15"/>
        <v>1</v>
      </c>
      <c r="AA27" s="290">
        <f t="shared" si="16"/>
        <v>3</v>
      </c>
      <c r="AB27" s="113">
        <f t="shared" si="17"/>
        <v>1</v>
      </c>
      <c r="AC27" s="10">
        <v>12</v>
      </c>
      <c r="AD27" s="8"/>
      <c r="AE27" s="11">
        <v>3</v>
      </c>
      <c r="AF27" s="190"/>
      <c r="AG27" s="8">
        <v>-15</v>
      </c>
      <c r="AH27" s="8">
        <v>5</v>
      </c>
      <c r="AI27" s="8">
        <v>3</v>
      </c>
      <c r="AJ27" s="186">
        <f t="shared" si="13"/>
        <v>-7</v>
      </c>
      <c r="AK27" s="231">
        <f>IF('[1]Sheet1'!D5&gt;0,AG27/'[1]Sheet1'!D5,"")</f>
        <v>-3.75</v>
      </c>
      <c r="AL27" s="166">
        <f>IF('[1]Sheet1'!E5&gt;0,AH27/'[1]Sheet1'!E5,"")</f>
        <v>5</v>
      </c>
      <c r="AM27" s="166">
        <f>IF('[1]Sheet1'!F5&gt;0,AI27/'[1]Sheet1'!F5,"")</f>
        <v>0.23076923076923078</v>
      </c>
      <c r="AN27" s="195">
        <f>IF(AJ27=0,"",AJ27/SUM('[1]Sheet1'!D5:F5))</f>
        <v>-0.3888888888888889</v>
      </c>
    </row>
    <row r="28" spans="1:40" s="101" customFormat="1" ht="15.75" customHeight="1">
      <c r="A28" s="310">
        <v>23</v>
      </c>
      <c r="B28" s="311" t="s">
        <v>1</v>
      </c>
      <c r="C28" s="312" t="s">
        <v>2</v>
      </c>
      <c r="D28" s="308">
        <v>13</v>
      </c>
      <c r="E28" s="83"/>
      <c r="F28" s="83">
        <v>4</v>
      </c>
      <c r="G28" s="309">
        <v>17</v>
      </c>
      <c r="H28" s="148">
        <f>'[1]Sheet1'!G6/B38</f>
        <v>0.5</v>
      </c>
      <c r="I28" s="10">
        <v>6</v>
      </c>
      <c r="J28" s="158">
        <f>IF('[1]Sheet1'!D6=0,"",I28/'[1]Sheet1'!D6)</f>
        <v>0.46153846153846156</v>
      </c>
      <c r="K28" s="165">
        <v>23</v>
      </c>
      <c r="L28" s="165"/>
      <c r="M28" s="166">
        <f>IF('[1]Sheet1'!D6=0,"",(K28-L28)/'[1]Sheet1'!D6)</f>
        <v>1.7692307692307692</v>
      </c>
      <c r="N28" s="170">
        <v>1</v>
      </c>
      <c r="O28" s="10"/>
      <c r="P28" s="8"/>
      <c r="Q28" s="8"/>
      <c r="R28" s="8"/>
      <c r="S28" s="8"/>
      <c r="T28" s="113">
        <f t="shared" si="14"/>
        <v>0</v>
      </c>
      <c r="U28" s="177">
        <v>1</v>
      </c>
      <c r="V28" s="35"/>
      <c r="W28" s="286">
        <v>3</v>
      </c>
      <c r="X28" s="286"/>
      <c r="Y28" s="286"/>
      <c r="Z28" s="283">
        <f t="shared" si="15"/>
        <v>4</v>
      </c>
      <c r="AA28" s="290">
        <f t="shared" si="16"/>
        <v>4</v>
      </c>
      <c r="AB28" s="113">
        <f t="shared" si="17"/>
        <v>0</v>
      </c>
      <c r="AC28" s="10">
        <v>13</v>
      </c>
      <c r="AD28" s="8">
        <v>1</v>
      </c>
      <c r="AE28" s="134">
        <v>4</v>
      </c>
      <c r="AF28" s="187">
        <v>6</v>
      </c>
      <c r="AG28" s="100">
        <v>-7</v>
      </c>
      <c r="AH28" s="100"/>
      <c r="AI28" s="100">
        <v>-10</v>
      </c>
      <c r="AJ28" s="188">
        <f t="shared" si="13"/>
        <v>-17</v>
      </c>
      <c r="AK28" s="232">
        <f>IF('[1]Sheet1'!D6&gt;0,AG28/'[1]Sheet1'!D6,"")</f>
        <v>-0.5384615384615384</v>
      </c>
      <c r="AL28" s="168">
        <f>IF('[1]Sheet1'!E6&gt;0,AH28/'[1]Sheet1'!E6,"")</f>
      </c>
      <c r="AM28" s="168">
        <f>IF('[1]Sheet1'!F6&gt;0,AI28/'[1]Sheet1'!F6,"")</f>
        <v>-2.5</v>
      </c>
      <c r="AN28" s="196">
        <f>IF(AJ28=0,"",AJ28/SUM('[1]Sheet1'!D6:F6))</f>
        <v>-1</v>
      </c>
    </row>
    <row r="29" spans="1:40" s="2" customFormat="1" ht="15.75" customHeight="1">
      <c r="A29" s="310">
        <v>777</v>
      </c>
      <c r="B29" s="311" t="s">
        <v>196</v>
      </c>
      <c r="C29" s="312" t="s">
        <v>3</v>
      </c>
      <c r="D29" s="308"/>
      <c r="E29" s="83">
        <v>3</v>
      </c>
      <c r="F29" s="83">
        <v>9</v>
      </c>
      <c r="G29" s="309">
        <v>12</v>
      </c>
      <c r="H29" s="148">
        <f>'[1]Sheet1'!G7/B38</f>
        <v>0.35294117647058826</v>
      </c>
      <c r="I29" s="10"/>
      <c r="J29" s="158">
        <f>IF('[1]Sheet1'!D7=0,"",I29/'[1]Sheet1'!D7)</f>
      </c>
      <c r="K29" s="165"/>
      <c r="L29" s="165"/>
      <c r="M29" s="166">
        <f>IF('[1]Sheet1'!D7=0,"",(K29-L29)/'[1]Sheet1'!D7)</f>
      </c>
      <c r="N29" s="11"/>
      <c r="O29" s="10">
        <v>1</v>
      </c>
      <c r="P29" s="8"/>
      <c r="Q29" s="8">
        <v>1</v>
      </c>
      <c r="R29" s="8"/>
      <c r="S29" s="8"/>
      <c r="T29" s="113">
        <f t="shared" si="14"/>
        <v>2</v>
      </c>
      <c r="U29" s="10">
        <v>1</v>
      </c>
      <c r="V29" s="8"/>
      <c r="W29" s="270"/>
      <c r="X29" s="270"/>
      <c r="Y29" s="270"/>
      <c r="Z29" s="283">
        <f t="shared" si="15"/>
        <v>1</v>
      </c>
      <c r="AA29" s="290">
        <f t="shared" si="16"/>
        <v>3</v>
      </c>
      <c r="AB29" s="113">
        <f t="shared" si="17"/>
        <v>0</v>
      </c>
      <c r="AC29" s="10">
        <v>7</v>
      </c>
      <c r="AD29" s="8"/>
      <c r="AE29" s="11">
        <v>1</v>
      </c>
      <c r="AF29" s="189"/>
      <c r="AG29" s="8"/>
      <c r="AH29" s="8">
        <v>-6</v>
      </c>
      <c r="AI29" s="8">
        <v>-18</v>
      </c>
      <c r="AJ29" s="186">
        <f t="shared" si="13"/>
        <v>-24</v>
      </c>
      <c r="AK29" s="231">
        <f>IF('[1]Sheet1'!D7&gt;0,AG29/'[1]Sheet1'!D7,"")</f>
      </c>
      <c r="AL29" s="166">
        <f>IF('[1]Sheet1'!E7&gt;0,AH29/'[1]Sheet1'!E7,"")</f>
        <v>-2</v>
      </c>
      <c r="AM29" s="166">
        <f>IF('[1]Sheet1'!F7&gt;0,AI29/'[1]Sheet1'!F7,"")</f>
        <v>-2</v>
      </c>
      <c r="AN29" s="195">
        <f>IF(AJ29=0,"",AJ29/SUM('[1]Sheet1'!D7:F7))</f>
        <v>-2</v>
      </c>
    </row>
    <row r="30" spans="1:40" s="2" customFormat="1" ht="15.75" customHeight="1">
      <c r="A30" s="326" t="s">
        <v>173</v>
      </c>
      <c r="B30" s="311" t="s">
        <v>196</v>
      </c>
      <c r="C30" s="312" t="s">
        <v>4</v>
      </c>
      <c r="D30" s="308"/>
      <c r="E30" s="83">
        <v>2</v>
      </c>
      <c r="F30" s="83">
        <v>4</v>
      </c>
      <c r="G30" s="309">
        <v>6</v>
      </c>
      <c r="H30" s="148">
        <f>'[1]Sheet1'!G8/B38</f>
        <v>0.17647058823529413</v>
      </c>
      <c r="I30" s="10"/>
      <c r="J30" s="158">
        <f>IF('[1]Sheet1'!D8=0,"",I30/'[1]Sheet1'!D8)</f>
      </c>
      <c r="K30" s="165"/>
      <c r="L30" s="165"/>
      <c r="M30" s="166">
        <f>IF('[1]Sheet1'!D8=0,"",(K30-L30)/'[1]Sheet1'!D8)</f>
      </c>
      <c r="N30" s="170"/>
      <c r="O30" s="10"/>
      <c r="P30" s="8"/>
      <c r="Q30" s="8"/>
      <c r="R30" s="8"/>
      <c r="S30" s="8"/>
      <c r="T30" s="113">
        <f t="shared" si="14"/>
        <v>0</v>
      </c>
      <c r="U30" s="177">
        <v>1</v>
      </c>
      <c r="V30" s="35"/>
      <c r="W30" s="286"/>
      <c r="X30" s="286"/>
      <c r="Y30" s="286"/>
      <c r="Z30" s="283">
        <f t="shared" si="15"/>
        <v>1</v>
      </c>
      <c r="AA30" s="290">
        <f t="shared" si="16"/>
        <v>1</v>
      </c>
      <c r="AB30" s="113">
        <f t="shared" si="17"/>
        <v>0</v>
      </c>
      <c r="AC30" s="10">
        <v>5</v>
      </c>
      <c r="AD30" s="8">
        <v>1</v>
      </c>
      <c r="AE30" s="11">
        <v>2</v>
      </c>
      <c r="AF30" s="189"/>
      <c r="AG30" s="8"/>
      <c r="AH30" s="8">
        <v>-2</v>
      </c>
      <c r="AI30" s="8">
        <v>-6</v>
      </c>
      <c r="AJ30" s="186">
        <f t="shared" si="13"/>
        <v>-8</v>
      </c>
      <c r="AK30" s="231">
        <f>IF('[1]Sheet1'!D8&gt;0,AG30/'[1]Sheet1'!D8,"")</f>
      </c>
      <c r="AL30" s="166">
        <f>IF('[1]Sheet1'!E8&gt;0,AH30/'[1]Sheet1'!E8,"")</f>
        <v>-1</v>
      </c>
      <c r="AM30" s="166">
        <f>IF('[1]Sheet1'!F8&gt;0,AI30/'[1]Sheet1'!F8,"")</f>
        <v>-1.5</v>
      </c>
      <c r="AN30" s="195">
        <f>IF(AJ30=0,"",AJ30/SUM('[1]Sheet1'!D8:F8))</f>
        <v>-1.3333333333333333</v>
      </c>
    </row>
    <row r="31" spans="1:40" s="101" customFormat="1" ht="15.75" customHeight="1">
      <c r="A31" s="310" t="s">
        <v>5</v>
      </c>
      <c r="B31" s="311" t="s">
        <v>196</v>
      </c>
      <c r="C31" s="312" t="s">
        <v>6</v>
      </c>
      <c r="D31" s="308"/>
      <c r="E31" s="83">
        <v>4</v>
      </c>
      <c r="F31" s="83">
        <v>9</v>
      </c>
      <c r="G31" s="309">
        <v>13</v>
      </c>
      <c r="H31" s="148">
        <f>'[1]Sheet1'!G9/B38</f>
        <v>0.38235294117647056</v>
      </c>
      <c r="I31" s="10"/>
      <c r="J31" s="158">
        <f>IF('[1]Sheet1'!D9=0,"",I31/'[1]Sheet1'!D9)</f>
      </c>
      <c r="K31" s="165"/>
      <c r="L31" s="165"/>
      <c r="M31" s="166">
        <f>IF('[1]Sheet1'!D9=0,"",(K31-L31)/'[1]Sheet1'!D9)</f>
      </c>
      <c r="N31" s="11"/>
      <c r="O31" s="10"/>
      <c r="P31" s="8"/>
      <c r="Q31" s="8">
        <v>4</v>
      </c>
      <c r="R31" s="8"/>
      <c r="S31" s="8">
        <v>2</v>
      </c>
      <c r="T31" s="113">
        <f t="shared" si="14"/>
        <v>6</v>
      </c>
      <c r="U31" s="10">
        <v>1</v>
      </c>
      <c r="V31" s="8"/>
      <c r="W31" s="270">
        <v>1</v>
      </c>
      <c r="X31" s="270"/>
      <c r="Y31" s="270"/>
      <c r="Z31" s="283">
        <f t="shared" si="15"/>
        <v>2</v>
      </c>
      <c r="AA31" s="290">
        <f t="shared" si="16"/>
        <v>8</v>
      </c>
      <c r="AB31" s="113">
        <f t="shared" si="17"/>
        <v>0</v>
      </c>
      <c r="AC31" s="10">
        <v>7</v>
      </c>
      <c r="AD31" s="8"/>
      <c r="AE31" s="134">
        <v>1</v>
      </c>
      <c r="AF31" s="187"/>
      <c r="AG31" s="100"/>
      <c r="AH31" s="100">
        <v>-9</v>
      </c>
      <c r="AI31" s="100">
        <v>-11</v>
      </c>
      <c r="AJ31" s="188">
        <f t="shared" si="13"/>
        <v>-20</v>
      </c>
      <c r="AK31" s="232">
        <f>IF('[1]Sheet1'!D9&gt;0,AG31/'[1]Sheet1'!D9,"")</f>
      </c>
      <c r="AL31" s="168">
        <f>IF('[1]Sheet1'!E9&gt;0,AH31/'[1]Sheet1'!E9,"")</f>
        <v>-2.25</v>
      </c>
      <c r="AM31" s="168">
        <f>IF('[1]Sheet1'!F9&gt;0,AI31/'[1]Sheet1'!F9,"")</f>
        <v>-1.2222222222222223</v>
      </c>
      <c r="AN31" s="196">
        <f>IF(AJ31=0,"",AJ31/SUM('[1]Sheet1'!D9:F9))</f>
        <v>-1.5384615384615385</v>
      </c>
    </row>
    <row r="32" spans="1:40" s="2" customFormat="1" ht="15.75" customHeight="1">
      <c r="A32" s="310">
        <v>813</v>
      </c>
      <c r="B32" s="311" t="s">
        <v>185</v>
      </c>
      <c r="C32" s="312" t="s">
        <v>7</v>
      </c>
      <c r="D32" s="308">
        <v>1</v>
      </c>
      <c r="E32" s="83"/>
      <c r="F32" s="83">
        <v>14</v>
      </c>
      <c r="G32" s="309">
        <v>15</v>
      </c>
      <c r="H32" s="148">
        <f>'[1]Sheet1'!G10/B38</f>
        <v>0.4411764705882353</v>
      </c>
      <c r="I32" s="111">
        <v>1</v>
      </c>
      <c r="J32" s="159">
        <f>IF('[1]Sheet1'!D10=0,"",I32/'[1]Sheet1'!D10)</f>
        <v>1</v>
      </c>
      <c r="K32" s="171">
        <v>2</v>
      </c>
      <c r="L32" s="171"/>
      <c r="M32" s="166">
        <f>IF('[1]Sheet1'!D10=0,"",(K32-L32)/'[1]Sheet1'!D10)</f>
        <v>2</v>
      </c>
      <c r="N32" s="169"/>
      <c r="O32" s="111"/>
      <c r="P32" s="103"/>
      <c r="Q32" s="103"/>
      <c r="R32" s="100"/>
      <c r="S32" s="103"/>
      <c r="T32" s="113">
        <f t="shared" si="14"/>
        <v>0</v>
      </c>
      <c r="U32" s="180">
        <v>1</v>
      </c>
      <c r="V32" s="104"/>
      <c r="W32" s="288"/>
      <c r="X32" s="288"/>
      <c r="Y32" s="288"/>
      <c r="Z32" s="283">
        <f t="shared" si="15"/>
        <v>1</v>
      </c>
      <c r="AA32" s="290">
        <f t="shared" si="16"/>
        <v>1</v>
      </c>
      <c r="AB32" s="113">
        <f t="shared" si="17"/>
        <v>0</v>
      </c>
      <c r="AC32" s="10">
        <v>11</v>
      </c>
      <c r="AD32" s="8">
        <v>1</v>
      </c>
      <c r="AE32" s="135">
        <v>3</v>
      </c>
      <c r="AF32" s="189">
        <v>0</v>
      </c>
      <c r="AG32" s="8">
        <v>0</v>
      </c>
      <c r="AH32" s="8"/>
      <c r="AI32" s="8">
        <v>-20</v>
      </c>
      <c r="AJ32" s="186">
        <f t="shared" si="13"/>
        <v>-20</v>
      </c>
      <c r="AK32" s="231">
        <f>IF('[1]Sheet1'!D10&gt;0,AG32/'[1]Sheet1'!D10,"")</f>
        <v>0</v>
      </c>
      <c r="AL32" s="166">
        <f>IF('[1]Sheet1'!E10&gt;0,AH32/'[1]Sheet1'!E10,"")</f>
      </c>
      <c r="AM32" s="166">
        <f>IF('[1]Sheet1'!F10&gt;0,AI32/'[1]Sheet1'!F10,"")</f>
        <v>-1.4285714285714286</v>
      </c>
      <c r="AN32" s="196">
        <f>IF(AJ32=0,"",AJ32/SUM('[1]Sheet1'!D10:F10))</f>
        <v>-1.3333333333333333</v>
      </c>
    </row>
    <row r="33" spans="1:40" s="2" customFormat="1" ht="15.75" customHeight="1">
      <c r="A33" s="310">
        <v>181</v>
      </c>
      <c r="B33" s="311" t="s">
        <v>8</v>
      </c>
      <c r="C33" s="312" t="s">
        <v>38</v>
      </c>
      <c r="D33" s="308">
        <v>10</v>
      </c>
      <c r="E33" s="83">
        <v>2</v>
      </c>
      <c r="F33" s="83">
        <v>3</v>
      </c>
      <c r="G33" s="309">
        <v>15</v>
      </c>
      <c r="H33" s="148">
        <f>'[1]Sheet1'!G11/B38</f>
        <v>0.4411764705882353</v>
      </c>
      <c r="I33" s="111">
        <v>4</v>
      </c>
      <c r="J33" s="158">
        <f>IF('[1]Sheet1'!D11=0,"",I33/'[1]Sheet1'!D11)</f>
        <v>0.4</v>
      </c>
      <c r="K33" s="172">
        <v>26</v>
      </c>
      <c r="L33" s="172"/>
      <c r="M33" s="166">
        <f>IF('[1]Sheet1'!D11=0,"",(K33-L33)/'[1]Sheet1'!D11)</f>
        <v>2.6</v>
      </c>
      <c r="N33" s="11"/>
      <c r="O33" s="10"/>
      <c r="P33" s="9"/>
      <c r="Q33" s="9"/>
      <c r="R33" s="8"/>
      <c r="S33" s="9"/>
      <c r="T33" s="113">
        <f t="shared" si="14"/>
        <v>0</v>
      </c>
      <c r="U33" s="12"/>
      <c r="V33" s="9"/>
      <c r="W33" s="271">
        <v>1</v>
      </c>
      <c r="X33" s="271"/>
      <c r="Y33" s="271"/>
      <c r="Z33" s="283">
        <f t="shared" si="15"/>
        <v>1</v>
      </c>
      <c r="AA33" s="290">
        <f t="shared" si="16"/>
        <v>1</v>
      </c>
      <c r="AB33" s="113">
        <f t="shared" si="17"/>
        <v>0</v>
      </c>
      <c r="AC33" s="10">
        <v>8</v>
      </c>
      <c r="AD33" s="8"/>
      <c r="AE33" s="135">
        <v>2</v>
      </c>
      <c r="AF33" s="189">
        <v>13</v>
      </c>
      <c r="AG33" s="8">
        <v>-2</v>
      </c>
      <c r="AH33" s="8">
        <v>-4</v>
      </c>
      <c r="AI33" s="8">
        <v>-10</v>
      </c>
      <c r="AJ33" s="186">
        <f t="shared" si="13"/>
        <v>-16</v>
      </c>
      <c r="AK33" s="231">
        <f>IF('[1]Sheet1'!D11&gt;0,AG33/'[1]Sheet1'!D11,"")</f>
        <v>-0.2</v>
      </c>
      <c r="AL33" s="166">
        <f>IF('[1]Sheet1'!E11&gt;0,AH33/'[1]Sheet1'!E11,"")</f>
        <v>-2</v>
      </c>
      <c r="AM33" s="166">
        <f>IF('[1]Sheet1'!F11&gt;0,AI33/'[1]Sheet1'!F11,"")</f>
        <v>-3.3333333333333335</v>
      </c>
      <c r="AN33" s="196">
        <f>IF(AJ33=0,"",AJ33/SUM('[1]Sheet1'!D11:F11))</f>
        <v>-1.0666666666666667</v>
      </c>
    </row>
    <row r="34" spans="1:40" s="2" customFormat="1" ht="15.75" customHeight="1">
      <c r="A34" s="326" t="s">
        <v>174</v>
      </c>
      <c r="B34" s="311" t="s">
        <v>189</v>
      </c>
      <c r="C34" s="312" t="s">
        <v>9</v>
      </c>
      <c r="D34" s="308"/>
      <c r="E34" s="83"/>
      <c r="F34" s="83">
        <v>16</v>
      </c>
      <c r="G34" s="309">
        <v>16</v>
      </c>
      <c r="H34" s="148">
        <f>'[1]Sheet1'!G12/B38</f>
        <v>0.47058823529411764</v>
      </c>
      <c r="I34" s="10"/>
      <c r="J34" s="160">
        <f>IF('[1]Sheet1'!D12=0,"",I34/'[1]Sheet1'!D12)</f>
      </c>
      <c r="K34" s="165"/>
      <c r="L34" s="165"/>
      <c r="M34" s="166">
        <f>IF('[1]Sheet1'!D12=0,"",(K34-L34)/'[1]Sheet1'!D12)</f>
      </c>
      <c r="N34" s="11"/>
      <c r="O34" s="10"/>
      <c r="P34" s="8">
        <v>1</v>
      </c>
      <c r="Q34" s="8">
        <v>2</v>
      </c>
      <c r="R34" s="8">
        <v>1</v>
      </c>
      <c r="S34" s="8"/>
      <c r="T34" s="113">
        <f t="shared" si="14"/>
        <v>4</v>
      </c>
      <c r="U34" s="10">
        <v>2</v>
      </c>
      <c r="V34" s="8"/>
      <c r="W34" s="270">
        <v>5</v>
      </c>
      <c r="X34" s="270"/>
      <c r="Y34" s="270"/>
      <c r="Z34" s="283">
        <f t="shared" si="15"/>
        <v>7</v>
      </c>
      <c r="AA34" s="290">
        <f t="shared" si="16"/>
        <v>11</v>
      </c>
      <c r="AB34" s="113">
        <f t="shared" si="17"/>
        <v>1</v>
      </c>
      <c r="AC34" s="10">
        <v>5</v>
      </c>
      <c r="AD34" s="8">
        <v>1</v>
      </c>
      <c r="AE34" s="11">
        <v>2</v>
      </c>
      <c r="AF34" s="189"/>
      <c r="AG34" s="8"/>
      <c r="AH34" s="8"/>
      <c r="AI34" s="8">
        <v>-11</v>
      </c>
      <c r="AJ34" s="186">
        <f t="shared" si="13"/>
        <v>-11</v>
      </c>
      <c r="AK34" s="231">
        <f>IF('[1]Sheet1'!D12&gt;0,AG34/'[1]Sheet1'!D12,"")</f>
      </c>
      <c r="AL34" s="166">
        <f>IF('[1]Sheet1'!E12&gt;0,AH34/'[1]Sheet1'!E12,"")</f>
      </c>
      <c r="AM34" s="166">
        <f>IF('[1]Sheet1'!F12&gt;0,AI34/'[1]Sheet1'!F12,"")</f>
        <v>-0.6875</v>
      </c>
      <c r="AN34" s="195">
        <f>IF(AJ34=0,"",AJ34/SUM('[1]Sheet1'!D12:F12))</f>
        <v>-0.6875</v>
      </c>
    </row>
    <row r="35" spans="1:40" s="2" customFormat="1" ht="15.75" customHeight="1">
      <c r="A35" s="313">
        <v>31</v>
      </c>
      <c r="B35" s="314" t="s">
        <v>10</v>
      </c>
      <c r="C35" s="315" t="s">
        <v>11</v>
      </c>
      <c r="D35" s="308"/>
      <c r="E35" s="83">
        <v>12</v>
      </c>
      <c r="F35" s="83">
        <v>2</v>
      </c>
      <c r="G35" s="309">
        <v>14</v>
      </c>
      <c r="H35" s="148">
        <f>'[1]Sheet1'!G13/B38</f>
        <v>0.4117647058823529</v>
      </c>
      <c r="I35" s="10"/>
      <c r="J35" s="158">
        <f>IF('[1]Sheet1'!D13=0,"",I35/'[1]Sheet1'!D13)</f>
      </c>
      <c r="K35" s="165"/>
      <c r="L35" s="165"/>
      <c r="M35" s="166">
        <f>IF('[1]Sheet1'!D13=0,"",(K35-L35)/'[1]Sheet1'!D13)</f>
      </c>
      <c r="N35" s="15"/>
      <c r="O35" s="10"/>
      <c r="P35" s="8">
        <v>1</v>
      </c>
      <c r="Q35" s="8">
        <v>2</v>
      </c>
      <c r="R35" s="8"/>
      <c r="S35" s="8"/>
      <c r="T35" s="113">
        <f t="shared" si="14"/>
        <v>3</v>
      </c>
      <c r="U35" s="13">
        <v>3</v>
      </c>
      <c r="V35" s="14"/>
      <c r="W35" s="269">
        <v>5</v>
      </c>
      <c r="X35" s="269">
        <v>4</v>
      </c>
      <c r="Y35" s="269"/>
      <c r="Z35" s="283">
        <f t="shared" si="15"/>
        <v>12</v>
      </c>
      <c r="AA35" s="290">
        <f t="shared" si="16"/>
        <v>15</v>
      </c>
      <c r="AB35" s="113">
        <f t="shared" si="17"/>
        <v>5</v>
      </c>
      <c r="AC35" s="10">
        <v>5</v>
      </c>
      <c r="AD35" s="8">
        <v>1</v>
      </c>
      <c r="AE35" s="11">
        <v>2</v>
      </c>
      <c r="AF35" s="189"/>
      <c r="AG35" s="8"/>
      <c r="AH35" s="8">
        <v>-14</v>
      </c>
      <c r="AI35" s="8">
        <v>-3</v>
      </c>
      <c r="AJ35" s="186">
        <f t="shared" si="13"/>
        <v>-17</v>
      </c>
      <c r="AK35" s="231">
        <f>IF('[1]Sheet1'!D13&gt;0,AG35/'[1]Sheet1'!D13,"")</f>
      </c>
      <c r="AL35" s="166">
        <f>IF('[1]Sheet1'!E13&gt;0,AH35/'[1]Sheet1'!E13,"")</f>
        <v>-1.1666666666666667</v>
      </c>
      <c r="AM35" s="166">
        <f>IF('[1]Sheet1'!F13&gt;0,AI35/'[1]Sheet1'!F13,"")</f>
        <v>-1.5</v>
      </c>
      <c r="AN35" s="195">
        <f>IF(AJ35=0,"",AJ35/SUM('[1]Sheet1'!D13:F13))</f>
        <v>-1.2142857142857142</v>
      </c>
    </row>
    <row r="36" spans="1:40" s="2" customFormat="1" ht="15.75" customHeight="1">
      <c r="A36" s="67"/>
      <c r="B36" s="68"/>
      <c r="C36" s="69"/>
      <c r="D36" s="13"/>
      <c r="E36" s="8"/>
      <c r="F36" s="8"/>
      <c r="G36" s="269">
        <f>SUM(D36:F36)</f>
        <v>0</v>
      </c>
      <c r="H36" s="148">
        <f>G36/B38</f>
        <v>0</v>
      </c>
      <c r="I36" s="10"/>
      <c r="J36" s="160">
        <f>IF(D36=0,"",I36/D36)</f>
      </c>
      <c r="K36" s="165"/>
      <c r="L36" s="165"/>
      <c r="M36" s="166">
        <f>IF(D36=0,"",(K36-L36)/D36)</f>
      </c>
      <c r="N36" s="15"/>
      <c r="O36" s="10"/>
      <c r="P36" s="8"/>
      <c r="Q36" s="8"/>
      <c r="R36" s="8"/>
      <c r="S36" s="8"/>
      <c r="T36" s="113">
        <f t="shared" si="14"/>
        <v>0</v>
      </c>
      <c r="U36" s="13"/>
      <c r="V36" s="14"/>
      <c r="W36" s="269"/>
      <c r="X36" s="269"/>
      <c r="Y36" s="269"/>
      <c r="Z36" s="283">
        <f t="shared" si="15"/>
        <v>0</v>
      </c>
      <c r="AA36" s="290">
        <f t="shared" si="16"/>
        <v>0</v>
      </c>
      <c r="AB36" s="113">
        <f t="shared" si="17"/>
        <v>0</v>
      </c>
      <c r="AC36" s="10"/>
      <c r="AD36" s="8"/>
      <c r="AE36" s="11"/>
      <c r="AF36" s="189"/>
      <c r="AG36" s="8"/>
      <c r="AH36" s="8"/>
      <c r="AI36" s="8"/>
      <c r="AJ36" s="186">
        <f t="shared" si="13"/>
        <v>0</v>
      </c>
      <c r="AK36" s="231">
        <f aca="true" t="shared" si="18" ref="AK36:AM37">IF(D36&gt;0,AG36/D36,"")</f>
      </c>
      <c r="AL36" s="166">
        <f t="shared" si="18"/>
      </c>
      <c r="AM36" s="166">
        <f t="shared" si="18"/>
      </c>
      <c r="AN36" s="195">
        <f>IF(AJ36=0,"",AJ36/SUM(D36:F36))</f>
      </c>
    </row>
    <row r="37" spans="1:40" s="2" customFormat="1" ht="15.75" customHeight="1" thickBot="1">
      <c r="A37" s="6"/>
      <c r="B37" s="5"/>
      <c r="C37" s="7"/>
      <c r="D37" s="13"/>
      <c r="E37" s="8"/>
      <c r="F37" s="8"/>
      <c r="G37" s="269">
        <f>SUM(D37:F37)</f>
        <v>0</v>
      </c>
      <c r="H37" s="148">
        <f>G37/B38</f>
        <v>0</v>
      </c>
      <c r="I37" s="10"/>
      <c r="J37" s="161">
        <f>IF(D37=0,"",I37/D37)</f>
      </c>
      <c r="K37" s="165"/>
      <c r="L37" s="165"/>
      <c r="M37" s="234">
        <f>IF(D37=0,"",(K37-L37)/D37)</f>
      </c>
      <c r="N37" s="170"/>
      <c r="O37" s="276"/>
      <c r="P37" s="284"/>
      <c r="Q37" s="284"/>
      <c r="R37" s="284"/>
      <c r="S37" s="284"/>
      <c r="T37" s="285">
        <f t="shared" si="14"/>
        <v>0</v>
      </c>
      <c r="U37" s="177"/>
      <c r="V37" s="35"/>
      <c r="W37" s="286"/>
      <c r="X37" s="286"/>
      <c r="Y37" s="286"/>
      <c r="Z37" s="181">
        <f t="shared" si="15"/>
        <v>0</v>
      </c>
      <c r="AA37" s="293">
        <f t="shared" si="16"/>
        <v>0</v>
      </c>
      <c r="AB37" s="114">
        <f t="shared" si="17"/>
        <v>0</v>
      </c>
      <c r="AC37" s="30"/>
      <c r="AD37" s="136"/>
      <c r="AE37" s="137"/>
      <c r="AF37" s="191"/>
      <c r="AG37" s="136"/>
      <c r="AH37" s="136"/>
      <c r="AI37" s="136"/>
      <c r="AJ37" s="192">
        <f t="shared" si="13"/>
        <v>0</v>
      </c>
      <c r="AK37" s="233">
        <f t="shared" si="18"/>
      </c>
      <c r="AL37" s="234">
        <f t="shared" si="18"/>
      </c>
      <c r="AM37" s="234">
        <f t="shared" si="18"/>
      </c>
      <c r="AN37" s="197">
        <f>IF(AJ37=0,"",AJ37/SUM(D37:F37))</f>
      </c>
    </row>
    <row r="38" spans="1:40" ht="12.75" thickBot="1">
      <c r="A38" s="3" t="s">
        <v>123</v>
      </c>
      <c r="B38" s="4">
        <f>'Breakdown Worksheet'!M75</f>
        <v>34</v>
      </c>
      <c r="C38" s="4" t="s">
        <v>124</v>
      </c>
      <c r="D38" s="16">
        <f>SUM(D24:D37)</f>
        <v>34</v>
      </c>
      <c r="E38" s="17">
        <f>SUM(E24:E37)</f>
        <v>34</v>
      </c>
      <c r="F38" s="17">
        <f>SUM(F24:F37)</f>
        <v>98</v>
      </c>
      <c r="G38" s="272"/>
      <c r="H38" s="18" t="s">
        <v>81</v>
      </c>
      <c r="I38" s="16">
        <f>SUM(I24:I37)</f>
        <v>13</v>
      </c>
      <c r="J38" s="173">
        <f>I38/B38</f>
        <v>0.38235294117647056</v>
      </c>
      <c r="K38" s="174">
        <f>SUM(K24:K37)</f>
        <v>65</v>
      </c>
      <c r="L38" s="174">
        <f>SUM(L24:L37)</f>
        <v>0</v>
      </c>
      <c r="M38" s="175">
        <f>K38/B38</f>
        <v>1.911764705882353</v>
      </c>
      <c r="N38" s="18">
        <f aca="true" t="shared" si="19" ref="N38:T38">SUM(N24:N37)</f>
        <v>1</v>
      </c>
      <c r="O38" s="16">
        <f t="shared" si="19"/>
        <v>1</v>
      </c>
      <c r="P38" s="17">
        <f t="shared" si="19"/>
        <v>4</v>
      </c>
      <c r="Q38" s="17">
        <f t="shared" si="19"/>
        <v>13</v>
      </c>
      <c r="R38" s="17">
        <f t="shared" si="19"/>
        <v>1</v>
      </c>
      <c r="S38" s="17">
        <f t="shared" si="19"/>
        <v>3</v>
      </c>
      <c r="T38" s="179">
        <f t="shared" si="19"/>
        <v>22</v>
      </c>
      <c r="U38" s="16">
        <f aca="true" t="shared" si="20" ref="U38:AE38">SUM(U24:U37)</f>
        <v>19</v>
      </c>
      <c r="V38" s="17">
        <f t="shared" si="20"/>
        <v>0</v>
      </c>
      <c r="W38" s="17">
        <f t="shared" si="20"/>
        <v>23</v>
      </c>
      <c r="X38" s="17">
        <f t="shared" si="20"/>
        <v>5</v>
      </c>
      <c r="Y38" s="17">
        <f t="shared" si="20"/>
        <v>0</v>
      </c>
      <c r="Z38" s="179">
        <f t="shared" si="20"/>
        <v>47</v>
      </c>
      <c r="AA38" s="291">
        <f t="shared" si="20"/>
        <v>69</v>
      </c>
      <c r="AB38" s="179">
        <f t="shared" si="20"/>
        <v>9</v>
      </c>
      <c r="AC38" s="16">
        <f t="shared" si="20"/>
        <v>96</v>
      </c>
      <c r="AD38" s="17">
        <f t="shared" si="20"/>
        <v>5</v>
      </c>
      <c r="AE38" s="18">
        <f t="shared" si="20"/>
        <v>25</v>
      </c>
      <c r="AF38" s="19" t="s">
        <v>81</v>
      </c>
      <c r="AG38" s="17" t="s">
        <v>81</v>
      </c>
      <c r="AH38" s="17" t="s">
        <v>81</v>
      </c>
      <c r="AI38" s="17" t="s">
        <v>81</v>
      </c>
      <c r="AJ38" s="18" t="s">
        <v>81</v>
      </c>
      <c r="AK38" s="144" t="s">
        <v>81</v>
      </c>
      <c r="AL38" s="151" t="s">
        <v>81</v>
      </c>
      <c r="AM38" s="151" t="s">
        <v>81</v>
      </c>
      <c r="AN38" s="152" t="s">
        <v>81</v>
      </c>
    </row>
    <row r="39" spans="1:41" ht="12">
      <c r="A39" s="262"/>
      <c r="B39" s="262"/>
      <c r="C39" s="262"/>
      <c r="D39" s="262"/>
      <c r="E39" s="262"/>
      <c r="F39" s="262"/>
      <c r="G39" s="262"/>
      <c r="H39" s="262"/>
      <c r="I39" s="265"/>
      <c r="J39" s="262"/>
      <c r="K39" s="266"/>
      <c r="L39" s="262"/>
      <c r="M39" s="262"/>
      <c r="N39" s="262"/>
      <c r="O39" s="262"/>
      <c r="P39" s="262"/>
      <c r="Q39" s="262"/>
      <c r="R39" s="262"/>
      <c r="S39" s="262"/>
      <c r="T39" s="262"/>
      <c r="U39" s="262"/>
      <c r="V39" s="262"/>
      <c r="W39" s="262"/>
      <c r="X39" s="262"/>
      <c r="Y39" s="262"/>
      <c r="Z39" s="262"/>
      <c r="AA39" s="262"/>
      <c r="AB39" s="262"/>
      <c r="AC39" s="262"/>
      <c r="AD39" s="262"/>
      <c r="AE39" s="262"/>
      <c r="AF39" s="262"/>
      <c r="AG39" s="262"/>
      <c r="AH39" s="262"/>
      <c r="AI39" s="262"/>
      <c r="AJ39" s="262"/>
      <c r="AK39" s="262"/>
      <c r="AL39" s="263"/>
      <c r="AM39" s="263"/>
      <c r="AN39" s="263"/>
      <c r="AO39" s="263"/>
    </row>
    <row r="40" spans="1:41" ht="12">
      <c r="A40" s="264" t="s">
        <v>39</v>
      </c>
      <c r="B40" s="262"/>
      <c r="C40" s="262"/>
      <c r="D40" s="262"/>
      <c r="E40" s="262"/>
      <c r="F40" s="262"/>
      <c r="G40" s="262"/>
      <c r="H40" s="262"/>
      <c r="I40" s="265"/>
      <c r="J40" s="262"/>
      <c r="K40" s="266"/>
      <c r="L40" s="262"/>
      <c r="M40" s="262"/>
      <c r="N40" s="262"/>
      <c r="O40" s="262"/>
      <c r="P40" s="262"/>
      <c r="Q40" s="262"/>
      <c r="R40" s="262"/>
      <c r="S40" s="262"/>
      <c r="T40" s="262"/>
      <c r="U40" s="262"/>
      <c r="V40" s="262"/>
      <c r="W40" s="262"/>
      <c r="X40" s="262"/>
      <c r="Y40" s="262"/>
      <c r="Z40" s="262"/>
      <c r="AA40" s="262"/>
      <c r="AB40" s="262"/>
      <c r="AC40" s="262"/>
      <c r="AD40" s="262"/>
      <c r="AE40" s="262"/>
      <c r="AF40" s="262"/>
      <c r="AG40" s="262"/>
      <c r="AH40" s="262"/>
      <c r="AI40" s="262"/>
      <c r="AJ40" s="262"/>
      <c r="AK40" s="262"/>
      <c r="AL40" s="263"/>
      <c r="AM40" s="263"/>
      <c r="AN40" s="263"/>
      <c r="AO40" s="263"/>
    </row>
    <row r="42" spans="1:8" ht="12">
      <c r="A42" s="70" t="s">
        <v>50</v>
      </c>
      <c r="H42" s="70" t="s">
        <v>52</v>
      </c>
    </row>
    <row r="43" spans="1:8" ht="12">
      <c r="A43" s="70" t="s">
        <v>51</v>
      </c>
      <c r="H43" s="70" t="s">
        <v>53</v>
      </c>
    </row>
    <row r="44" spans="2:3" ht="12">
      <c r="B44" s="25"/>
      <c r="C44" s="25"/>
    </row>
    <row r="49" spans="1:33" ht="12">
      <c r="A49" s="25"/>
      <c r="B49" s="24"/>
      <c r="C49" s="25"/>
      <c r="D49" s="25"/>
      <c r="E49" s="25"/>
      <c r="F49" s="25"/>
      <c r="G49" s="23"/>
      <c r="H49" s="25"/>
      <c r="I49" s="25"/>
      <c r="J49" s="25"/>
      <c r="K49" s="25"/>
      <c r="N49" s="130"/>
      <c r="O49" s="25"/>
      <c r="Q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</row>
    <row r="50" spans="1:7" ht="12">
      <c r="A50" s="23"/>
      <c r="B50" s="23"/>
      <c r="G50" s="23"/>
    </row>
    <row r="51" spans="1:2" ht="12">
      <c r="A51" s="23"/>
      <c r="B51" s="23"/>
    </row>
    <row r="52" spans="1:2" ht="12">
      <c r="A52" s="23"/>
      <c r="B52" s="23"/>
    </row>
    <row r="53" spans="1:2" ht="12">
      <c r="A53" s="23"/>
      <c r="B53" s="23"/>
    </row>
    <row r="54" spans="1:2" ht="12">
      <c r="A54" s="23"/>
      <c r="B54" s="23"/>
    </row>
    <row r="55" spans="1:2" ht="12">
      <c r="A55" s="23"/>
      <c r="B55" s="23"/>
    </row>
    <row r="56" spans="1:2" ht="12">
      <c r="A56" s="23"/>
      <c r="B56" s="23"/>
    </row>
    <row r="57" spans="1:2" ht="12">
      <c r="A57" s="23"/>
      <c r="B57" s="23"/>
    </row>
  </sheetData>
  <mergeCells count="16">
    <mergeCell ref="AK4:AN4"/>
    <mergeCell ref="D22:H22"/>
    <mergeCell ref="I22:N22"/>
    <mergeCell ref="O22:T22"/>
    <mergeCell ref="U22:AB22"/>
    <mergeCell ref="AC22:AE22"/>
    <mergeCell ref="AF22:AJ22"/>
    <mergeCell ref="AK22:AN22"/>
    <mergeCell ref="O4:T4"/>
    <mergeCell ref="U4:AB4"/>
    <mergeCell ref="AC4:AE4"/>
    <mergeCell ref="AF4:AJ4"/>
    <mergeCell ref="A5:C5"/>
    <mergeCell ref="A23:C23"/>
    <mergeCell ref="D4:H4"/>
    <mergeCell ref="I4:N4"/>
  </mergeCells>
  <printOptions/>
  <pageMargins left="0.25" right="0.25" top="0.75" bottom="0.25" header="0.25" footer="0.25"/>
  <pageSetup fitToHeight="1" fitToWidth="1" orientation="landscape" scale="74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35"/>
  <sheetViews>
    <sheetView workbookViewId="0" topLeftCell="A1">
      <selection activeCell="F3" sqref="F3"/>
    </sheetView>
  </sheetViews>
  <sheetFormatPr defaultColWidth="11.421875" defaultRowHeight="12.75"/>
  <cols>
    <col min="1" max="1" width="6.421875" style="0" bestFit="1" customWidth="1"/>
    <col min="2" max="2" width="16.421875" style="0" bestFit="1" customWidth="1"/>
    <col min="3" max="6" width="3.140625" style="0" bestFit="1" customWidth="1"/>
    <col min="7" max="9" width="3.00390625" style="0" bestFit="1" customWidth="1"/>
    <col min="10" max="10" width="3.140625" style="0" bestFit="1" customWidth="1"/>
    <col min="11" max="13" width="3.00390625" style="0" bestFit="1" customWidth="1"/>
    <col min="14" max="14" width="3.140625" style="0" bestFit="1" customWidth="1"/>
    <col min="15" max="26" width="3.00390625" style="0" bestFit="1" customWidth="1"/>
    <col min="27" max="27" width="3.140625" style="0" bestFit="1" customWidth="1"/>
    <col min="28" max="28" width="3.00390625" style="0" bestFit="1" customWidth="1"/>
  </cols>
  <sheetData>
    <row r="1" spans="1:28" ht="12.75" thickBot="1">
      <c r="A1" s="235"/>
      <c r="B1" s="236"/>
      <c r="C1" s="340" t="s">
        <v>134</v>
      </c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2"/>
      <c r="O1" s="340" t="s">
        <v>133</v>
      </c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  <c r="AA1" s="341"/>
      <c r="AB1" s="342"/>
    </row>
    <row r="2" spans="1:28" ht="90" thickBot="1">
      <c r="A2" s="237" t="s">
        <v>79</v>
      </c>
      <c r="B2" s="261" t="str">
        <f>Statistics!A5</f>
        <v>Detroit Pistoffs</v>
      </c>
      <c r="C2" s="238" t="s">
        <v>99</v>
      </c>
      <c r="D2" s="239" t="s">
        <v>100</v>
      </c>
      <c r="E2" s="240" t="s">
        <v>101</v>
      </c>
      <c r="F2" s="240" t="s">
        <v>102</v>
      </c>
      <c r="G2" s="240" t="s">
        <v>103</v>
      </c>
      <c r="H2" s="239" t="s">
        <v>104</v>
      </c>
      <c r="I2" s="239" t="s">
        <v>105</v>
      </c>
      <c r="J2" s="240" t="s">
        <v>106</v>
      </c>
      <c r="K2" s="240" t="s">
        <v>107</v>
      </c>
      <c r="L2" s="240" t="s">
        <v>108</v>
      </c>
      <c r="M2" s="240" t="s">
        <v>112</v>
      </c>
      <c r="N2" s="241" t="s">
        <v>109</v>
      </c>
      <c r="O2" s="242" t="s">
        <v>110</v>
      </c>
      <c r="P2" s="240" t="s">
        <v>111</v>
      </c>
      <c r="Q2" s="240" t="s">
        <v>99</v>
      </c>
      <c r="R2" s="240" t="s">
        <v>100</v>
      </c>
      <c r="S2" s="240" t="s">
        <v>101</v>
      </c>
      <c r="T2" s="240" t="s">
        <v>102</v>
      </c>
      <c r="U2" s="240" t="s">
        <v>103</v>
      </c>
      <c r="V2" s="240" t="s">
        <v>113</v>
      </c>
      <c r="W2" s="239" t="s">
        <v>104</v>
      </c>
      <c r="X2" s="239" t="s">
        <v>105</v>
      </c>
      <c r="Y2" s="239" t="s">
        <v>107</v>
      </c>
      <c r="Z2" s="239" t="s">
        <v>108</v>
      </c>
      <c r="AA2" s="240" t="s">
        <v>112</v>
      </c>
      <c r="AB2" s="241" t="s">
        <v>109</v>
      </c>
    </row>
    <row r="3" spans="1:28" ht="12">
      <c r="A3" s="20" t="str">
        <f>Statistics!A6</f>
        <v>L1</v>
      </c>
      <c r="B3" s="22" t="str">
        <f>Statistics!C6</f>
        <v>Bikini Killer (A)</v>
      </c>
      <c r="C3" s="243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5">
        <f aca="true" t="shared" si="0" ref="N3:N16">SUM(C3:M3)</f>
        <v>0</v>
      </c>
      <c r="O3" s="246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5">
        <f aca="true" t="shared" si="1" ref="AB3:AB16">SUM(O3:AA3)</f>
        <v>0</v>
      </c>
    </row>
    <row r="4" spans="1:28" ht="12">
      <c r="A4" s="20">
        <f>Statistics!A7</f>
        <v>33.3</v>
      </c>
      <c r="B4" s="22" t="str">
        <f>Statistics!C7</f>
        <v>Cookie Rumble (C)</v>
      </c>
      <c r="C4" s="247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9">
        <f t="shared" si="0"/>
        <v>0</v>
      </c>
      <c r="O4" s="92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9">
        <f t="shared" si="1"/>
        <v>0</v>
      </c>
    </row>
    <row r="5" spans="1:28" ht="12">
      <c r="A5" s="20" t="str">
        <f>Statistics!A8</f>
        <v>$</v>
      </c>
      <c r="B5" s="22" t="str">
        <f>Statistics!C8</f>
        <v>Effin' Money</v>
      </c>
      <c r="C5" s="247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9">
        <f t="shared" si="0"/>
        <v>0</v>
      </c>
      <c r="O5" s="92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9">
        <f t="shared" si="1"/>
        <v>0</v>
      </c>
    </row>
    <row r="6" spans="1:28" ht="12">
      <c r="A6" s="20">
        <f>Statistics!A9</f>
        <v>6</v>
      </c>
      <c r="B6" s="22" t="str">
        <f>Statistics!C9</f>
        <v>Elle McFearsome</v>
      </c>
      <c r="C6" s="247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9">
        <f t="shared" si="0"/>
        <v>0</v>
      </c>
      <c r="O6" s="92"/>
      <c r="P6" s="248"/>
      <c r="Q6" s="248"/>
      <c r="R6" s="248"/>
      <c r="S6" s="248"/>
      <c r="T6" s="248"/>
      <c r="U6" s="248"/>
      <c r="V6" s="248"/>
      <c r="W6" s="248"/>
      <c r="X6" s="248"/>
      <c r="Y6" s="248"/>
      <c r="Z6" s="248"/>
      <c r="AA6" s="248"/>
      <c r="AB6" s="249">
        <f t="shared" si="1"/>
        <v>0</v>
      </c>
    </row>
    <row r="7" spans="1:28" ht="12">
      <c r="A7" s="20" t="str">
        <f>Statistics!A10</f>
        <v>SOD</v>
      </c>
      <c r="B7" s="22" t="str">
        <f>Statistics!C10</f>
        <v>Jugsy Siegel</v>
      </c>
      <c r="C7" s="247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9">
        <f t="shared" si="0"/>
        <v>0</v>
      </c>
      <c r="O7" s="92"/>
      <c r="P7" s="248"/>
      <c r="Q7" s="248"/>
      <c r="R7" s="248"/>
      <c r="S7" s="248"/>
      <c r="T7" s="248"/>
      <c r="U7" s="248"/>
      <c r="V7" s="248"/>
      <c r="W7" s="248"/>
      <c r="X7" s="248"/>
      <c r="Y7" s="248"/>
      <c r="Z7" s="248"/>
      <c r="AA7" s="248"/>
      <c r="AB7" s="249">
        <f t="shared" si="1"/>
        <v>0</v>
      </c>
    </row>
    <row r="8" spans="1:28" ht="12">
      <c r="A8" s="20">
        <f>Statistics!A11</f>
        <v>67</v>
      </c>
      <c r="B8" s="22" t="str">
        <f>Statistics!C11</f>
        <v>Miss Canada</v>
      </c>
      <c r="C8" s="247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9">
        <f t="shared" si="0"/>
        <v>0</v>
      </c>
      <c r="O8" s="92"/>
      <c r="P8" s="248"/>
      <c r="Q8" s="248"/>
      <c r="R8" s="248"/>
      <c r="S8" s="248"/>
      <c r="T8" s="248"/>
      <c r="U8" s="248"/>
      <c r="V8" s="248"/>
      <c r="W8" s="248"/>
      <c r="X8" s="248"/>
      <c r="Y8" s="248"/>
      <c r="Z8" s="248"/>
      <c r="AA8" s="248"/>
      <c r="AB8" s="249">
        <f t="shared" si="1"/>
        <v>0</v>
      </c>
    </row>
    <row r="9" spans="1:28" ht="12">
      <c r="A9" s="20">
        <f>Statistics!A12</f>
        <v>2</v>
      </c>
      <c r="B9" s="22" t="str">
        <f>Statistics!C12</f>
        <v>Pain MacGowan</v>
      </c>
      <c r="C9" s="247"/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249">
        <f t="shared" si="0"/>
        <v>0</v>
      </c>
      <c r="O9" s="92"/>
      <c r="P9" s="248"/>
      <c r="Q9" s="248"/>
      <c r="R9" s="248"/>
      <c r="S9" s="248"/>
      <c r="T9" s="248"/>
      <c r="U9" s="248"/>
      <c r="V9" s="248"/>
      <c r="W9" s="248"/>
      <c r="X9" s="248"/>
      <c r="Y9" s="248"/>
      <c r="Z9" s="248"/>
      <c r="AA9" s="248"/>
      <c r="AB9" s="249">
        <f t="shared" si="1"/>
        <v>0</v>
      </c>
    </row>
    <row r="10" spans="1:28" ht="12">
      <c r="A10" s="20">
        <f>Statistics!A13</f>
        <v>12</v>
      </c>
      <c r="B10" s="22" t="str">
        <f>Statistics!C13</f>
        <v>RUDE Awakening</v>
      </c>
      <c r="C10" s="247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9">
        <f t="shared" si="0"/>
        <v>0</v>
      </c>
      <c r="O10" s="92"/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248"/>
      <c r="AA10" s="248"/>
      <c r="AB10" s="249">
        <f t="shared" si="1"/>
        <v>0</v>
      </c>
    </row>
    <row r="11" spans="1:28" ht="12">
      <c r="A11" s="20">
        <f>Statistics!A14</f>
        <v>26</v>
      </c>
      <c r="B11" s="22" t="str">
        <f>Statistics!C14</f>
        <v>Smashing Darling</v>
      </c>
      <c r="C11" s="247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9">
        <f t="shared" si="0"/>
        <v>0</v>
      </c>
      <c r="O11" s="92"/>
      <c r="P11" s="248"/>
      <c r="Q11" s="248"/>
      <c r="R11" s="248"/>
      <c r="S11" s="248"/>
      <c r="T11" s="248"/>
      <c r="U11" s="248"/>
      <c r="V11" s="248"/>
      <c r="W11" s="248"/>
      <c r="X11" s="248"/>
      <c r="Y11" s="248"/>
      <c r="Z11" s="248"/>
      <c r="AA11" s="248"/>
      <c r="AB11" s="249">
        <f t="shared" si="1"/>
        <v>0</v>
      </c>
    </row>
    <row r="12" spans="1:28" ht="12">
      <c r="A12" s="20">
        <f>Statistics!A15</f>
        <v>66</v>
      </c>
      <c r="B12" s="22" t="str">
        <f>Statistics!C15</f>
        <v>Soldier Doll</v>
      </c>
      <c r="C12" s="247"/>
      <c r="D12" s="248"/>
      <c r="E12" s="248"/>
      <c r="F12" s="248"/>
      <c r="G12" s="248"/>
      <c r="H12" s="248"/>
      <c r="I12" s="248"/>
      <c r="J12" s="248"/>
      <c r="K12" s="248"/>
      <c r="L12" s="248"/>
      <c r="M12" s="248"/>
      <c r="N12" s="249">
        <f t="shared" si="0"/>
        <v>0</v>
      </c>
      <c r="O12" s="92"/>
      <c r="P12" s="248"/>
      <c r="Q12" s="248"/>
      <c r="R12" s="248"/>
      <c r="S12" s="248"/>
      <c r="T12" s="248"/>
      <c r="U12" s="248"/>
      <c r="V12" s="248"/>
      <c r="W12" s="248"/>
      <c r="X12" s="248"/>
      <c r="Y12" s="248"/>
      <c r="Z12" s="248"/>
      <c r="AA12" s="248"/>
      <c r="AB12" s="249">
        <f t="shared" si="1"/>
        <v>0</v>
      </c>
    </row>
    <row r="13" spans="1:28" ht="12">
      <c r="A13" s="20">
        <f>Statistics!A16</f>
        <v>420</v>
      </c>
      <c r="B13" s="22" t="str">
        <f>Statistics!C16</f>
        <v>Wanda Throwdown</v>
      </c>
      <c r="C13" s="247"/>
      <c r="D13" s="248"/>
      <c r="E13" s="248"/>
      <c r="F13" s="248"/>
      <c r="G13" s="248"/>
      <c r="H13" s="248"/>
      <c r="I13" s="248"/>
      <c r="J13" s="248"/>
      <c r="K13" s="248"/>
      <c r="L13" s="248"/>
      <c r="M13" s="248"/>
      <c r="N13" s="249">
        <f t="shared" si="0"/>
        <v>0</v>
      </c>
      <c r="O13" s="92"/>
      <c r="P13" s="248"/>
      <c r="Q13" s="248"/>
      <c r="R13" s="248"/>
      <c r="S13" s="248"/>
      <c r="T13" s="248"/>
      <c r="U13" s="248"/>
      <c r="V13" s="248"/>
      <c r="W13" s="248"/>
      <c r="X13" s="248"/>
      <c r="Y13" s="248"/>
      <c r="Z13" s="248"/>
      <c r="AA13" s="248"/>
      <c r="AB13" s="249">
        <f t="shared" si="1"/>
        <v>0</v>
      </c>
    </row>
    <row r="14" spans="1:28" ht="12">
      <c r="A14" s="20">
        <f>Statistics!A17</f>
        <v>0</v>
      </c>
      <c r="B14" s="22">
        <f>Statistics!C17</f>
        <v>0</v>
      </c>
      <c r="C14" s="247"/>
      <c r="D14" s="248"/>
      <c r="E14" s="248"/>
      <c r="F14" s="248"/>
      <c r="G14" s="248"/>
      <c r="H14" s="248"/>
      <c r="I14" s="248"/>
      <c r="J14" s="248"/>
      <c r="K14" s="248"/>
      <c r="L14" s="248"/>
      <c r="M14" s="248"/>
      <c r="N14" s="249">
        <f t="shared" si="0"/>
        <v>0</v>
      </c>
      <c r="O14" s="92"/>
      <c r="P14" s="248"/>
      <c r="Q14" s="248"/>
      <c r="R14" s="248"/>
      <c r="S14" s="248"/>
      <c r="T14" s="248"/>
      <c r="U14" s="248"/>
      <c r="V14" s="248"/>
      <c r="W14" s="248"/>
      <c r="X14" s="248"/>
      <c r="Y14" s="248"/>
      <c r="Z14" s="248"/>
      <c r="AA14" s="248"/>
      <c r="AB14" s="249">
        <f t="shared" si="1"/>
        <v>0</v>
      </c>
    </row>
    <row r="15" spans="1:28" ht="12">
      <c r="A15" s="20">
        <f>Statistics!A18</f>
        <v>0</v>
      </c>
      <c r="B15" s="22">
        <f>Statistics!C18</f>
        <v>0</v>
      </c>
      <c r="C15" s="247"/>
      <c r="D15" s="248"/>
      <c r="E15" s="248"/>
      <c r="F15" s="248"/>
      <c r="G15" s="248"/>
      <c r="H15" s="248"/>
      <c r="I15" s="248"/>
      <c r="J15" s="248"/>
      <c r="K15" s="248"/>
      <c r="L15" s="248"/>
      <c r="M15" s="248"/>
      <c r="N15" s="249">
        <f t="shared" si="0"/>
        <v>0</v>
      </c>
      <c r="O15" s="92"/>
      <c r="P15" s="248"/>
      <c r="Q15" s="248"/>
      <c r="R15" s="248"/>
      <c r="S15" s="248"/>
      <c r="T15" s="248"/>
      <c r="U15" s="248"/>
      <c r="V15" s="248"/>
      <c r="W15" s="248"/>
      <c r="X15" s="248"/>
      <c r="Y15" s="248"/>
      <c r="Z15" s="248"/>
      <c r="AA15" s="248"/>
      <c r="AB15" s="249">
        <f t="shared" si="1"/>
        <v>0</v>
      </c>
    </row>
    <row r="16" spans="1:28" ht="12.75" thickBot="1">
      <c r="A16" s="20">
        <f>Statistics!A19</f>
        <v>0</v>
      </c>
      <c r="B16" s="22">
        <f>Statistics!C19</f>
        <v>0</v>
      </c>
      <c r="C16" s="250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2">
        <f t="shared" si="0"/>
        <v>0</v>
      </c>
      <c r="O16" s="220"/>
      <c r="P16" s="251"/>
      <c r="Q16" s="251"/>
      <c r="R16" s="251"/>
      <c r="S16" s="251"/>
      <c r="T16" s="251"/>
      <c r="U16" s="251"/>
      <c r="V16" s="251"/>
      <c r="W16" s="251"/>
      <c r="X16" s="251"/>
      <c r="Y16" s="251"/>
      <c r="Z16" s="251"/>
      <c r="AA16" s="251"/>
      <c r="AB16" s="252">
        <f t="shared" si="1"/>
        <v>0</v>
      </c>
    </row>
    <row r="17" spans="1:28" ht="12.75" thickBot="1">
      <c r="A17" s="253"/>
      <c r="B17" s="254" t="s">
        <v>124</v>
      </c>
      <c r="C17" s="255">
        <f>SUM(C3:C16)</f>
        <v>0</v>
      </c>
      <c r="D17" s="256">
        <f aca="true" t="shared" si="2" ref="D17:AB17">SUM(D3:D16)</f>
        <v>0</v>
      </c>
      <c r="E17" s="256">
        <f t="shared" si="2"/>
        <v>0</v>
      </c>
      <c r="F17" s="256">
        <f t="shared" si="2"/>
        <v>0</v>
      </c>
      <c r="G17" s="256">
        <f t="shared" si="2"/>
        <v>0</v>
      </c>
      <c r="H17" s="256">
        <f t="shared" si="2"/>
        <v>0</v>
      </c>
      <c r="I17" s="256">
        <f t="shared" si="2"/>
        <v>0</v>
      </c>
      <c r="J17" s="256">
        <f t="shared" si="2"/>
        <v>0</v>
      </c>
      <c r="K17" s="256">
        <f t="shared" si="2"/>
        <v>0</v>
      </c>
      <c r="L17" s="256">
        <f t="shared" si="2"/>
        <v>0</v>
      </c>
      <c r="M17" s="256">
        <f t="shared" si="2"/>
        <v>0</v>
      </c>
      <c r="N17" s="257">
        <f t="shared" si="2"/>
        <v>0</v>
      </c>
      <c r="O17" s="255">
        <f t="shared" si="2"/>
        <v>0</v>
      </c>
      <c r="P17" s="256">
        <f t="shared" si="2"/>
        <v>0</v>
      </c>
      <c r="Q17" s="256">
        <f t="shared" si="2"/>
        <v>0</v>
      </c>
      <c r="R17" s="256">
        <f t="shared" si="2"/>
        <v>0</v>
      </c>
      <c r="S17" s="256">
        <f t="shared" si="2"/>
        <v>0</v>
      </c>
      <c r="T17" s="256">
        <f t="shared" si="2"/>
        <v>0</v>
      </c>
      <c r="U17" s="256">
        <f t="shared" si="2"/>
        <v>0</v>
      </c>
      <c r="V17" s="256">
        <f t="shared" si="2"/>
        <v>0</v>
      </c>
      <c r="W17" s="256">
        <f t="shared" si="2"/>
        <v>0</v>
      </c>
      <c r="X17" s="256">
        <f t="shared" si="2"/>
        <v>0</v>
      </c>
      <c r="Y17" s="256">
        <f t="shared" si="2"/>
        <v>0</v>
      </c>
      <c r="Z17" s="256">
        <f t="shared" si="2"/>
        <v>0</v>
      </c>
      <c r="AA17" s="256">
        <f t="shared" si="2"/>
        <v>0</v>
      </c>
      <c r="AB17" s="257">
        <f t="shared" si="2"/>
        <v>0</v>
      </c>
    </row>
    <row r="18" ht="12.75" thickBot="1"/>
    <row r="19" spans="1:28" ht="12.75" thickBot="1">
      <c r="A19" s="235"/>
      <c r="B19" s="236"/>
      <c r="C19" s="340" t="s">
        <v>134</v>
      </c>
      <c r="D19" s="341"/>
      <c r="E19" s="341"/>
      <c r="F19" s="341"/>
      <c r="G19" s="341"/>
      <c r="H19" s="341"/>
      <c r="I19" s="341"/>
      <c r="J19" s="341"/>
      <c r="K19" s="341"/>
      <c r="L19" s="341"/>
      <c r="M19" s="341"/>
      <c r="N19" s="342"/>
      <c r="O19" s="340" t="s">
        <v>133</v>
      </c>
      <c r="P19" s="341"/>
      <c r="Q19" s="341"/>
      <c r="R19" s="341"/>
      <c r="S19" s="341"/>
      <c r="T19" s="341"/>
      <c r="U19" s="341"/>
      <c r="V19" s="341"/>
      <c r="W19" s="341"/>
      <c r="X19" s="341"/>
      <c r="Y19" s="341"/>
      <c r="Z19" s="341"/>
      <c r="AA19" s="341"/>
      <c r="AB19" s="342"/>
    </row>
    <row r="20" spans="1:28" ht="90" thickBot="1">
      <c r="A20" s="237" t="s">
        <v>79</v>
      </c>
      <c r="B20" s="261" t="str">
        <f>'[1]Sheet1'!A1</f>
        <v>D-Funk All Stars</v>
      </c>
      <c r="C20" s="240" t="s">
        <v>99</v>
      </c>
      <c r="D20" s="239" t="s">
        <v>100</v>
      </c>
      <c r="E20" s="240" t="s">
        <v>101</v>
      </c>
      <c r="F20" s="240" t="s">
        <v>102</v>
      </c>
      <c r="G20" s="238" t="s">
        <v>103</v>
      </c>
      <c r="H20" s="239" t="s">
        <v>104</v>
      </c>
      <c r="I20" s="239" t="s">
        <v>105</v>
      </c>
      <c r="J20" s="240" t="s">
        <v>106</v>
      </c>
      <c r="K20" s="240" t="s">
        <v>107</v>
      </c>
      <c r="L20" s="240" t="s">
        <v>108</v>
      </c>
      <c r="M20" s="240" t="s">
        <v>112</v>
      </c>
      <c r="N20" s="241" t="s">
        <v>109</v>
      </c>
      <c r="O20" s="242" t="s">
        <v>110</v>
      </c>
      <c r="P20" s="240" t="s">
        <v>111</v>
      </c>
      <c r="Q20" s="240" t="s">
        <v>99</v>
      </c>
      <c r="R20" s="240" t="s">
        <v>100</v>
      </c>
      <c r="S20" s="240" t="s">
        <v>101</v>
      </c>
      <c r="T20" s="240" t="s">
        <v>102</v>
      </c>
      <c r="U20" s="240" t="s">
        <v>103</v>
      </c>
      <c r="V20" s="240" t="s">
        <v>113</v>
      </c>
      <c r="W20" s="239" t="s">
        <v>104</v>
      </c>
      <c r="X20" s="239" t="s">
        <v>105</v>
      </c>
      <c r="Y20" s="239" t="s">
        <v>107</v>
      </c>
      <c r="Z20" s="239" t="s">
        <v>108</v>
      </c>
      <c r="AA20" s="240" t="s">
        <v>112</v>
      </c>
      <c r="AB20" s="241" t="s">
        <v>109</v>
      </c>
    </row>
    <row r="21" spans="1:28" ht="12">
      <c r="A21" s="20">
        <f>'[1]Sheet1'!A2</f>
        <v>313</v>
      </c>
      <c r="B21" s="66" t="str">
        <f>'[1]Sheet1'!C2</f>
        <v>Black Eyed Skeez</v>
      </c>
      <c r="C21" s="244"/>
      <c r="D21" s="244"/>
      <c r="E21" s="244"/>
      <c r="F21" s="244"/>
      <c r="G21" s="243"/>
      <c r="H21" s="244"/>
      <c r="I21" s="244"/>
      <c r="J21" s="244"/>
      <c r="K21" s="244"/>
      <c r="L21" s="244"/>
      <c r="M21" s="244"/>
      <c r="N21" s="245">
        <f aca="true" t="shared" si="3" ref="N21:N34">SUM(C21:M21)</f>
        <v>0</v>
      </c>
      <c r="O21" s="246"/>
      <c r="P21" s="244"/>
      <c r="Q21" s="244"/>
      <c r="R21" s="244"/>
      <c r="S21" s="244"/>
      <c r="T21" s="244"/>
      <c r="U21" s="244"/>
      <c r="V21" s="244"/>
      <c r="W21" s="244"/>
      <c r="X21" s="244"/>
      <c r="Y21" s="244"/>
      <c r="Z21" s="244"/>
      <c r="AA21" s="244"/>
      <c r="AB21" s="245">
        <f aca="true" t="shared" si="4" ref="AB21:AB34">SUM(O21:AA21)</f>
        <v>0</v>
      </c>
    </row>
    <row r="22" spans="1:28" ht="12">
      <c r="A22" s="20">
        <f>'[1]Sheet1'!A3</f>
        <v>9</v>
      </c>
      <c r="B22" s="66" t="str">
        <f>'[1]Sheet1'!C3</f>
        <v>Cat's Meow</v>
      </c>
      <c r="C22" s="248"/>
      <c r="D22" s="248"/>
      <c r="E22" s="248"/>
      <c r="F22" s="248"/>
      <c r="G22" s="247"/>
      <c r="H22" s="248"/>
      <c r="I22" s="248"/>
      <c r="J22" s="248"/>
      <c r="K22" s="248"/>
      <c r="L22" s="248"/>
      <c r="M22" s="248"/>
      <c r="N22" s="249">
        <f t="shared" si="3"/>
        <v>0</v>
      </c>
      <c r="O22" s="92"/>
      <c r="P22" s="248"/>
      <c r="Q22" s="248"/>
      <c r="R22" s="248"/>
      <c r="S22" s="248"/>
      <c r="T22" s="248"/>
      <c r="U22" s="248"/>
      <c r="V22" s="248"/>
      <c r="W22" s="248"/>
      <c r="X22" s="248"/>
      <c r="Y22" s="248"/>
      <c r="Z22" s="248"/>
      <c r="AA22" s="248"/>
      <c r="AB22" s="249">
        <f t="shared" si="4"/>
        <v>0</v>
      </c>
    </row>
    <row r="23" spans="1:28" ht="12">
      <c r="A23" s="20">
        <f>'[1]Sheet1'!A4</f>
        <v>5</v>
      </c>
      <c r="B23" s="66" t="str">
        <f>'[1]Sheet1'!C4</f>
        <v>Damsel Distresser</v>
      </c>
      <c r="C23" s="248"/>
      <c r="D23" s="248"/>
      <c r="E23" s="248"/>
      <c r="F23" s="248"/>
      <c r="G23" s="247"/>
      <c r="H23" s="248"/>
      <c r="I23" s="248"/>
      <c r="J23" s="248"/>
      <c r="K23" s="248"/>
      <c r="L23" s="248"/>
      <c r="M23" s="248"/>
      <c r="N23" s="249">
        <f t="shared" si="3"/>
        <v>0</v>
      </c>
      <c r="O23" s="92"/>
      <c r="P23" s="248"/>
      <c r="Q23" s="248"/>
      <c r="R23" s="248"/>
      <c r="S23" s="248"/>
      <c r="T23" s="248"/>
      <c r="U23" s="248"/>
      <c r="V23" s="248"/>
      <c r="W23" s="248"/>
      <c r="X23" s="248"/>
      <c r="Y23" s="248"/>
      <c r="Z23" s="248"/>
      <c r="AA23" s="248"/>
      <c r="AB23" s="249">
        <f t="shared" si="4"/>
        <v>0</v>
      </c>
    </row>
    <row r="24" spans="1:28" ht="12">
      <c r="A24" s="20">
        <f>'[1]Sheet1'!A5</f>
        <v>10</v>
      </c>
      <c r="B24" s="66" t="str">
        <f>'[1]Sheet1'!C5</f>
        <v>Elbow Derek</v>
      </c>
      <c r="C24" s="248"/>
      <c r="D24" s="248"/>
      <c r="E24" s="248"/>
      <c r="F24" s="248"/>
      <c r="G24" s="247"/>
      <c r="H24" s="248"/>
      <c r="I24" s="248"/>
      <c r="J24" s="248"/>
      <c r="K24" s="248"/>
      <c r="L24" s="248"/>
      <c r="M24" s="248"/>
      <c r="N24" s="249">
        <f t="shared" si="3"/>
        <v>0</v>
      </c>
      <c r="O24" s="92"/>
      <c r="P24" s="248"/>
      <c r="Q24" s="248"/>
      <c r="R24" s="248"/>
      <c r="S24" s="248"/>
      <c r="T24" s="248"/>
      <c r="U24" s="248"/>
      <c r="V24" s="248"/>
      <c r="W24" s="248"/>
      <c r="X24" s="248"/>
      <c r="Y24" s="248"/>
      <c r="Z24" s="248"/>
      <c r="AA24" s="248"/>
      <c r="AB24" s="249">
        <f t="shared" si="4"/>
        <v>0</v>
      </c>
    </row>
    <row r="25" spans="1:28" ht="12">
      <c r="A25" s="20">
        <f>'[1]Sheet1'!A6</f>
        <v>23</v>
      </c>
      <c r="B25" s="66" t="str">
        <f>'[1]Sheet1'!C6</f>
        <v>Ima Wrecker</v>
      </c>
      <c r="C25" s="248"/>
      <c r="D25" s="248"/>
      <c r="E25" s="248"/>
      <c r="F25" s="248"/>
      <c r="G25" s="247"/>
      <c r="H25" s="248"/>
      <c r="I25" s="248"/>
      <c r="J25" s="248"/>
      <c r="K25" s="248"/>
      <c r="L25" s="248"/>
      <c r="M25" s="248"/>
      <c r="N25" s="249">
        <f t="shared" si="3"/>
        <v>0</v>
      </c>
      <c r="O25" s="92"/>
      <c r="P25" s="248"/>
      <c r="Q25" s="248"/>
      <c r="R25" s="248"/>
      <c r="S25" s="248"/>
      <c r="T25" s="248"/>
      <c r="U25" s="248"/>
      <c r="V25" s="248"/>
      <c r="W25" s="248"/>
      <c r="X25" s="248"/>
      <c r="Y25" s="248"/>
      <c r="Z25" s="248"/>
      <c r="AA25" s="248"/>
      <c r="AB25" s="249">
        <f t="shared" si="4"/>
        <v>0</v>
      </c>
    </row>
    <row r="26" spans="1:28" ht="12">
      <c r="A26" s="20">
        <f>'[1]Sheet1'!A7</f>
        <v>777</v>
      </c>
      <c r="B26" s="66" t="str">
        <f>'[1]Sheet1'!C7</f>
        <v>Juicy Contusion</v>
      </c>
      <c r="C26" s="248"/>
      <c r="D26" s="248"/>
      <c r="E26" s="248"/>
      <c r="F26" s="248"/>
      <c r="G26" s="247"/>
      <c r="H26" s="248"/>
      <c r="I26" s="248"/>
      <c r="J26" s="248"/>
      <c r="K26" s="248"/>
      <c r="L26" s="248"/>
      <c r="M26" s="248"/>
      <c r="N26" s="249">
        <f t="shared" si="3"/>
        <v>0</v>
      </c>
      <c r="O26" s="92"/>
      <c r="P26" s="248"/>
      <c r="Q26" s="248"/>
      <c r="R26" s="248"/>
      <c r="S26" s="248"/>
      <c r="T26" s="248"/>
      <c r="U26" s="248"/>
      <c r="V26" s="248"/>
      <c r="W26" s="248"/>
      <c r="X26" s="248"/>
      <c r="Y26" s="248"/>
      <c r="Z26" s="248"/>
      <c r="AA26" s="248"/>
      <c r="AB26" s="249">
        <f t="shared" si="4"/>
        <v>0</v>
      </c>
    </row>
    <row r="27" spans="1:28" ht="12">
      <c r="A27" s="20" t="str">
        <f>'[1]Sheet1'!A8</f>
        <v>00</v>
      </c>
      <c r="B27" s="66" t="str">
        <f>'[1]Sheet1'!C8</f>
        <v>Meg Phite</v>
      </c>
      <c r="C27" s="248"/>
      <c r="D27" s="248"/>
      <c r="E27" s="248"/>
      <c r="F27" s="248"/>
      <c r="G27" s="247"/>
      <c r="H27" s="248"/>
      <c r="I27" s="248"/>
      <c r="J27" s="248"/>
      <c r="K27" s="248"/>
      <c r="L27" s="248"/>
      <c r="M27" s="248"/>
      <c r="N27" s="249">
        <f t="shared" si="3"/>
        <v>0</v>
      </c>
      <c r="O27" s="92"/>
      <c r="P27" s="248"/>
      <c r="Q27" s="248"/>
      <c r="R27" s="248"/>
      <c r="S27" s="248"/>
      <c r="T27" s="248"/>
      <c r="U27" s="248"/>
      <c r="V27" s="248"/>
      <c r="W27" s="248"/>
      <c r="X27" s="248"/>
      <c r="Y27" s="248"/>
      <c r="Z27" s="248"/>
      <c r="AA27" s="248"/>
      <c r="AB27" s="249">
        <f t="shared" si="4"/>
        <v>0</v>
      </c>
    </row>
    <row r="28" spans="1:28" ht="12">
      <c r="A28" s="20" t="str">
        <f>'[1]Sheet1'!A9</f>
        <v>200°</v>
      </c>
      <c r="B28" s="66" t="str">
        <f>'[1]Sheet1'!C9</f>
        <v>Sass Knuckles</v>
      </c>
      <c r="C28" s="248"/>
      <c r="D28" s="248"/>
      <c r="E28" s="248"/>
      <c r="F28" s="248"/>
      <c r="G28" s="247"/>
      <c r="H28" s="248"/>
      <c r="I28" s="248"/>
      <c r="J28" s="248"/>
      <c r="K28" s="248"/>
      <c r="L28" s="248"/>
      <c r="M28" s="248"/>
      <c r="N28" s="249">
        <f t="shared" si="3"/>
        <v>0</v>
      </c>
      <c r="O28" s="92"/>
      <c r="P28" s="248"/>
      <c r="Q28" s="248"/>
      <c r="R28" s="248"/>
      <c r="S28" s="248"/>
      <c r="T28" s="248"/>
      <c r="U28" s="248"/>
      <c r="V28" s="248"/>
      <c r="W28" s="248"/>
      <c r="X28" s="248"/>
      <c r="Y28" s="248"/>
      <c r="Z28" s="248"/>
      <c r="AA28" s="248"/>
      <c r="AB28" s="249">
        <f t="shared" si="4"/>
        <v>0</v>
      </c>
    </row>
    <row r="29" spans="1:28" ht="12">
      <c r="A29" s="20">
        <f>'[1]Sheet1'!A10</f>
        <v>813</v>
      </c>
      <c r="B29" s="66" t="str">
        <f>'[1]Sheet1'!C10</f>
        <v>Tiny Ninja</v>
      </c>
      <c r="C29" s="248"/>
      <c r="D29" s="248"/>
      <c r="E29" s="248"/>
      <c r="F29" s="248"/>
      <c r="G29" s="247"/>
      <c r="H29" s="248"/>
      <c r="I29" s="248"/>
      <c r="J29" s="248"/>
      <c r="K29" s="248"/>
      <c r="L29" s="248"/>
      <c r="M29" s="248"/>
      <c r="N29" s="249">
        <f t="shared" si="3"/>
        <v>0</v>
      </c>
      <c r="O29" s="92"/>
      <c r="P29" s="248"/>
      <c r="Q29" s="248"/>
      <c r="R29" s="248"/>
      <c r="S29" s="248"/>
      <c r="T29" s="248"/>
      <c r="U29" s="248"/>
      <c r="V29" s="248"/>
      <c r="W29" s="248"/>
      <c r="X29" s="248"/>
      <c r="Y29" s="248"/>
      <c r="Z29" s="248"/>
      <c r="AA29" s="248"/>
      <c r="AB29" s="249">
        <f t="shared" si="4"/>
        <v>0</v>
      </c>
    </row>
    <row r="30" spans="1:28" ht="12">
      <c r="A30" s="20">
        <f>'[1]Sheet1'!A11</f>
        <v>181</v>
      </c>
      <c r="B30" s="66" t="str">
        <f>'[1]Sheet1'!C11</f>
        <v>Vega Vendetta</v>
      </c>
      <c r="C30" s="248"/>
      <c r="D30" s="248"/>
      <c r="E30" s="248"/>
      <c r="F30" s="248"/>
      <c r="G30" s="247"/>
      <c r="H30" s="248"/>
      <c r="I30" s="248"/>
      <c r="J30" s="248"/>
      <c r="K30" s="248"/>
      <c r="L30" s="248"/>
      <c r="M30" s="248"/>
      <c r="N30" s="249">
        <f t="shared" si="3"/>
        <v>0</v>
      </c>
      <c r="O30" s="92"/>
      <c r="P30" s="248"/>
      <c r="Q30" s="248"/>
      <c r="R30" s="248"/>
      <c r="S30" s="248"/>
      <c r="T30" s="248"/>
      <c r="U30" s="248"/>
      <c r="V30" s="248"/>
      <c r="W30" s="248"/>
      <c r="X30" s="248"/>
      <c r="Y30" s="248"/>
      <c r="Z30" s="248"/>
      <c r="AA30" s="248"/>
      <c r="AB30" s="249">
        <f t="shared" si="4"/>
        <v>0</v>
      </c>
    </row>
    <row r="31" spans="1:28" ht="12">
      <c r="A31" s="20" t="str">
        <f>'[1]Sheet1'!A12</f>
        <v>-0</v>
      </c>
      <c r="B31" s="66" t="str">
        <f>'[1]Sheet1'!C12</f>
        <v>Vicious Vixen</v>
      </c>
      <c r="C31" s="248"/>
      <c r="D31" s="248"/>
      <c r="E31" s="248"/>
      <c r="F31" s="248"/>
      <c r="G31" s="247"/>
      <c r="H31" s="248"/>
      <c r="I31" s="248"/>
      <c r="J31" s="248"/>
      <c r="K31" s="248"/>
      <c r="L31" s="248"/>
      <c r="M31" s="248"/>
      <c r="N31" s="249">
        <f t="shared" si="3"/>
        <v>0</v>
      </c>
      <c r="O31" s="92"/>
      <c r="P31" s="248"/>
      <c r="Q31" s="248"/>
      <c r="R31" s="248"/>
      <c r="S31" s="248"/>
      <c r="T31" s="248"/>
      <c r="U31" s="248"/>
      <c r="V31" s="248"/>
      <c r="W31" s="248"/>
      <c r="X31" s="248"/>
      <c r="Y31" s="248"/>
      <c r="Z31" s="248"/>
      <c r="AA31" s="248"/>
      <c r="AB31" s="249">
        <f t="shared" si="4"/>
        <v>0</v>
      </c>
    </row>
    <row r="32" spans="1:28" ht="12">
      <c r="A32" s="20">
        <f>'[1]Sheet1'!A13</f>
        <v>31</v>
      </c>
      <c r="B32" s="66" t="str">
        <f>'[1]Sheet1'!C13</f>
        <v>Whiskey Soured</v>
      </c>
      <c r="C32" s="248"/>
      <c r="D32" s="248"/>
      <c r="E32" s="248"/>
      <c r="F32" s="248"/>
      <c r="G32" s="247"/>
      <c r="H32" s="248"/>
      <c r="I32" s="248"/>
      <c r="J32" s="248"/>
      <c r="K32" s="248"/>
      <c r="L32" s="248"/>
      <c r="M32" s="248"/>
      <c r="N32" s="249">
        <f t="shared" si="3"/>
        <v>0</v>
      </c>
      <c r="O32" s="92"/>
      <c r="P32" s="248"/>
      <c r="Q32" s="248"/>
      <c r="R32" s="248"/>
      <c r="S32" s="248"/>
      <c r="T32" s="248"/>
      <c r="U32" s="248"/>
      <c r="V32" s="248"/>
      <c r="W32" s="248"/>
      <c r="X32" s="248"/>
      <c r="Y32" s="248"/>
      <c r="Z32" s="248"/>
      <c r="AA32" s="248"/>
      <c r="AB32" s="249">
        <f t="shared" si="4"/>
        <v>0</v>
      </c>
    </row>
    <row r="33" spans="1:28" ht="12">
      <c r="A33" s="20">
        <f>Statistics!A36</f>
        <v>0</v>
      </c>
      <c r="B33" s="66">
        <f>Statistics!C36</f>
        <v>0</v>
      </c>
      <c r="C33" s="248"/>
      <c r="D33" s="248"/>
      <c r="E33" s="248"/>
      <c r="F33" s="248"/>
      <c r="G33" s="247"/>
      <c r="H33" s="248"/>
      <c r="I33" s="248"/>
      <c r="J33" s="248"/>
      <c r="K33" s="248"/>
      <c r="L33" s="248"/>
      <c r="M33" s="248"/>
      <c r="N33" s="249">
        <f t="shared" si="3"/>
        <v>0</v>
      </c>
      <c r="O33" s="92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9">
        <f t="shared" si="4"/>
        <v>0</v>
      </c>
    </row>
    <row r="34" spans="1:28" ht="12.75" thickBot="1">
      <c r="A34" s="20">
        <f>Statistics!A37</f>
        <v>0</v>
      </c>
      <c r="B34" s="66">
        <f>Statistics!C37</f>
        <v>0</v>
      </c>
      <c r="C34" s="258"/>
      <c r="D34" s="258"/>
      <c r="E34" s="258"/>
      <c r="F34" s="258"/>
      <c r="G34" s="259"/>
      <c r="H34" s="258"/>
      <c r="I34" s="258"/>
      <c r="J34" s="258"/>
      <c r="K34" s="258"/>
      <c r="L34" s="258"/>
      <c r="M34" s="258"/>
      <c r="N34" s="260">
        <f t="shared" si="3"/>
        <v>0</v>
      </c>
      <c r="O34" s="94"/>
      <c r="P34" s="258"/>
      <c r="Q34" s="258"/>
      <c r="R34" s="258"/>
      <c r="S34" s="258"/>
      <c r="T34" s="258"/>
      <c r="U34" s="258"/>
      <c r="V34" s="258"/>
      <c r="W34" s="258"/>
      <c r="X34" s="258"/>
      <c r="Y34" s="258"/>
      <c r="Z34" s="258"/>
      <c r="AA34" s="258"/>
      <c r="AB34" s="260">
        <f t="shared" si="4"/>
        <v>0</v>
      </c>
    </row>
    <row r="35" spans="1:28" ht="12.75" thickBot="1">
      <c r="A35" s="253"/>
      <c r="B35" s="254" t="s">
        <v>124</v>
      </c>
      <c r="C35" s="255">
        <f aca="true" t="shared" si="5" ref="C35:AB35">SUM(C21:C34)</f>
        <v>0</v>
      </c>
      <c r="D35" s="256">
        <f t="shared" si="5"/>
        <v>0</v>
      </c>
      <c r="E35" s="256">
        <f t="shared" si="5"/>
        <v>0</v>
      </c>
      <c r="F35" s="256">
        <f t="shared" si="5"/>
        <v>0</v>
      </c>
      <c r="G35" s="256">
        <f t="shared" si="5"/>
        <v>0</v>
      </c>
      <c r="H35" s="256">
        <f t="shared" si="5"/>
        <v>0</v>
      </c>
      <c r="I35" s="256">
        <f t="shared" si="5"/>
        <v>0</v>
      </c>
      <c r="J35" s="256">
        <f t="shared" si="5"/>
        <v>0</v>
      </c>
      <c r="K35" s="256">
        <f t="shared" si="5"/>
        <v>0</v>
      </c>
      <c r="L35" s="256">
        <f t="shared" si="5"/>
        <v>0</v>
      </c>
      <c r="M35" s="256">
        <f t="shared" si="5"/>
        <v>0</v>
      </c>
      <c r="N35" s="257">
        <f t="shared" si="5"/>
        <v>0</v>
      </c>
      <c r="O35" s="255">
        <f t="shared" si="5"/>
        <v>0</v>
      </c>
      <c r="P35" s="256">
        <f t="shared" si="5"/>
        <v>0</v>
      </c>
      <c r="Q35" s="256">
        <f t="shared" si="5"/>
        <v>0</v>
      </c>
      <c r="R35" s="256">
        <f t="shared" si="5"/>
        <v>0</v>
      </c>
      <c r="S35" s="256">
        <f t="shared" si="5"/>
        <v>0</v>
      </c>
      <c r="T35" s="256">
        <f t="shared" si="5"/>
        <v>0</v>
      </c>
      <c r="U35" s="256">
        <f t="shared" si="5"/>
        <v>0</v>
      </c>
      <c r="V35" s="256">
        <f t="shared" si="5"/>
        <v>0</v>
      </c>
      <c r="W35" s="256">
        <f t="shared" si="5"/>
        <v>0</v>
      </c>
      <c r="X35" s="256">
        <f t="shared" si="5"/>
        <v>0</v>
      </c>
      <c r="Y35" s="256">
        <f t="shared" si="5"/>
        <v>0</v>
      </c>
      <c r="Z35" s="256">
        <f t="shared" si="5"/>
        <v>0</v>
      </c>
      <c r="AA35" s="256">
        <f t="shared" si="5"/>
        <v>0</v>
      </c>
      <c r="AB35" s="257">
        <f t="shared" si="5"/>
        <v>0</v>
      </c>
    </row>
  </sheetData>
  <mergeCells count="4">
    <mergeCell ref="C1:N1"/>
    <mergeCell ref="C19:N19"/>
    <mergeCell ref="O1:AB1"/>
    <mergeCell ref="O19:AB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YourVitamins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dschubert</dc:creator>
  <cp:keywords/>
  <dc:description/>
  <cp:lastModifiedBy>Garry Kaluzny</cp:lastModifiedBy>
  <cp:lastPrinted>2007-08-15T00:45:41Z</cp:lastPrinted>
  <dcterms:created xsi:type="dcterms:W3CDTF">2005-10-26T19:32:49Z</dcterms:created>
  <dcterms:modified xsi:type="dcterms:W3CDTF">2006-11-29T21:18:32Z</dcterms:modified>
  <cp:category/>
  <cp:version/>
  <cp:contentType/>
  <cp:contentStatus/>
</cp:coreProperties>
</file>