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50" firstSheet="1" activeTab="1"/>
  </bookViews>
  <sheets>
    <sheet name="Read ME" sheetId="48" r:id="rId1"/>
    <sheet name="Rosters" sheetId="33" r:id="rId2"/>
    <sheet name="Game Summary" sheetId="32" r:id="rId3"/>
    <sheet name="Score P.1" sheetId="8" r:id="rId4"/>
    <sheet name="Score P.2" sheetId="35" r:id="rId5"/>
    <sheet name="Team Pen 1" sheetId="34" r:id="rId6"/>
    <sheet name="Team Pen 2" sheetId="30" r:id="rId7"/>
    <sheet name="Pen Tot" sheetId="26" r:id="rId8"/>
    <sheet name="Lineup P.1" sheetId="10" r:id="rId9"/>
    <sheet name="Lineup P.2" sheetId="40" r:id="rId10"/>
    <sheet name="Actions P.1" sheetId="16" r:id="rId11"/>
    <sheet name="Actions P.2" sheetId="39" r:id="rId12"/>
    <sheet name="Errors P.1" sheetId="42" r:id="rId13"/>
    <sheet name="Errors P.2" sheetId="45" r:id="rId14"/>
  </sheets>
  <definedNames>
    <definedName name="Flooring" localSheetId="11">#REF!</definedName>
    <definedName name="Flooring" localSheetId="12">#REF!</definedName>
    <definedName name="Flooring" localSheetId="13">#REF!</definedName>
    <definedName name="Flooring" localSheetId="9">#REF!</definedName>
    <definedName name="Flooring" localSheetId="4">#REF!</definedName>
    <definedName name="Flooring" localSheetId="5">#REF!</definedName>
    <definedName name="Flooring">#REF!</definedName>
    <definedName name="_xlnm.Print_Area" localSheetId="10">'Actions P.1'!$A$36:$H$70</definedName>
    <definedName name="_xlnm.Print_Area" localSheetId="11">'Actions P.2'!$A$36:$H$70</definedName>
    <definedName name="_xlnm.Print_Area" localSheetId="8">'Lineup P.1'!$R$1:$AH$56</definedName>
    <definedName name="_xlnm.Print_Area" localSheetId="9">'Lineup P.2'!$R$1:$AH$56</definedName>
    <definedName name="_xlnm.Print_Area" localSheetId="0">'Read ME'!$A$1:$K$53</definedName>
    <definedName name="_xlnm.Print_Area" localSheetId="1">Rosters!$A$1:$L$76</definedName>
    <definedName name="_xlnm.Print_Area" localSheetId="3">'Score P.1'!$A$60:$AA$118</definedName>
    <definedName name="_xlnm.Print_Area" localSheetId="4">'Score P.2'!$A$60:$AA$118</definedName>
    <definedName name="_xlnm.Print_Area" localSheetId="5">'Team Pen 1'!$A$38:$AB$74</definedName>
    <definedName name="_xlnm.Print_Area" localSheetId="6">'Team Pen 2'!$A$38:$AB$74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66" i="16"/>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H39"/>
  <c r="B66" i="39"/>
  <c r="A66"/>
  <c r="B65"/>
  <c r="H65"/>
  <c r="A65"/>
  <c r="B64"/>
  <c r="A64"/>
  <c r="B63"/>
  <c r="H63"/>
  <c r="A63"/>
  <c r="B62"/>
  <c r="H62"/>
  <c r="A62"/>
  <c r="B61"/>
  <c r="H61"/>
  <c r="A61"/>
  <c r="B60"/>
  <c r="A60"/>
  <c r="B59"/>
  <c r="H59"/>
  <c r="A59"/>
  <c r="B58"/>
  <c r="A58"/>
  <c r="B57"/>
  <c r="H57"/>
  <c r="A57"/>
  <c r="B56"/>
  <c r="A56"/>
  <c r="B55"/>
  <c r="H55"/>
  <c r="A55"/>
  <c r="B54"/>
  <c r="A54"/>
  <c r="B53"/>
  <c r="H53"/>
  <c r="A53"/>
  <c r="B52"/>
  <c r="B51"/>
  <c r="A51"/>
  <c r="B50"/>
  <c r="A50"/>
  <c r="B49"/>
  <c r="A49"/>
  <c r="B48"/>
  <c r="A48"/>
  <c r="B47"/>
  <c r="A47"/>
  <c r="B46"/>
  <c r="A46"/>
  <c r="B45"/>
  <c r="A45"/>
  <c r="B44"/>
  <c r="A44"/>
  <c r="B43"/>
  <c r="A43"/>
  <c r="B42"/>
  <c r="A42"/>
  <c r="B41"/>
  <c r="A41"/>
  <c r="B40"/>
  <c r="A40"/>
  <c r="B39"/>
  <c r="A39"/>
  <c r="B38"/>
  <c r="A38"/>
  <c r="B37"/>
  <c r="C36"/>
  <c r="B31"/>
  <c r="A31"/>
  <c r="B30"/>
  <c r="A30"/>
  <c r="B29"/>
  <c r="A29"/>
  <c r="B28"/>
  <c r="A28"/>
  <c r="B27"/>
  <c r="A27"/>
  <c r="B26"/>
  <c r="A26"/>
  <c r="B25"/>
  <c r="A25"/>
  <c r="B24"/>
  <c r="A24"/>
  <c r="B23"/>
  <c r="A23"/>
  <c r="B22"/>
  <c r="A22"/>
  <c r="B21"/>
  <c r="A21"/>
  <c r="B20"/>
  <c r="A20"/>
  <c r="B19"/>
  <c r="A19"/>
  <c r="B18"/>
  <c r="A18"/>
  <c r="B17"/>
  <c r="B16"/>
  <c r="A16"/>
  <c r="B15"/>
  <c r="H15"/>
  <c r="A15"/>
  <c r="B14"/>
  <c r="A14"/>
  <c r="B13"/>
  <c r="H13"/>
  <c r="A13"/>
  <c r="B12"/>
  <c r="A12"/>
  <c r="B11"/>
  <c r="H11"/>
  <c r="A11"/>
  <c r="B10"/>
  <c r="H10"/>
  <c r="A10"/>
  <c r="B9"/>
  <c r="H9"/>
  <c r="A9"/>
  <c r="B8"/>
  <c r="A8"/>
  <c r="B7"/>
  <c r="H7"/>
  <c r="A7"/>
  <c r="B6"/>
  <c r="A6"/>
  <c r="B5"/>
  <c r="H5"/>
  <c r="A5"/>
  <c r="B4"/>
  <c r="A4"/>
  <c r="B3"/>
  <c r="H3"/>
  <c r="A3"/>
  <c r="B2"/>
  <c r="C1"/>
  <c r="H4"/>
  <c r="H6"/>
  <c r="H8"/>
  <c r="H12"/>
  <c r="H14"/>
  <c r="H16"/>
  <c r="H18"/>
  <c r="H19"/>
  <c r="H20"/>
  <c r="H21"/>
  <c r="H22"/>
  <c r="H23"/>
  <c r="H24"/>
  <c r="H25"/>
  <c r="H26"/>
  <c r="H27"/>
  <c r="H28"/>
  <c r="H29"/>
  <c r="H30"/>
  <c r="H31"/>
  <c r="H38"/>
  <c r="H39"/>
  <c r="H40"/>
  <c r="H41"/>
  <c r="H42"/>
  <c r="H43"/>
  <c r="H44"/>
  <c r="H45"/>
  <c r="H46"/>
  <c r="H47"/>
  <c r="H48"/>
  <c r="H49"/>
  <c r="H50"/>
  <c r="H51"/>
  <c r="H54"/>
  <c r="H56"/>
  <c r="H58"/>
  <c r="H60"/>
  <c r="H64"/>
  <c r="H66"/>
  <c r="B66" i="42"/>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66" i="45"/>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AH32" i="32"/>
  <c r="AG32"/>
  <c r="AH31"/>
  <c r="AG31"/>
  <c r="AH30"/>
  <c r="AG30"/>
  <c r="AH29"/>
  <c r="AG29"/>
  <c r="AH28"/>
  <c r="AG28"/>
  <c r="AH27"/>
  <c r="AG27"/>
  <c r="AH26"/>
  <c r="AG26"/>
  <c r="AH25"/>
  <c r="AG25"/>
  <c r="AH24"/>
  <c r="AG24"/>
  <c r="AH23"/>
  <c r="AG23"/>
  <c r="AH22"/>
  <c r="AG22"/>
  <c r="AH21"/>
  <c r="AG21"/>
  <c r="AH20"/>
  <c r="AG20"/>
  <c r="AH19"/>
  <c r="AG19"/>
  <c r="AH18"/>
  <c r="B18"/>
  <c r="A20"/>
  <c r="B20"/>
  <c r="A21"/>
  <c r="B21"/>
  <c r="A22"/>
  <c r="B22"/>
  <c r="A23"/>
  <c r="B23"/>
  <c r="A24"/>
  <c r="B24"/>
  <c r="A25"/>
  <c r="B25"/>
  <c r="A26"/>
  <c r="B26"/>
  <c r="A27"/>
  <c r="B27"/>
  <c r="A28"/>
  <c r="B28"/>
  <c r="A29"/>
  <c r="B29"/>
  <c r="A30"/>
  <c r="B30"/>
  <c r="A31"/>
  <c r="B31"/>
  <c r="A32"/>
  <c r="B32"/>
  <c r="A19"/>
  <c r="B19"/>
  <c r="AH2"/>
  <c r="B2"/>
  <c r="AH16"/>
  <c r="AG16"/>
  <c r="AH15"/>
  <c r="AG15"/>
  <c r="AH14"/>
  <c r="AG14"/>
  <c r="AH13"/>
  <c r="AG13"/>
  <c r="AH12"/>
  <c r="AG12"/>
  <c r="AH11"/>
  <c r="AG11"/>
  <c r="AH10"/>
  <c r="AG10"/>
  <c r="AH9"/>
  <c r="AG9"/>
  <c r="AH8"/>
  <c r="AG8"/>
  <c r="AH7"/>
  <c r="AG7"/>
  <c r="AH6"/>
  <c r="AG6"/>
  <c r="AH5"/>
  <c r="AG5"/>
  <c r="AH4"/>
  <c r="AG4"/>
  <c r="AH3"/>
  <c r="AG3"/>
  <c r="B16"/>
  <c r="B15"/>
  <c r="B14"/>
  <c r="B13"/>
  <c r="B12"/>
  <c r="B11"/>
  <c r="B10"/>
  <c r="B9"/>
  <c r="B8"/>
  <c r="B7"/>
  <c r="B6"/>
  <c r="B5"/>
  <c r="B4"/>
  <c r="B3"/>
  <c r="A16"/>
  <c r="A15"/>
  <c r="A14"/>
  <c r="A13"/>
  <c r="A12"/>
  <c r="A11"/>
  <c r="A10"/>
  <c r="A9"/>
  <c r="A8"/>
  <c r="A7"/>
  <c r="A6"/>
  <c r="A5"/>
  <c r="A4"/>
  <c r="A3"/>
  <c r="C34"/>
  <c r="AS19"/>
  <c r="AR19"/>
  <c r="AQ19"/>
  <c r="AP19"/>
  <c r="AS32"/>
  <c r="AR32"/>
  <c r="AQ32"/>
  <c r="AP32"/>
  <c r="AO32"/>
  <c r="AS31"/>
  <c r="AR31"/>
  <c r="AQ31"/>
  <c r="AP31"/>
  <c r="AO31"/>
  <c r="AS30"/>
  <c r="AR30"/>
  <c r="AQ30"/>
  <c r="AP30"/>
  <c r="AO30"/>
  <c r="AS29"/>
  <c r="AR29"/>
  <c r="AQ29"/>
  <c r="AP29"/>
  <c r="AO29"/>
  <c r="AS28"/>
  <c r="AR28"/>
  <c r="AQ28"/>
  <c r="AP28"/>
  <c r="AO28"/>
  <c r="AS27"/>
  <c r="AR27"/>
  <c r="AQ27"/>
  <c r="AP27"/>
  <c r="AO27"/>
  <c r="AT27"/>
  <c r="AS26"/>
  <c r="AR26"/>
  <c r="AQ26"/>
  <c r="AP26"/>
  <c r="AO26"/>
  <c r="AT26"/>
  <c r="AS25"/>
  <c r="AR25"/>
  <c r="AQ25"/>
  <c r="AP25"/>
  <c r="AO25"/>
  <c r="AT25"/>
  <c r="AS24"/>
  <c r="AR24"/>
  <c r="AQ24"/>
  <c r="AP24"/>
  <c r="AO24"/>
  <c r="AS23"/>
  <c r="AR23"/>
  <c r="AQ23"/>
  <c r="AP23"/>
  <c r="AO23"/>
  <c r="AT23"/>
  <c r="AS22"/>
  <c r="AR22"/>
  <c r="AQ22"/>
  <c r="AP22"/>
  <c r="AO22"/>
  <c r="AS21"/>
  <c r="AR21"/>
  <c r="AQ21"/>
  <c r="AP21"/>
  <c r="AO21"/>
  <c r="AS20"/>
  <c r="AR20"/>
  <c r="AQ20"/>
  <c r="AP20"/>
  <c r="AO20"/>
  <c r="AO19"/>
  <c r="AM19"/>
  <c r="AL19"/>
  <c r="AK19"/>
  <c r="AJ19"/>
  <c r="AV19"/>
  <c r="AM32"/>
  <c r="AL32"/>
  <c r="AK32"/>
  <c r="AJ32"/>
  <c r="AV32"/>
  <c r="AI32"/>
  <c r="AN32"/>
  <c r="AM31"/>
  <c r="AL31"/>
  <c r="AK31"/>
  <c r="AJ31"/>
  <c r="AV31"/>
  <c r="AI31"/>
  <c r="AM30"/>
  <c r="AL30"/>
  <c r="AK30"/>
  <c r="AJ30"/>
  <c r="AV30"/>
  <c r="AI30"/>
  <c r="AN30"/>
  <c r="AM29"/>
  <c r="AL29"/>
  <c r="AK29"/>
  <c r="AJ29"/>
  <c r="AV29"/>
  <c r="AI29"/>
  <c r="AN29"/>
  <c r="AM28"/>
  <c r="AL28"/>
  <c r="AK28"/>
  <c r="AJ28"/>
  <c r="AV28"/>
  <c r="AI28"/>
  <c r="AM27"/>
  <c r="AL27"/>
  <c r="AK27"/>
  <c r="AJ27"/>
  <c r="AV27"/>
  <c r="AI27"/>
  <c r="AN27"/>
  <c r="AU27"/>
  <c r="AM26"/>
  <c r="AL26"/>
  <c r="AK26"/>
  <c r="AJ26"/>
  <c r="AV26"/>
  <c r="AI26"/>
  <c r="AN26"/>
  <c r="AM25"/>
  <c r="AL25"/>
  <c r="AK25"/>
  <c r="AJ25"/>
  <c r="AV25"/>
  <c r="AI25"/>
  <c r="AN25"/>
  <c r="AU25"/>
  <c r="AM24"/>
  <c r="AL24"/>
  <c r="AK24"/>
  <c r="AJ24"/>
  <c r="AV24"/>
  <c r="AI24"/>
  <c r="AN24"/>
  <c r="AM23"/>
  <c r="AL23"/>
  <c r="AK23"/>
  <c r="AJ23"/>
  <c r="AV23"/>
  <c r="AI23"/>
  <c r="AN23"/>
  <c r="AM22"/>
  <c r="AL22"/>
  <c r="AK22"/>
  <c r="AJ22"/>
  <c r="AV22"/>
  <c r="AI22"/>
  <c r="AM21"/>
  <c r="AL21"/>
  <c r="AK21"/>
  <c r="AJ21"/>
  <c r="AV21"/>
  <c r="AI21"/>
  <c r="AN21"/>
  <c r="AM20"/>
  <c r="AM33"/>
  <c r="AL20"/>
  <c r="AK20"/>
  <c r="AJ20"/>
  <c r="AV20"/>
  <c r="AI20"/>
  <c r="AN20"/>
  <c r="AI19"/>
  <c r="AI3"/>
  <c r="AP33"/>
  <c r="AQ33"/>
  <c r="AR33"/>
  <c r="AS33"/>
  <c r="AK33"/>
  <c r="AJ33"/>
  <c r="AT19"/>
  <c r="BL17"/>
  <c r="BK17"/>
  <c r="BJ17"/>
  <c r="BI17"/>
  <c r="BH17"/>
  <c r="BG17"/>
  <c r="BF17"/>
  <c r="BE17"/>
  <c r="BD17"/>
  <c r="BC17"/>
  <c r="AF17"/>
  <c r="AS16"/>
  <c r="AR16"/>
  <c r="AQ16"/>
  <c r="AP16"/>
  <c r="AO16"/>
  <c r="AM16"/>
  <c r="AL16"/>
  <c r="AK16"/>
  <c r="AJ16"/>
  <c r="AV16"/>
  <c r="AI16"/>
  <c r="AS15"/>
  <c r="AR15"/>
  <c r="AQ15"/>
  <c r="AP15"/>
  <c r="AO15"/>
  <c r="AM15"/>
  <c r="AL15"/>
  <c r="AK15"/>
  <c r="AJ15"/>
  <c r="AI15"/>
  <c r="AN15"/>
  <c r="AS14"/>
  <c r="AR14"/>
  <c r="AQ14"/>
  <c r="AP14"/>
  <c r="AO14"/>
  <c r="AM14"/>
  <c r="AL14"/>
  <c r="AK14"/>
  <c r="AJ14"/>
  <c r="AI14"/>
  <c r="AS13"/>
  <c r="AR13"/>
  <c r="AQ13"/>
  <c r="AP13"/>
  <c r="AO13"/>
  <c r="AM13"/>
  <c r="AL13"/>
  <c r="AK13"/>
  <c r="AJ13"/>
  <c r="AI13"/>
  <c r="AS12"/>
  <c r="AR12"/>
  <c r="AQ12"/>
  <c r="AP12"/>
  <c r="AO12"/>
  <c r="AM12"/>
  <c r="AL12"/>
  <c r="AK12"/>
  <c r="AJ12"/>
  <c r="AI12"/>
  <c r="AS11"/>
  <c r="AR11"/>
  <c r="AQ11"/>
  <c r="AP11"/>
  <c r="AO11"/>
  <c r="AM11"/>
  <c r="AL11"/>
  <c r="AK11"/>
  <c r="AJ11"/>
  <c r="AI11"/>
  <c r="AN11"/>
  <c r="AS10"/>
  <c r="AR10"/>
  <c r="AQ10"/>
  <c r="AP10"/>
  <c r="AO10"/>
  <c r="AM10"/>
  <c r="AL10"/>
  <c r="AK10"/>
  <c r="AJ10"/>
  <c r="AV10"/>
  <c r="AI10"/>
  <c r="AS9"/>
  <c r="AR9"/>
  <c r="AQ9"/>
  <c r="AP9"/>
  <c r="AO9"/>
  <c r="AM9"/>
  <c r="AL9"/>
  <c r="AK9"/>
  <c r="AJ9"/>
  <c r="AI9"/>
  <c r="AS8"/>
  <c r="AR8"/>
  <c r="AQ8"/>
  <c r="AP8"/>
  <c r="AO8"/>
  <c r="AM8"/>
  <c r="AL8"/>
  <c r="AK8"/>
  <c r="AJ8"/>
  <c r="AV8"/>
  <c r="AI8"/>
  <c r="AS7"/>
  <c r="AR7"/>
  <c r="AQ7"/>
  <c r="AP7"/>
  <c r="AO7"/>
  <c r="AM7"/>
  <c r="AL7"/>
  <c r="AK7"/>
  <c r="AJ7"/>
  <c r="AI7"/>
  <c r="AS6"/>
  <c r="AR6"/>
  <c r="AQ6"/>
  <c r="AP6"/>
  <c r="AO6"/>
  <c r="AM6"/>
  <c r="AL6"/>
  <c r="AK6"/>
  <c r="AJ6"/>
  <c r="AV6"/>
  <c r="AI6"/>
  <c r="AS5"/>
  <c r="AR5"/>
  <c r="AQ5"/>
  <c r="AP5"/>
  <c r="AO5"/>
  <c r="AM5"/>
  <c r="AL5"/>
  <c r="AK5"/>
  <c r="AJ5"/>
  <c r="AV5"/>
  <c r="AI5"/>
  <c r="AS4"/>
  <c r="AR4"/>
  <c r="AQ4"/>
  <c r="AP4"/>
  <c r="AO4"/>
  <c r="AM4"/>
  <c r="AL4"/>
  <c r="AK4"/>
  <c r="AJ4"/>
  <c r="AV4"/>
  <c r="AI4"/>
  <c r="AS3"/>
  <c r="AS17"/>
  <c r="AR3"/>
  <c r="AR17"/>
  <c r="AQ3"/>
  <c r="AQ17"/>
  <c r="AW17"/>
  <c r="AP3"/>
  <c r="AP17"/>
  <c r="AO3"/>
  <c r="AO17"/>
  <c r="AM3"/>
  <c r="AL3"/>
  <c r="AL17"/>
  <c r="AK3"/>
  <c r="AJ3"/>
  <c r="AV3"/>
  <c r="AV7"/>
  <c r="AV9"/>
  <c r="AV11"/>
  <c r="AV13"/>
  <c r="AV14"/>
  <c r="AV15"/>
  <c r="AN3"/>
  <c r="AN4"/>
  <c r="AN6"/>
  <c r="AN8"/>
  <c r="AN10"/>
  <c r="AN12"/>
  <c r="AN13"/>
  <c r="AN14"/>
  <c r="AN16"/>
  <c r="AM17"/>
  <c r="AK17"/>
  <c r="AT3"/>
  <c r="AT4"/>
  <c r="AU4"/>
  <c r="AT5"/>
  <c r="AT6"/>
  <c r="AU6"/>
  <c r="AT7"/>
  <c r="AT8"/>
  <c r="AU8"/>
  <c r="AT9"/>
  <c r="AT10"/>
  <c r="AU10"/>
  <c r="AT11"/>
  <c r="AT12"/>
  <c r="AT13"/>
  <c r="AU13"/>
  <c r="AT14"/>
  <c r="AT15"/>
  <c r="AT16"/>
  <c r="AU16"/>
  <c r="AT17"/>
  <c r="AY17"/>
  <c r="AZ14"/>
  <c r="AJ17"/>
  <c r="AZ16"/>
  <c r="AN9"/>
  <c r="AU14"/>
  <c r="AU3"/>
  <c r="AT30"/>
  <c r="AU30"/>
  <c r="AT29"/>
  <c r="AU29"/>
  <c r="AT21"/>
  <c r="AU21"/>
  <c r="AN31"/>
  <c r="AL33"/>
  <c r="AN22"/>
  <c r="AN19"/>
  <c r="AU15"/>
  <c r="AU12"/>
  <c r="AU9"/>
  <c r="AV12"/>
  <c r="AU11"/>
  <c r="AN7"/>
  <c r="AI17"/>
  <c r="AU7"/>
  <c r="AN5"/>
  <c r="AU5"/>
  <c r="AU17"/>
  <c r="AT32"/>
  <c r="AU32"/>
  <c r="AT31"/>
  <c r="AT28"/>
  <c r="AT24"/>
  <c r="AU24"/>
  <c r="AT22"/>
  <c r="AU22"/>
  <c r="AO33"/>
  <c r="AT20"/>
  <c r="AN28"/>
  <c r="AI33"/>
  <c r="AU19"/>
  <c r="AZ13"/>
  <c r="AZ5"/>
  <c r="AZ8"/>
  <c r="AZ9"/>
  <c r="AZ4"/>
  <c r="AZ12"/>
  <c r="AZ3"/>
  <c r="AZ7"/>
  <c r="AZ11"/>
  <c r="AZ15"/>
  <c r="AZ6"/>
  <c r="AZ10"/>
  <c r="AN17"/>
  <c r="AX14"/>
  <c r="AU28"/>
  <c r="AU31"/>
  <c r="AZ17"/>
  <c r="AX3"/>
  <c r="AX10"/>
  <c r="AX9"/>
  <c r="AX13"/>
  <c r="AX8"/>
  <c r="AX16"/>
  <c r="AX7"/>
  <c r="AV17"/>
  <c r="AU26"/>
  <c r="BB4"/>
  <c r="BB10"/>
  <c r="BB13"/>
  <c r="BB8"/>
  <c r="BB9"/>
  <c r="BB14"/>
  <c r="BB15"/>
  <c r="BA17"/>
  <c r="BB5"/>
  <c r="BB12"/>
  <c r="BB3"/>
  <c r="BB16"/>
  <c r="BB6"/>
  <c r="BB7"/>
  <c r="BB11"/>
  <c r="AU20"/>
  <c r="AN33"/>
  <c r="AU23"/>
  <c r="AT33"/>
  <c r="AV33"/>
  <c r="AX15"/>
  <c r="AX12"/>
  <c r="AX4"/>
  <c r="AX5"/>
  <c r="AX6"/>
  <c r="AX11"/>
  <c r="AY33"/>
  <c r="AZ31"/>
  <c r="AZ29"/>
  <c r="AZ27"/>
  <c r="AZ25"/>
  <c r="AZ23"/>
  <c r="AZ21"/>
  <c r="AZ19"/>
  <c r="AZ32"/>
  <c r="AZ30"/>
  <c r="AZ28"/>
  <c r="AZ26"/>
  <c r="AZ24"/>
  <c r="AZ22"/>
  <c r="AZ20"/>
  <c r="AX31"/>
  <c r="AX27"/>
  <c r="AX19"/>
  <c r="AX26"/>
  <c r="AW33"/>
  <c r="AX29"/>
  <c r="AX25"/>
  <c r="AX21"/>
  <c r="AX32"/>
  <c r="AX28"/>
  <c r="AX24"/>
  <c r="AX20"/>
  <c r="AX23"/>
  <c r="AX30"/>
  <c r="AX22"/>
  <c r="BB17"/>
  <c r="AX17"/>
  <c r="AX33"/>
  <c r="AZ33"/>
  <c r="AU33"/>
  <c r="BB32"/>
  <c r="BB29"/>
  <c r="BB26"/>
  <c r="BB30"/>
  <c r="BA33"/>
  <c r="BB21"/>
  <c r="BB23"/>
  <c r="BB27"/>
  <c r="BB31"/>
  <c r="BB20"/>
  <c r="BB28"/>
  <c r="BB19"/>
  <c r="BB25"/>
  <c r="BB22"/>
  <c r="BB24"/>
  <c r="BB33"/>
  <c r="AE27"/>
  <c r="AE23"/>
  <c r="AE22"/>
  <c r="AE20"/>
  <c r="C24"/>
  <c r="N24"/>
  <c r="C10"/>
  <c r="S10"/>
  <c r="C4"/>
  <c r="S4"/>
  <c r="K20"/>
  <c r="M20"/>
  <c r="K27"/>
  <c r="K28"/>
  <c r="K31"/>
  <c r="M31"/>
  <c r="C31"/>
  <c r="N31"/>
  <c r="M32"/>
  <c r="AD16"/>
  <c r="AC16"/>
  <c r="AE24"/>
  <c r="AD15"/>
  <c r="AD13"/>
  <c r="AD12"/>
  <c r="AD10"/>
  <c r="AC32"/>
  <c r="AE25"/>
  <c r="AC13"/>
  <c r="AC11"/>
  <c r="AC9"/>
  <c r="AD8"/>
  <c r="AC7"/>
  <c r="AD6"/>
  <c r="AC5"/>
  <c r="AC4"/>
  <c r="M16"/>
  <c r="C16"/>
  <c r="N16"/>
  <c r="M13"/>
  <c r="M11"/>
  <c r="M5"/>
  <c r="K21"/>
  <c r="K25"/>
  <c r="K30"/>
  <c r="K24"/>
  <c r="K23"/>
  <c r="K29"/>
  <c r="K26"/>
  <c r="AE32"/>
  <c r="AE29"/>
  <c r="AE12"/>
  <c r="AE26"/>
  <c r="AE4"/>
  <c r="AE6"/>
  <c r="AE21"/>
  <c r="AE30"/>
  <c r="AE31"/>
  <c r="M29"/>
  <c r="M26"/>
  <c r="J26"/>
  <c r="K4"/>
  <c r="L5"/>
  <c r="K5"/>
  <c r="K6"/>
  <c r="K7"/>
  <c r="K8"/>
  <c r="K9"/>
  <c r="K10"/>
  <c r="K11"/>
  <c r="K12"/>
  <c r="J12"/>
  <c r="K13"/>
  <c r="K14"/>
  <c r="L15"/>
  <c r="K15"/>
  <c r="R4"/>
  <c r="Q5"/>
  <c r="Q6"/>
  <c r="R6"/>
  <c r="Q7"/>
  <c r="Q8"/>
  <c r="R8"/>
  <c r="Q9"/>
  <c r="Q10"/>
  <c r="R10"/>
  <c r="Q11"/>
  <c r="Q12"/>
  <c r="R12"/>
  <c r="P13"/>
  <c r="Q13"/>
  <c r="R13"/>
  <c r="Q14"/>
  <c r="R14"/>
  <c r="Q15"/>
  <c r="R15"/>
  <c r="P16"/>
  <c r="Q16"/>
  <c r="R16"/>
  <c r="P32"/>
  <c r="M21"/>
  <c r="M24"/>
  <c r="M30"/>
  <c r="C30"/>
  <c r="N30"/>
  <c r="AE16"/>
  <c r="AE15"/>
  <c r="P15"/>
  <c r="AE14"/>
  <c r="AD14"/>
  <c r="AC14"/>
  <c r="P14"/>
  <c r="C14"/>
  <c r="S14"/>
  <c r="AE13"/>
  <c r="AC12"/>
  <c r="P12"/>
  <c r="C12"/>
  <c r="S12"/>
  <c r="AE11"/>
  <c r="R11"/>
  <c r="P11"/>
  <c r="C11"/>
  <c r="S11"/>
  <c r="AE10"/>
  <c r="AC10"/>
  <c r="P10"/>
  <c r="R9"/>
  <c r="P9"/>
  <c r="AE8"/>
  <c r="AC8"/>
  <c r="P8"/>
  <c r="AE7"/>
  <c r="AD7"/>
  <c r="R7"/>
  <c r="P7"/>
  <c r="P6"/>
  <c r="AE5"/>
  <c r="R5"/>
  <c r="P5"/>
  <c r="AD4"/>
  <c r="Q4"/>
  <c r="P4"/>
  <c r="L25"/>
  <c r="L30"/>
  <c r="L23"/>
  <c r="T25"/>
  <c r="Q20"/>
  <c r="R20"/>
  <c r="O21"/>
  <c r="Q21"/>
  <c r="R21"/>
  <c r="O23"/>
  <c r="Q23"/>
  <c r="R23"/>
  <c r="O24"/>
  <c r="P24"/>
  <c r="Q24"/>
  <c r="O25"/>
  <c r="Q25"/>
  <c r="R25"/>
  <c r="O26"/>
  <c r="P26"/>
  <c r="Q26"/>
  <c r="Q27"/>
  <c r="R27"/>
  <c r="O28"/>
  <c r="P28"/>
  <c r="Q28"/>
  <c r="Q29"/>
  <c r="R29"/>
  <c r="O30"/>
  <c r="P30"/>
  <c r="Q30"/>
  <c r="Q31"/>
  <c r="R31"/>
  <c r="Q32"/>
  <c r="R32"/>
  <c r="O16"/>
  <c r="O20"/>
  <c r="V14"/>
  <c r="L32"/>
  <c r="L13"/>
  <c r="AD31"/>
  <c r="AD9"/>
  <c r="AD32"/>
  <c r="M23"/>
  <c r="M25"/>
  <c r="T24"/>
  <c r="M28"/>
  <c r="M27"/>
  <c r="T32"/>
  <c r="T22"/>
  <c r="T21"/>
  <c r="P27"/>
  <c r="P25"/>
  <c r="P23"/>
  <c r="P21"/>
  <c r="P20"/>
  <c r="P31"/>
  <c r="P29"/>
  <c r="R30"/>
  <c r="R28"/>
  <c r="R26"/>
  <c r="R24"/>
  <c r="O31"/>
  <c r="O29"/>
  <c r="O27"/>
  <c r="K32"/>
  <c r="L16"/>
  <c r="L10"/>
  <c r="L4"/>
  <c r="O14"/>
  <c r="O12"/>
  <c r="O10"/>
  <c r="O8"/>
  <c r="O6"/>
  <c r="O4"/>
  <c r="K16"/>
  <c r="O15"/>
  <c r="O13"/>
  <c r="O11"/>
  <c r="O9"/>
  <c r="O7"/>
  <c r="O5"/>
  <c r="L28"/>
  <c r="L29"/>
  <c r="J21"/>
  <c r="J24"/>
  <c r="T31"/>
  <c r="J23"/>
  <c r="J29"/>
  <c r="T28"/>
  <c r="J25"/>
  <c r="J32"/>
  <c r="J28"/>
  <c r="J27"/>
  <c r="J31"/>
  <c r="J30"/>
  <c r="J5"/>
  <c r="J16"/>
  <c r="J14"/>
  <c r="J15"/>
  <c r="J13"/>
  <c r="J4"/>
  <c r="J11"/>
  <c r="J10"/>
  <c r="J8"/>
  <c r="J6"/>
  <c r="M4"/>
  <c r="X12"/>
  <c r="Y10"/>
  <c r="U13"/>
  <c r="U7"/>
  <c r="U8"/>
  <c r="Y4"/>
  <c r="Y8"/>
  <c r="U10"/>
  <c r="W5"/>
  <c r="W6"/>
  <c r="W9"/>
  <c r="Y13"/>
  <c r="Y7"/>
  <c r="X4"/>
  <c r="X11"/>
  <c r="X15"/>
  <c r="U14"/>
  <c r="U23"/>
  <c r="Y11"/>
  <c r="Y12"/>
  <c r="V21"/>
  <c r="U31"/>
  <c r="U22"/>
  <c r="V26"/>
  <c r="X30"/>
  <c r="X31"/>
  <c r="V31"/>
  <c r="V6"/>
  <c r="W10"/>
  <c r="G21"/>
  <c r="D23"/>
  <c r="D9"/>
  <c r="D10"/>
  <c r="G26"/>
  <c r="F11"/>
  <c r="D11"/>
  <c r="F12"/>
  <c r="D12"/>
  <c r="F13"/>
  <c r="D13"/>
  <c r="F29"/>
  <c r="D29"/>
  <c r="F30"/>
  <c r="D30"/>
  <c r="F31"/>
  <c r="D31"/>
  <c r="F16"/>
  <c r="F32"/>
  <c r="D32"/>
  <c r="F4"/>
  <c r="D4"/>
  <c r="F20"/>
  <c r="G20"/>
  <c r="D20"/>
  <c r="F5"/>
  <c r="G5"/>
  <c r="D5"/>
  <c r="F21"/>
  <c r="D21"/>
  <c r="F6"/>
  <c r="G6"/>
  <c r="D6"/>
  <c r="F22"/>
  <c r="G22"/>
  <c r="D22"/>
  <c r="F7"/>
  <c r="G7"/>
  <c r="D7"/>
  <c r="F23"/>
  <c r="G23"/>
  <c r="F8"/>
  <c r="G8"/>
  <c r="D8"/>
  <c r="F24"/>
  <c r="G24"/>
  <c r="D24"/>
  <c r="F9"/>
  <c r="G9"/>
  <c r="F25"/>
  <c r="G25"/>
  <c r="D25"/>
  <c r="F10"/>
  <c r="G10"/>
  <c r="F26"/>
  <c r="D26"/>
  <c r="G11"/>
  <c r="F27"/>
  <c r="G27"/>
  <c r="D27"/>
  <c r="F28"/>
  <c r="G28"/>
  <c r="D28"/>
  <c r="G13"/>
  <c r="G29"/>
  <c r="F14"/>
  <c r="G14"/>
  <c r="D14"/>
  <c r="G30"/>
  <c r="F15"/>
  <c r="G15"/>
  <c r="D15"/>
  <c r="G31"/>
  <c r="G16"/>
  <c r="T23"/>
  <c r="T16"/>
  <c r="T11"/>
  <c r="T10"/>
  <c r="T8"/>
  <c r="T5"/>
  <c r="L14"/>
  <c r="V20"/>
  <c r="U26"/>
  <c r="X32"/>
  <c r="X7"/>
  <c r="L11"/>
  <c r="L26"/>
  <c r="L31"/>
  <c r="T4"/>
  <c r="T26"/>
  <c r="T14"/>
  <c r="W14"/>
  <c r="W12"/>
  <c r="W11"/>
  <c r="X23"/>
  <c r="X22"/>
  <c r="V27"/>
  <c r="X20"/>
  <c r="V30"/>
  <c r="Y21"/>
  <c r="Y16"/>
  <c r="U15"/>
  <c r="V16"/>
  <c r="V32"/>
  <c r="V4"/>
  <c r="V9"/>
  <c r="V13"/>
  <c r="V10"/>
  <c r="V8"/>
  <c r="X16"/>
  <c r="U16"/>
  <c r="E32"/>
  <c r="E16"/>
  <c r="E31"/>
  <c r="E15"/>
  <c r="E30"/>
  <c r="E14"/>
  <c r="E29"/>
  <c r="E13"/>
  <c r="E28"/>
  <c r="E12"/>
  <c r="E27"/>
  <c r="E11"/>
  <c r="E26"/>
  <c r="E10"/>
  <c r="E25"/>
  <c r="E9"/>
  <c r="E24"/>
  <c r="E8"/>
  <c r="E23"/>
  <c r="E7"/>
  <c r="E22"/>
  <c r="E6"/>
  <c r="E21"/>
  <c r="E5"/>
  <c r="E20"/>
  <c r="G4"/>
  <c r="E4"/>
  <c r="F3"/>
  <c r="F17"/>
  <c r="W13"/>
  <c r="V11"/>
  <c r="W8"/>
  <c r="W7"/>
  <c r="X6"/>
  <c r="Y15"/>
  <c r="U28"/>
  <c r="T9"/>
  <c r="T13"/>
  <c r="T12"/>
  <c r="L21"/>
  <c r="T29"/>
  <c r="T20"/>
  <c r="L12"/>
  <c r="L24"/>
  <c r="L9"/>
  <c r="C15"/>
  <c r="S15"/>
  <c r="Y20"/>
  <c r="V15"/>
  <c r="AD23"/>
  <c r="S16"/>
  <c r="M8"/>
  <c r="AC29"/>
  <c r="AD11"/>
  <c r="AC15"/>
  <c r="J20"/>
  <c r="M15"/>
  <c r="N15"/>
  <c r="C9"/>
  <c r="S9"/>
  <c r="G12"/>
  <c r="AD20"/>
  <c r="AD27"/>
  <c r="AD29"/>
  <c r="AD26"/>
  <c r="C6"/>
  <c r="S6"/>
  <c r="P22"/>
  <c r="O22"/>
  <c r="Q22"/>
  <c r="Q19"/>
  <c r="Q33"/>
  <c r="R22"/>
  <c r="L22"/>
  <c r="M22"/>
  <c r="K22"/>
  <c r="K19"/>
  <c r="K33"/>
  <c r="J22"/>
  <c r="J19"/>
  <c r="J33"/>
  <c r="T30"/>
  <c r="C29"/>
  <c r="S29"/>
  <c r="D19"/>
  <c r="D33"/>
  <c r="X21"/>
  <c r="C20"/>
  <c r="S20"/>
  <c r="F19"/>
  <c r="F33"/>
  <c r="N29"/>
  <c r="C32"/>
  <c r="S32"/>
  <c r="V24"/>
  <c r="G32"/>
  <c r="Y24"/>
  <c r="Y27"/>
  <c r="O32"/>
  <c r="N32"/>
  <c r="X13"/>
  <c r="U12"/>
  <c r="N11"/>
  <c r="M10"/>
  <c r="N10"/>
  <c r="H9"/>
  <c r="I9"/>
  <c r="AY9"/>
  <c r="BA9"/>
  <c r="Y9"/>
  <c r="C8"/>
  <c r="S8"/>
  <c r="N8"/>
  <c r="J7"/>
  <c r="E3"/>
  <c r="E17"/>
  <c r="M6"/>
  <c r="N6"/>
  <c r="C5"/>
  <c r="N5"/>
  <c r="S5"/>
  <c r="H5"/>
  <c r="I5"/>
  <c r="AY5"/>
  <c r="X5"/>
  <c r="U5"/>
  <c r="U4"/>
  <c r="N4"/>
  <c r="C3"/>
  <c r="N3"/>
  <c r="AW5"/>
  <c r="M9"/>
  <c r="M12"/>
  <c r="N12"/>
  <c r="M14"/>
  <c r="M7"/>
  <c r="G3"/>
  <c r="G17"/>
  <c r="D16"/>
  <c r="X14"/>
  <c r="T15"/>
  <c r="N14"/>
  <c r="J9"/>
  <c r="H32"/>
  <c r="I32"/>
  <c r="AW32"/>
  <c r="AY32"/>
  <c r="BA32"/>
  <c r="C21"/>
  <c r="S21"/>
  <c r="N21"/>
  <c r="C22"/>
  <c r="N22"/>
  <c r="S22"/>
  <c r="C25"/>
  <c r="N25"/>
  <c r="S25"/>
  <c r="C28"/>
  <c r="S28"/>
  <c r="N28"/>
  <c r="E19"/>
  <c r="E33"/>
  <c r="G19"/>
  <c r="G33"/>
  <c r="S31"/>
  <c r="S30"/>
  <c r="S24"/>
  <c r="D3"/>
  <c r="D17"/>
  <c r="C13"/>
  <c r="N13"/>
  <c r="BA5"/>
  <c r="AW9"/>
  <c r="H11"/>
  <c r="I11"/>
  <c r="BA11"/>
  <c r="H13"/>
  <c r="I13"/>
  <c r="AY13"/>
  <c r="S13"/>
  <c r="N9"/>
  <c r="AC28"/>
  <c r="AD21"/>
  <c r="AD30"/>
  <c r="AD25"/>
  <c r="AD24"/>
  <c r="AD22"/>
  <c r="AE28"/>
  <c r="AC6"/>
  <c r="AC3"/>
  <c r="AC17"/>
  <c r="AE9"/>
  <c r="AE3"/>
  <c r="AE17"/>
  <c r="AD5"/>
  <c r="AD3"/>
  <c r="AD17"/>
  <c r="AC23"/>
  <c r="Y6"/>
  <c r="P19"/>
  <c r="P33"/>
  <c r="Z12"/>
  <c r="U11"/>
  <c r="AA12"/>
  <c r="H12"/>
  <c r="I12"/>
  <c r="AB12"/>
  <c r="AA8"/>
  <c r="H8"/>
  <c r="I8"/>
  <c r="AB8"/>
  <c r="O3"/>
  <c r="O17"/>
  <c r="AA13"/>
  <c r="AB13"/>
  <c r="Z9"/>
  <c r="Z13"/>
  <c r="Z8"/>
  <c r="X26"/>
  <c r="V5"/>
  <c r="U6"/>
  <c r="U25"/>
  <c r="Y32"/>
  <c r="Y30"/>
  <c r="Y28"/>
  <c r="Y22"/>
  <c r="J3"/>
  <c r="J17"/>
  <c r="AA6"/>
  <c r="H6"/>
  <c r="I6"/>
  <c r="AB6"/>
  <c r="Z6"/>
  <c r="M19"/>
  <c r="M33"/>
  <c r="N20"/>
  <c r="R19"/>
  <c r="R33"/>
  <c r="V7"/>
  <c r="X10"/>
  <c r="X9"/>
  <c r="S3"/>
  <c r="P3"/>
  <c r="P17"/>
  <c r="K3"/>
  <c r="K17"/>
  <c r="V28"/>
  <c r="U32"/>
  <c r="V25"/>
  <c r="Q3"/>
  <c r="Q17"/>
  <c r="R3"/>
  <c r="R17"/>
  <c r="Z11"/>
  <c r="M3"/>
  <c r="M17"/>
  <c r="O19"/>
  <c r="O33"/>
  <c r="C23"/>
  <c r="S23"/>
  <c r="N23"/>
  <c r="C27"/>
  <c r="N27"/>
  <c r="S27"/>
  <c r="C26"/>
  <c r="N26"/>
  <c r="S26"/>
  <c r="BA13"/>
  <c r="AW13"/>
  <c r="V12"/>
  <c r="AY11"/>
  <c r="AW11"/>
  <c r="X8"/>
  <c r="V3"/>
  <c r="V17"/>
  <c r="X3"/>
  <c r="X17"/>
  <c r="H20"/>
  <c r="I20"/>
  <c r="BA20"/>
  <c r="AW20"/>
  <c r="AY20"/>
  <c r="H24"/>
  <c r="I24"/>
  <c r="AY24"/>
  <c r="AW24"/>
  <c r="BA24"/>
  <c r="H28"/>
  <c r="I28"/>
  <c r="BA28"/>
  <c r="AW28"/>
  <c r="AY28"/>
  <c r="H19"/>
  <c r="H21"/>
  <c r="H22"/>
  <c r="H23"/>
  <c r="H25"/>
  <c r="H26"/>
  <c r="H27"/>
  <c r="H29"/>
  <c r="H30"/>
  <c r="H31"/>
  <c r="H33"/>
  <c r="C19"/>
  <c r="S19"/>
  <c r="N19"/>
  <c r="C33"/>
  <c r="S33"/>
  <c r="I22"/>
  <c r="BA22"/>
  <c r="AY22"/>
  <c r="AW22"/>
  <c r="I26"/>
  <c r="AY26"/>
  <c r="BA26"/>
  <c r="AW26"/>
  <c r="I30"/>
  <c r="BA30"/>
  <c r="AY30"/>
  <c r="AW30"/>
  <c r="I21"/>
  <c r="BA21"/>
  <c r="AW21"/>
  <c r="AY21"/>
  <c r="I23"/>
  <c r="AY23"/>
  <c r="BA23"/>
  <c r="AW23"/>
  <c r="I25"/>
  <c r="BA25"/>
  <c r="AY25"/>
  <c r="AW25"/>
  <c r="I27"/>
  <c r="AW27"/>
  <c r="BA27"/>
  <c r="AY27"/>
  <c r="I29"/>
  <c r="BA29"/>
  <c r="AY29"/>
  <c r="AW29"/>
  <c r="I31"/>
  <c r="AY31"/>
  <c r="BA31"/>
  <c r="AW31"/>
  <c r="N33"/>
  <c r="AW6"/>
  <c r="BA6"/>
  <c r="AY6"/>
  <c r="H10"/>
  <c r="I10"/>
  <c r="BA10"/>
  <c r="AY10"/>
  <c r="AW10"/>
  <c r="AY8"/>
  <c r="BA8"/>
  <c r="AW8"/>
  <c r="AW12"/>
  <c r="BA12"/>
  <c r="AY12"/>
  <c r="H16"/>
  <c r="I16"/>
  <c r="AW16"/>
  <c r="BA16"/>
  <c r="AY16"/>
  <c r="V29"/>
  <c r="Y26"/>
  <c r="Y5"/>
  <c r="AA11"/>
  <c r="AB11"/>
  <c r="U24"/>
  <c r="V22"/>
  <c r="W16"/>
  <c r="U29"/>
  <c r="H3"/>
  <c r="I3"/>
  <c r="AA3"/>
  <c r="AB3"/>
  <c r="Y14"/>
  <c r="Y3"/>
  <c r="Y17"/>
  <c r="U9"/>
  <c r="U3"/>
  <c r="U17"/>
  <c r="AA9"/>
  <c r="AB9"/>
  <c r="Z7"/>
  <c r="AA7"/>
  <c r="W15"/>
  <c r="Y23"/>
  <c r="X25"/>
  <c r="W4"/>
  <c r="W3"/>
  <c r="W17"/>
  <c r="U20"/>
  <c r="X27"/>
  <c r="W26"/>
  <c r="Z26"/>
  <c r="AA26"/>
  <c r="AB26"/>
  <c r="BA3"/>
  <c r="AY3"/>
  <c r="AW3"/>
  <c r="I19"/>
  <c r="AY19"/>
  <c r="BA19"/>
  <c r="AW19"/>
  <c r="H4"/>
  <c r="I4"/>
  <c r="AW4"/>
  <c r="AY4"/>
  <c r="BA4"/>
  <c r="X29"/>
  <c r="Y31"/>
  <c r="AA16"/>
  <c r="AB16"/>
  <c r="Z16"/>
  <c r="U21"/>
  <c r="Z5"/>
  <c r="Z15"/>
  <c r="AA15"/>
  <c r="X24"/>
  <c r="W24"/>
  <c r="Z24"/>
  <c r="AA24"/>
  <c r="AB24"/>
  <c r="Z10"/>
  <c r="AA10"/>
  <c r="AB10"/>
  <c r="W31"/>
  <c r="Z31"/>
  <c r="AA31"/>
  <c r="AB31"/>
  <c r="AA14"/>
  <c r="Z14"/>
  <c r="W20"/>
  <c r="Z20"/>
  <c r="AA20"/>
  <c r="AB20"/>
  <c r="Z4"/>
  <c r="Z3"/>
  <c r="Z17"/>
  <c r="AA5"/>
  <c r="AB5"/>
  <c r="W22"/>
  <c r="Z22"/>
  <c r="AA22"/>
  <c r="AB22"/>
  <c r="AA4"/>
  <c r="AB4"/>
  <c r="AA17"/>
  <c r="C7"/>
  <c r="N7"/>
  <c r="S7"/>
  <c r="AC26"/>
  <c r="AC31"/>
  <c r="AC30"/>
  <c r="AC20"/>
  <c r="AC27"/>
  <c r="AC25"/>
  <c r="AC24"/>
  <c r="AC22"/>
  <c r="AC21"/>
  <c r="T27"/>
  <c r="L6"/>
  <c r="L8"/>
  <c r="L7"/>
  <c r="L3"/>
  <c r="L17"/>
  <c r="T7"/>
  <c r="T6"/>
  <c r="T19"/>
  <c r="T33"/>
  <c r="T3"/>
  <c r="T17"/>
  <c r="C17"/>
  <c r="S17"/>
  <c r="N17"/>
  <c r="H7"/>
  <c r="I7"/>
  <c r="AY7"/>
  <c r="AW7"/>
  <c r="BA7"/>
  <c r="AB7"/>
  <c r="H14"/>
  <c r="H15"/>
  <c r="H17"/>
  <c r="I15"/>
  <c r="AY15"/>
  <c r="AW15"/>
  <c r="BA15"/>
  <c r="AB15"/>
  <c r="AD28"/>
  <c r="AD19"/>
  <c r="AD33"/>
  <c r="AC19"/>
  <c r="AC33"/>
  <c r="I14"/>
  <c r="AW14"/>
  <c r="AY14"/>
  <c r="BA14"/>
  <c r="I17"/>
  <c r="AB17"/>
  <c r="AB14"/>
  <c r="W32"/>
  <c r="Z32"/>
  <c r="AA32"/>
  <c r="AB32"/>
  <c r="Y29"/>
  <c r="W29"/>
  <c r="Z29"/>
  <c r="AA29"/>
  <c r="AB29"/>
  <c r="U30"/>
  <c r="L20"/>
  <c r="L27"/>
  <c r="L19"/>
  <c r="L33"/>
  <c r="Y25"/>
  <c r="W25"/>
  <c r="Z25"/>
  <c r="AA25"/>
  <c r="AB25"/>
  <c r="U27"/>
  <c r="V23"/>
  <c r="X28"/>
  <c r="W30"/>
  <c r="Z30"/>
  <c r="AA30"/>
  <c r="AB30"/>
  <c r="W21"/>
  <c r="Z21"/>
  <c r="AA21"/>
  <c r="AB21"/>
  <c r="W19"/>
  <c r="W23"/>
  <c r="W27"/>
  <c r="W28"/>
  <c r="W33"/>
  <c r="AE19"/>
  <c r="AE33"/>
  <c r="Y19"/>
  <c r="Y33"/>
  <c r="Z28"/>
  <c r="AA28"/>
  <c r="AB28"/>
  <c r="X19"/>
  <c r="X33"/>
  <c r="V19"/>
  <c r="V33"/>
  <c r="Z23"/>
  <c r="AA23"/>
  <c r="AB23"/>
  <c r="Z27"/>
  <c r="AA27"/>
  <c r="AB27"/>
  <c r="U19"/>
  <c r="U33"/>
  <c r="Z19"/>
  <c r="Z33"/>
  <c r="AA19"/>
  <c r="AB19"/>
  <c r="AA33"/>
  <c r="I33"/>
  <c r="AB33"/>
  <c r="R72" i="10"/>
  <c r="AB72"/>
  <c r="R71"/>
  <c r="AB71"/>
  <c r="R70"/>
  <c r="AB70"/>
  <c r="R69"/>
  <c r="AB69"/>
  <c r="R68"/>
  <c r="AB68"/>
  <c r="R67"/>
  <c r="AB67"/>
  <c r="R66"/>
  <c r="AB66"/>
  <c r="R65"/>
  <c r="AB65"/>
  <c r="R64"/>
  <c r="AB64"/>
  <c r="R63"/>
  <c r="AB63"/>
  <c r="R62"/>
  <c r="AB62"/>
  <c r="R61"/>
  <c r="AB61"/>
  <c r="R60"/>
  <c r="AB60"/>
  <c r="R59"/>
  <c r="AB59"/>
  <c r="A72"/>
  <c r="K72"/>
  <c r="A71"/>
  <c r="K71"/>
  <c r="A70"/>
  <c r="K70"/>
  <c r="A69"/>
  <c r="K69"/>
  <c r="A68"/>
  <c r="K68"/>
  <c r="A67"/>
  <c r="K67"/>
  <c r="A66"/>
  <c r="K66"/>
  <c r="A65"/>
  <c r="K65"/>
  <c r="A64"/>
  <c r="K64"/>
  <c r="A63"/>
  <c r="K63"/>
  <c r="A62"/>
  <c r="K62"/>
  <c r="A61"/>
  <c r="K61"/>
  <c r="A60"/>
  <c r="K60"/>
  <c r="A59"/>
  <c r="K59"/>
  <c r="R89"/>
  <c r="A89"/>
  <c r="A88"/>
  <c r="A87"/>
  <c r="B72"/>
  <c r="B62"/>
  <c r="S89"/>
  <c r="AJ27"/>
  <c r="B89"/>
  <c r="S88"/>
  <c r="R88"/>
  <c r="AJ11"/>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S72"/>
  <c r="S71"/>
  <c r="B71"/>
  <c r="S70"/>
  <c r="B70"/>
  <c r="S69"/>
  <c r="B69"/>
  <c r="S68"/>
  <c r="B68"/>
  <c r="S67"/>
  <c r="B67"/>
  <c r="S66"/>
  <c r="B66"/>
  <c r="S65"/>
  <c r="B65"/>
  <c r="S64"/>
  <c r="B64"/>
  <c r="S63"/>
  <c r="B63"/>
  <c r="S62"/>
  <c r="S61"/>
  <c r="B61"/>
  <c r="S60"/>
  <c r="B60"/>
  <c r="S59"/>
  <c r="O73"/>
  <c r="B59"/>
  <c r="AN51"/>
  <c r="AK51"/>
  <c r="AN49"/>
  <c r="AK49"/>
  <c r="AN47"/>
  <c r="AK47"/>
  <c r="AN45"/>
  <c r="AK45"/>
  <c r="AN43"/>
  <c r="AK43"/>
  <c r="AN41"/>
  <c r="AK41"/>
  <c r="AN39"/>
  <c r="AK39"/>
  <c r="AO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47"/>
  <c r="AI45"/>
  <c r="AI43"/>
  <c r="AI41"/>
  <c r="AI39"/>
  <c r="AI37"/>
  <c r="AI35"/>
  <c r="AI33"/>
  <c r="AI31"/>
  <c r="AI29"/>
  <c r="AI27"/>
  <c r="AI25"/>
  <c r="AI23"/>
  <c r="AI21"/>
  <c r="AI19"/>
  <c r="AI17"/>
  <c r="AI15"/>
  <c r="AI11"/>
  <c r="AI9"/>
  <c r="AI7"/>
  <c r="AI5"/>
  <c r="AH73"/>
  <c r="AF73"/>
  <c r="AI3"/>
  <c r="AI13"/>
  <c r="AJ19"/>
  <c r="AJ31"/>
  <c r="AJ5"/>
  <c r="AM5"/>
  <c r="AJ7"/>
  <c r="AJ9"/>
  <c r="AM9"/>
  <c r="AJ13"/>
  <c r="AJ17"/>
  <c r="AL17"/>
  <c r="AJ21"/>
  <c r="AJ23"/>
  <c r="AL23"/>
  <c r="AJ25"/>
  <c r="AM25"/>
  <c r="AJ29"/>
  <c r="AL29"/>
  <c r="AJ35"/>
  <c r="AM35"/>
  <c r="AJ37"/>
  <c r="AL37"/>
  <c r="AJ39"/>
  <c r="AM39"/>
  <c r="AJ41"/>
  <c r="AL41"/>
  <c r="AJ43"/>
  <c r="AM43"/>
  <c r="AL43"/>
  <c r="AJ45"/>
  <c r="AL45"/>
  <c r="AJ47"/>
  <c r="AM47"/>
  <c r="AJ49"/>
  <c r="AL49"/>
  <c r="AJ51"/>
  <c r="AM51"/>
  <c r="AL51"/>
  <c r="AO5"/>
  <c r="AL7"/>
  <c r="AM7"/>
  <c r="AO7"/>
  <c r="AO9"/>
  <c r="AL11"/>
  <c r="AM11"/>
  <c r="AO11"/>
  <c r="AL13"/>
  <c r="AM13"/>
  <c r="AO13"/>
  <c r="AO15"/>
  <c r="AM17"/>
  <c r="AO17"/>
  <c r="AO19"/>
  <c r="AL21"/>
  <c r="AM21"/>
  <c r="AO21"/>
  <c r="AM23"/>
  <c r="AO23"/>
  <c r="AL25"/>
  <c r="AO25"/>
  <c r="AL27"/>
  <c r="AM27"/>
  <c r="AO27"/>
  <c r="AM29"/>
  <c r="AO29"/>
  <c r="AO31"/>
  <c r="AO33"/>
  <c r="AO35"/>
  <c r="AM37"/>
  <c r="AO37"/>
  <c r="AM41"/>
  <c r="AO41"/>
  <c r="AO43"/>
  <c r="AM45"/>
  <c r="AO45"/>
  <c r="AO47"/>
  <c r="AM49"/>
  <c r="AO49"/>
  <c r="AO51"/>
  <c r="Q73"/>
  <c r="I87"/>
  <c r="AL35"/>
  <c r="AJ15"/>
  <c r="AL15"/>
  <c r="AL5"/>
  <c r="AJ3"/>
  <c r="AJ33"/>
  <c r="AL33"/>
  <c r="AM31"/>
  <c r="AL31"/>
  <c r="AM19"/>
  <c r="AL19"/>
  <c r="AL9"/>
  <c r="AM15"/>
  <c r="AM33"/>
  <c r="K89"/>
  <c r="E89"/>
  <c r="E85"/>
  <c r="F83"/>
  <c r="C84"/>
  <c r="K86"/>
  <c r="I76"/>
  <c r="K78"/>
  <c r="K80"/>
  <c r="E81"/>
  <c r="K81"/>
  <c r="I81"/>
  <c r="F77"/>
  <c r="E78"/>
  <c r="K79"/>
  <c r="F81"/>
  <c r="K83"/>
  <c r="I83"/>
  <c r="K84"/>
  <c r="I86"/>
  <c r="C78"/>
  <c r="C79"/>
  <c r="F79"/>
  <c r="C82"/>
  <c r="I82"/>
  <c r="C85"/>
  <c r="E86"/>
  <c r="F86"/>
  <c r="F80"/>
  <c r="E77"/>
  <c r="E84"/>
  <c r="K76"/>
  <c r="I77"/>
  <c r="T78"/>
  <c r="Z89"/>
  <c r="I89"/>
  <c r="C89"/>
  <c r="K88"/>
  <c r="E88"/>
  <c r="K87"/>
  <c r="C87"/>
  <c r="F89"/>
  <c r="I78"/>
  <c r="E87"/>
  <c r="F88"/>
  <c r="I88"/>
  <c r="E76"/>
  <c r="C76"/>
  <c r="W84"/>
  <c r="W76"/>
  <c r="W83"/>
  <c r="W81"/>
  <c r="W79"/>
  <c r="W78"/>
  <c r="AB78"/>
  <c r="AB82"/>
  <c r="W85"/>
  <c r="AB80"/>
  <c r="W88"/>
  <c r="AB86"/>
  <c r="W87"/>
  <c r="F82"/>
  <c r="F84"/>
  <c r="F85"/>
  <c r="Z78"/>
  <c r="AB88"/>
  <c r="AB79"/>
  <c r="Z86"/>
  <c r="Z87"/>
  <c r="V78"/>
  <c r="T77"/>
  <c r="T76"/>
  <c r="Z83"/>
  <c r="V87"/>
  <c r="Z79"/>
  <c r="V77"/>
  <c r="V86"/>
  <c r="T81"/>
  <c r="Z84"/>
  <c r="T86"/>
  <c r="V79"/>
  <c r="T80"/>
  <c r="V80"/>
  <c r="T82"/>
  <c r="V88"/>
  <c r="AB76"/>
  <c r="Z88"/>
  <c r="K85"/>
  <c r="I79"/>
  <c r="C83"/>
  <c r="C59"/>
  <c r="E59"/>
  <c r="F59"/>
  <c r="I59"/>
  <c r="C60"/>
  <c r="E60"/>
  <c r="F60"/>
  <c r="I60"/>
  <c r="C61"/>
  <c r="E61"/>
  <c r="F61"/>
  <c r="I61"/>
  <c r="C62"/>
  <c r="E62"/>
  <c r="F62"/>
  <c r="I62"/>
  <c r="C63"/>
  <c r="E63"/>
  <c r="F63"/>
  <c r="I63"/>
  <c r="C64"/>
  <c r="E64"/>
  <c r="F64"/>
  <c r="I64"/>
  <c r="C65"/>
  <c r="E65"/>
  <c r="F65"/>
  <c r="I65"/>
  <c r="C66"/>
  <c r="E66"/>
  <c r="F66"/>
  <c r="I66"/>
  <c r="C67"/>
  <c r="E67"/>
  <c r="F67"/>
  <c r="I67"/>
  <c r="C68"/>
  <c r="E68"/>
  <c r="F68"/>
  <c r="I68"/>
  <c r="C69"/>
  <c r="E69"/>
  <c r="F69"/>
  <c r="I69"/>
  <c r="C70"/>
  <c r="E70"/>
  <c r="F70"/>
  <c r="I70"/>
  <c r="C71"/>
  <c r="E71"/>
  <c r="F71"/>
  <c r="I71"/>
  <c r="C72"/>
  <c r="E72"/>
  <c r="F72"/>
  <c r="I72"/>
  <c r="T59"/>
  <c r="V59"/>
  <c r="W59"/>
  <c r="Z59"/>
  <c r="T60"/>
  <c r="V60"/>
  <c r="W60"/>
  <c r="Z60"/>
  <c r="T61"/>
  <c r="V61"/>
  <c r="W61"/>
  <c r="Z61"/>
  <c r="T62"/>
  <c r="V62"/>
  <c r="W62"/>
  <c r="Z62"/>
  <c r="T63"/>
  <c r="V63"/>
  <c r="W63"/>
  <c r="Z63"/>
  <c r="T64"/>
  <c r="V64"/>
  <c r="W64"/>
  <c r="Z64"/>
  <c r="T65"/>
  <c r="V65"/>
  <c r="W65"/>
  <c r="Z65"/>
  <c r="T66"/>
  <c r="V66"/>
  <c r="W66"/>
  <c r="Z66"/>
  <c r="T67"/>
  <c r="V67"/>
  <c r="W67"/>
  <c r="Z67"/>
  <c r="T68"/>
  <c r="V68"/>
  <c r="W68"/>
  <c r="Z68"/>
  <c r="T69"/>
  <c r="V69"/>
  <c r="W69"/>
  <c r="Z69"/>
  <c r="T70"/>
  <c r="V70"/>
  <c r="W70"/>
  <c r="Z70"/>
  <c r="T71"/>
  <c r="V71"/>
  <c r="W71"/>
  <c r="Z71"/>
  <c r="T72"/>
  <c r="V72"/>
  <c r="W72"/>
  <c r="Z72"/>
  <c r="V76"/>
  <c r="T87"/>
  <c r="Z81"/>
  <c r="AB85"/>
  <c r="W77"/>
  <c r="AB81"/>
  <c r="Z77"/>
  <c r="T84"/>
  <c r="V83"/>
  <c r="W89"/>
  <c r="AB83"/>
  <c r="V89"/>
  <c r="E79"/>
  <c r="H79"/>
  <c r="C80"/>
  <c r="I85"/>
  <c r="K77"/>
  <c r="F76"/>
  <c r="E80"/>
  <c r="C81"/>
  <c r="H81"/>
  <c r="I84"/>
  <c r="C86"/>
  <c r="H86"/>
  <c r="F78"/>
  <c r="E82"/>
  <c r="H82"/>
  <c r="T73"/>
  <c r="H59"/>
  <c r="L59"/>
  <c r="N59"/>
  <c r="C73"/>
  <c r="H89"/>
  <c r="N89"/>
  <c r="H85"/>
  <c r="N85"/>
  <c r="H84"/>
  <c r="Y72"/>
  <c r="Y70"/>
  <c r="Y68"/>
  <c r="Y66"/>
  <c r="AC66"/>
  <c r="AE66"/>
  <c r="Y64"/>
  <c r="Y62"/>
  <c r="Y60"/>
  <c r="AC60"/>
  <c r="AE60"/>
  <c r="Z73"/>
  <c r="V73"/>
  <c r="H72"/>
  <c r="H71"/>
  <c r="H70"/>
  <c r="H69"/>
  <c r="L69"/>
  <c r="N69"/>
  <c r="H68"/>
  <c r="H67"/>
  <c r="H66"/>
  <c r="H65"/>
  <c r="L65"/>
  <c r="N65"/>
  <c r="H64"/>
  <c r="H63"/>
  <c r="L63"/>
  <c r="N63"/>
  <c r="H62"/>
  <c r="L62"/>
  <c r="N62"/>
  <c r="H61"/>
  <c r="L61"/>
  <c r="N61"/>
  <c r="H60"/>
  <c r="I73"/>
  <c r="F73"/>
  <c r="E73"/>
  <c r="H78"/>
  <c r="N81"/>
  <c r="N86"/>
  <c r="N78"/>
  <c r="L67"/>
  <c r="N67"/>
  <c r="L70"/>
  <c r="N70"/>
  <c r="L72"/>
  <c r="N72"/>
  <c r="AC62"/>
  <c r="AE62"/>
  <c r="L71"/>
  <c r="N71"/>
  <c r="AC72"/>
  <c r="AE72"/>
  <c r="AC70"/>
  <c r="AE70"/>
  <c r="AC68"/>
  <c r="AE68"/>
  <c r="AC64"/>
  <c r="AE64"/>
  <c r="AB73"/>
  <c r="Y71"/>
  <c r="Y69"/>
  <c r="Y67"/>
  <c r="Y65"/>
  <c r="Y63"/>
  <c r="Y61"/>
  <c r="W73"/>
  <c r="Y73"/>
  <c r="Y59"/>
  <c r="L68"/>
  <c r="N68"/>
  <c r="N84"/>
  <c r="L66"/>
  <c r="N66"/>
  <c r="L64"/>
  <c r="N64"/>
  <c r="H73"/>
  <c r="L60"/>
  <c r="N60"/>
  <c r="K73"/>
  <c r="AC71"/>
  <c r="AE71"/>
  <c r="AC69"/>
  <c r="AE69"/>
  <c r="AC67"/>
  <c r="AE67"/>
  <c r="AC65"/>
  <c r="AE65"/>
  <c r="AC63"/>
  <c r="AE63"/>
  <c r="AC61"/>
  <c r="AE61"/>
  <c r="AC59"/>
  <c r="AE59"/>
  <c r="N73"/>
  <c r="N79"/>
  <c r="AL3"/>
  <c r="I80"/>
  <c r="K82"/>
  <c r="C88"/>
  <c r="AM3"/>
  <c r="T89"/>
  <c r="E83"/>
  <c r="F87"/>
  <c r="AL47"/>
  <c r="AL39"/>
  <c r="AO3"/>
  <c r="L76"/>
  <c r="H76"/>
  <c r="H80"/>
  <c r="L84"/>
  <c r="L77"/>
  <c r="L78"/>
  <c r="L86"/>
  <c r="L85"/>
  <c r="L83"/>
  <c r="L80"/>
  <c r="L87"/>
  <c r="L81"/>
  <c r="L79"/>
  <c r="L82"/>
  <c r="L89"/>
  <c r="AC76"/>
  <c r="AC85"/>
  <c r="AC78"/>
  <c r="AC88"/>
  <c r="AC87"/>
  <c r="AC80"/>
  <c r="AC86"/>
  <c r="AC79"/>
  <c r="AC82"/>
  <c r="AC77"/>
  <c r="AC81"/>
  <c r="AC84"/>
  <c r="AC89"/>
  <c r="AC83"/>
  <c r="V82"/>
  <c r="AB77"/>
  <c r="T79"/>
  <c r="Z76"/>
  <c r="W86"/>
  <c r="Z85"/>
  <c r="T83"/>
  <c r="AB89"/>
  <c r="AB87"/>
  <c r="W80"/>
  <c r="Z82"/>
  <c r="T85"/>
  <c r="V84"/>
  <c r="Y76"/>
  <c r="Y87"/>
  <c r="Y77"/>
  <c r="AE77"/>
  <c r="E90"/>
  <c r="I90"/>
  <c r="Y78"/>
  <c r="AE78"/>
  <c r="C77"/>
  <c r="L88"/>
  <c r="AE87"/>
  <c r="AC73"/>
  <c r="L73"/>
  <c r="AE73"/>
  <c r="N76"/>
  <c r="H87"/>
  <c r="F90"/>
  <c r="T88"/>
  <c r="V81"/>
  <c r="K90"/>
  <c r="N82"/>
  <c r="AC90"/>
  <c r="H83"/>
  <c r="N80"/>
  <c r="H88"/>
  <c r="AE76"/>
  <c r="Y80"/>
  <c r="Y84"/>
  <c r="Y83"/>
  <c r="AE83"/>
  <c r="Y86"/>
  <c r="AE86"/>
  <c r="Y79"/>
  <c r="AE79"/>
  <c r="L90"/>
  <c r="H77"/>
  <c r="C90"/>
  <c r="N88"/>
  <c r="Y81"/>
  <c r="AE81"/>
  <c r="N83"/>
  <c r="Y88"/>
  <c r="AE88"/>
  <c r="N87"/>
  <c r="N77"/>
  <c r="H90"/>
  <c r="N90"/>
  <c r="Y89"/>
  <c r="AE89"/>
  <c r="T90"/>
  <c r="V85"/>
  <c r="Z80"/>
  <c r="AB84"/>
  <c r="W82"/>
  <c r="W90"/>
  <c r="Y82"/>
  <c r="AE84"/>
  <c r="AB90"/>
  <c r="AE80"/>
  <c r="Z90"/>
  <c r="Y85"/>
  <c r="AE85"/>
  <c r="V90"/>
  <c r="AE82"/>
  <c r="Y90"/>
  <c r="AE90"/>
  <c r="AH73" i="40"/>
  <c r="AF73"/>
  <c r="Q73"/>
  <c r="O73"/>
  <c r="S72"/>
  <c r="R72"/>
  <c r="AB72"/>
  <c r="B72"/>
  <c r="A72"/>
  <c r="K72"/>
  <c r="S71"/>
  <c r="R71"/>
  <c r="AB71"/>
  <c r="B71"/>
  <c r="A71"/>
  <c r="K71"/>
  <c r="S70"/>
  <c r="R70"/>
  <c r="AB70"/>
  <c r="B70"/>
  <c r="A70"/>
  <c r="K70"/>
  <c r="S69"/>
  <c r="R69"/>
  <c r="AB69"/>
  <c r="B69"/>
  <c r="A69"/>
  <c r="K69"/>
  <c r="S68"/>
  <c r="R68"/>
  <c r="AB68"/>
  <c r="B68"/>
  <c r="A68"/>
  <c r="K68"/>
  <c r="S67"/>
  <c r="R67"/>
  <c r="AB67"/>
  <c r="B67"/>
  <c r="A67"/>
  <c r="K67"/>
  <c r="S66"/>
  <c r="R66"/>
  <c r="AB66"/>
  <c r="B66"/>
  <c r="A66"/>
  <c r="K66"/>
  <c r="S65"/>
  <c r="R65"/>
  <c r="AB65"/>
  <c r="B65"/>
  <c r="A65"/>
  <c r="K65"/>
  <c r="S64"/>
  <c r="R64"/>
  <c r="AB64"/>
  <c r="B64"/>
  <c r="A64"/>
  <c r="K64"/>
  <c r="S63"/>
  <c r="R63"/>
  <c r="AB63"/>
  <c r="B63"/>
  <c r="A63"/>
  <c r="K63"/>
  <c r="S62"/>
  <c r="R62"/>
  <c r="AB62"/>
  <c r="B62"/>
  <c r="A62"/>
  <c r="K62"/>
  <c r="S61"/>
  <c r="R61"/>
  <c r="AB61"/>
  <c r="B61"/>
  <c r="A61"/>
  <c r="K61"/>
  <c r="S60"/>
  <c r="R60"/>
  <c r="AB60"/>
  <c r="B60"/>
  <c r="A60"/>
  <c r="K60"/>
  <c r="S59"/>
  <c r="R59"/>
  <c r="AB59"/>
  <c r="B59"/>
  <c r="A59"/>
  <c r="K59"/>
  <c r="A89"/>
  <c r="A88"/>
  <c r="A87"/>
  <c r="R89"/>
  <c r="S89"/>
  <c r="B89"/>
  <c r="S88"/>
  <c r="R88"/>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AN51"/>
  <c r="AK51"/>
  <c r="AN49"/>
  <c r="AK49"/>
  <c r="AN47"/>
  <c r="AK47"/>
  <c r="AN45"/>
  <c r="AK45"/>
  <c r="AN43"/>
  <c r="AK43"/>
  <c r="AN41"/>
  <c r="AK41"/>
  <c r="AN39"/>
  <c r="AK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5"/>
  <c r="AI7"/>
  <c r="AI9"/>
  <c r="AI11"/>
  <c r="AI13"/>
  <c r="AI15"/>
  <c r="AI17"/>
  <c r="AI19"/>
  <c r="AI21"/>
  <c r="AI23"/>
  <c r="AI25"/>
  <c r="AI27"/>
  <c r="AI29"/>
  <c r="AI31"/>
  <c r="AI33"/>
  <c r="AI35"/>
  <c r="AI37"/>
  <c r="AI41"/>
  <c r="AI43"/>
  <c r="AI45"/>
  <c r="AI47"/>
  <c r="AI3"/>
  <c r="AI39"/>
  <c r="AJ39"/>
  <c r="AJ19"/>
  <c r="AJ33"/>
  <c r="AJ3"/>
  <c r="AL3"/>
  <c r="AJ5"/>
  <c r="AJ7"/>
  <c r="AL7"/>
  <c r="AJ9"/>
  <c r="AL9"/>
  <c r="AJ11"/>
  <c r="AL11"/>
  <c r="AJ13"/>
  <c r="AJ15"/>
  <c r="AL15"/>
  <c r="AJ17"/>
  <c r="AL17"/>
  <c r="AJ21"/>
  <c r="AM21"/>
  <c r="AJ25"/>
  <c r="I87"/>
  <c r="AJ27"/>
  <c r="AM27"/>
  <c r="AJ29"/>
  <c r="AM29"/>
  <c r="AJ31"/>
  <c r="AL31"/>
  <c r="AJ35"/>
  <c r="AL35"/>
  <c r="AJ37"/>
  <c r="AM37"/>
  <c r="AJ41"/>
  <c r="AJ43"/>
  <c r="AL43"/>
  <c r="AJ45"/>
  <c r="AM45"/>
  <c r="AJ47"/>
  <c r="AL47"/>
  <c r="AJ49"/>
  <c r="AM49"/>
  <c r="AJ51"/>
  <c r="AL51"/>
  <c r="AM3"/>
  <c r="AO3"/>
  <c r="AL5"/>
  <c r="AM5"/>
  <c r="AO5"/>
  <c r="AO7"/>
  <c r="AM9"/>
  <c r="AO9"/>
  <c r="AM11"/>
  <c r="AO11"/>
  <c r="AL13"/>
  <c r="AM13"/>
  <c r="AO13"/>
  <c r="AO15"/>
  <c r="AO17"/>
  <c r="AO19"/>
  <c r="AO21"/>
  <c r="AO23"/>
  <c r="AL25"/>
  <c r="AM25"/>
  <c r="AO25"/>
  <c r="AL27"/>
  <c r="AO27"/>
  <c r="AL29"/>
  <c r="AO29"/>
  <c r="AM31"/>
  <c r="AO31"/>
  <c r="AO33"/>
  <c r="AO35"/>
  <c r="AL37"/>
  <c r="AO37"/>
  <c r="AO39"/>
  <c r="AL41"/>
  <c r="AO41"/>
  <c r="AO43"/>
  <c r="AL45"/>
  <c r="AO45"/>
  <c r="AO47"/>
  <c r="AL49"/>
  <c r="AO49"/>
  <c r="AO51"/>
  <c r="AM41"/>
  <c r="AL21"/>
  <c r="AM33"/>
  <c r="AL33"/>
  <c r="AJ23"/>
  <c r="AL23"/>
  <c r="AM23"/>
  <c r="AC76"/>
  <c r="K85"/>
  <c r="E82"/>
  <c r="E84"/>
  <c r="K80"/>
  <c r="C83"/>
  <c r="C84"/>
  <c r="F80"/>
  <c r="K76"/>
  <c r="C77"/>
  <c r="E77"/>
  <c r="K78"/>
  <c r="K81"/>
  <c r="C80"/>
  <c r="E80"/>
  <c r="C81"/>
  <c r="C82"/>
  <c r="E83"/>
  <c r="F84"/>
  <c r="C85"/>
  <c r="E86"/>
  <c r="F86"/>
  <c r="F82"/>
  <c r="F77"/>
  <c r="F81"/>
  <c r="F85"/>
  <c r="K82"/>
  <c r="E79"/>
  <c r="C79"/>
  <c r="C78"/>
  <c r="F76"/>
  <c r="C76"/>
  <c r="F79"/>
  <c r="E78"/>
  <c r="F83"/>
  <c r="E85"/>
  <c r="K86"/>
  <c r="K83"/>
  <c r="K79"/>
  <c r="V76"/>
  <c r="T86"/>
  <c r="Z88"/>
  <c r="V87"/>
  <c r="V82"/>
  <c r="Z78"/>
  <c r="AB80"/>
  <c r="V78"/>
  <c r="T84"/>
  <c r="AB88"/>
  <c r="AB79"/>
  <c r="V88"/>
  <c r="Z83"/>
  <c r="AB83"/>
  <c r="V89"/>
  <c r="E88"/>
  <c r="C88"/>
  <c r="K87"/>
  <c r="F87"/>
  <c r="C87"/>
  <c r="I86"/>
  <c r="I84"/>
  <c r="I83"/>
  <c r="I81"/>
  <c r="I79"/>
  <c r="I77"/>
  <c r="I76"/>
  <c r="K89"/>
  <c r="E89"/>
  <c r="I89"/>
  <c r="Z89"/>
  <c r="I88"/>
  <c r="I82"/>
  <c r="I78"/>
  <c r="E87"/>
  <c r="F89"/>
  <c r="K88"/>
  <c r="V77"/>
  <c r="V79"/>
  <c r="W78"/>
  <c r="W79"/>
  <c r="Z77"/>
  <c r="W87"/>
  <c r="T85"/>
  <c r="W84"/>
  <c r="W81"/>
  <c r="T81"/>
  <c r="V80"/>
  <c r="T88"/>
  <c r="Z87"/>
  <c r="Z85"/>
  <c r="Z84"/>
  <c r="C59"/>
  <c r="E59"/>
  <c r="F59"/>
  <c r="I59"/>
  <c r="T59"/>
  <c r="V59"/>
  <c r="W59"/>
  <c r="Z59"/>
  <c r="C60"/>
  <c r="E60"/>
  <c r="F60"/>
  <c r="I60"/>
  <c r="T60"/>
  <c r="V60"/>
  <c r="W60"/>
  <c r="Z60"/>
  <c r="C61"/>
  <c r="E61"/>
  <c r="F61"/>
  <c r="I61"/>
  <c r="T61"/>
  <c r="V61"/>
  <c r="W61"/>
  <c r="Z61"/>
  <c r="C62"/>
  <c r="E62"/>
  <c r="F62"/>
  <c r="I62"/>
  <c r="T62"/>
  <c r="V62"/>
  <c r="W62"/>
  <c r="Z62"/>
  <c r="C63"/>
  <c r="E63"/>
  <c r="F63"/>
  <c r="I63"/>
  <c r="T63"/>
  <c r="V63"/>
  <c r="W63"/>
  <c r="Z63"/>
  <c r="C64"/>
  <c r="E64"/>
  <c r="F64"/>
  <c r="I64"/>
  <c r="T64"/>
  <c r="V64"/>
  <c r="W64"/>
  <c r="Z64"/>
  <c r="C65"/>
  <c r="E65"/>
  <c r="F65"/>
  <c r="I65"/>
  <c r="T65"/>
  <c r="V65"/>
  <c r="W65"/>
  <c r="Z65"/>
  <c r="C66"/>
  <c r="E66"/>
  <c r="F66"/>
  <c r="I66"/>
  <c r="T66"/>
  <c r="V66"/>
  <c r="W66"/>
  <c r="Z66"/>
  <c r="C67"/>
  <c r="E67"/>
  <c r="F67"/>
  <c r="I67"/>
  <c r="T67"/>
  <c r="V67"/>
  <c r="W67"/>
  <c r="Z67"/>
  <c r="C68"/>
  <c r="E68"/>
  <c r="F68"/>
  <c r="I68"/>
  <c r="T68"/>
  <c r="V68"/>
  <c r="W68"/>
  <c r="Z68"/>
  <c r="C69"/>
  <c r="E69"/>
  <c r="F69"/>
  <c r="I69"/>
  <c r="T69"/>
  <c r="V69"/>
  <c r="W69"/>
  <c r="Z69"/>
  <c r="C70"/>
  <c r="E70"/>
  <c r="F70"/>
  <c r="H70"/>
  <c r="I70"/>
  <c r="T70"/>
  <c r="V70"/>
  <c r="W70"/>
  <c r="Z70"/>
  <c r="C71"/>
  <c r="E71"/>
  <c r="F71"/>
  <c r="H71"/>
  <c r="I71"/>
  <c r="T71"/>
  <c r="V71"/>
  <c r="W71"/>
  <c r="Z71"/>
  <c r="C72"/>
  <c r="E72"/>
  <c r="F72"/>
  <c r="I72"/>
  <c r="T72"/>
  <c r="V72"/>
  <c r="W72"/>
  <c r="Z72"/>
  <c r="L88"/>
  <c r="L86"/>
  <c r="AC85"/>
  <c r="L85"/>
  <c r="AC81"/>
  <c r="AC79"/>
  <c r="L79"/>
  <c r="AC78"/>
  <c r="L76"/>
  <c r="L89"/>
  <c r="AC86"/>
  <c r="L84"/>
  <c r="L82"/>
  <c r="L80"/>
  <c r="AC88"/>
  <c r="L78"/>
  <c r="L81"/>
  <c r="AC83"/>
  <c r="AC84"/>
  <c r="AC87"/>
  <c r="L77"/>
  <c r="AC77"/>
  <c r="AC80"/>
  <c r="AC82"/>
  <c r="L83"/>
  <c r="AC89"/>
  <c r="W89"/>
  <c r="C86"/>
  <c r="E76"/>
  <c r="H76"/>
  <c r="N76"/>
  <c r="K77"/>
  <c r="I80"/>
  <c r="F88"/>
  <c r="T89"/>
  <c r="W77"/>
  <c r="Z81"/>
  <c r="AB76"/>
  <c r="AB85"/>
  <c r="T77"/>
  <c r="H87"/>
  <c r="N87"/>
  <c r="H79"/>
  <c r="N79"/>
  <c r="H85"/>
  <c r="H82"/>
  <c r="N82"/>
  <c r="H80"/>
  <c r="H77"/>
  <c r="N77"/>
  <c r="H84"/>
  <c r="H83"/>
  <c r="N83"/>
  <c r="T73"/>
  <c r="Y59"/>
  <c r="F73"/>
  <c r="C73"/>
  <c r="H59"/>
  <c r="Y72"/>
  <c r="AC72"/>
  <c r="AE72"/>
  <c r="Y71"/>
  <c r="Y70"/>
  <c r="Y69"/>
  <c r="H69"/>
  <c r="Y68"/>
  <c r="AC68"/>
  <c r="AE68"/>
  <c r="H68"/>
  <c r="Y67"/>
  <c r="H67"/>
  <c r="Y66"/>
  <c r="H66"/>
  <c r="Y65"/>
  <c r="AC65"/>
  <c r="AE65"/>
  <c r="H65"/>
  <c r="Y64"/>
  <c r="AC64"/>
  <c r="AE64"/>
  <c r="H64"/>
  <c r="Y63"/>
  <c r="H63"/>
  <c r="Y62"/>
  <c r="H62"/>
  <c r="H61"/>
  <c r="Y60"/>
  <c r="H60"/>
  <c r="V73"/>
  <c r="Y89"/>
  <c r="H88"/>
  <c r="N88"/>
  <c r="N80"/>
  <c r="H86"/>
  <c r="N86"/>
  <c r="E73"/>
  <c r="H73"/>
  <c r="Z73"/>
  <c r="L63"/>
  <c r="N63"/>
  <c r="L67"/>
  <c r="N67"/>
  <c r="H72"/>
  <c r="Y61"/>
  <c r="AC61"/>
  <c r="AE61"/>
  <c r="L87"/>
  <c r="AC70"/>
  <c r="AE70"/>
  <c r="AM35"/>
  <c r="AC69"/>
  <c r="AE69"/>
  <c r="AC71"/>
  <c r="AE71"/>
  <c r="AC62"/>
  <c r="AE62"/>
  <c r="W73"/>
  <c r="Y73"/>
  <c r="AC59"/>
  <c r="AE59"/>
  <c r="AC66"/>
  <c r="AE66"/>
  <c r="AB73"/>
  <c r="AC60"/>
  <c r="AE60"/>
  <c r="AC63"/>
  <c r="AE63"/>
  <c r="AC67"/>
  <c r="AE67"/>
  <c r="L69"/>
  <c r="N69"/>
  <c r="L68"/>
  <c r="N68"/>
  <c r="L66"/>
  <c r="N66"/>
  <c r="L65"/>
  <c r="N65"/>
  <c r="L64"/>
  <c r="N64"/>
  <c r="L62"/>
  <c r="N62"/>
  <c r="L61"/>
  <c r="N61"/>
  <c r="I73"/>
  <c r="K73"/>
  <c r="L60"/>
  <c r="N60"/>
  <c r="L59"/>
  <c r="N59"/>
  <c r="AM39"/>
  <c r="AL39"/>
  <c r="AM51"/>
  <c r="AM47"/>
  <c r="AM43"/>
  <c r="L90"/>
  <c r="V81"/>
  <c r="Y81"/>
  <c r="T83"/>
  <c r="W80"/>
  <c r="AM19"/>
  <c r="W86"/>
  <c r="K84"/>
  <c r="I85"/>
  <c r="N85"/>
  <c r="AL19"/>
  <c r="E81"/>
  <c r="H81"/>
  <c r="N81"/>
  <c r="F78"/>
  <c r="C89"/>
  <c r="T79"/>
  <c r="Y79"/>
  <c r="Z76"/>
  <c r="V83"/>
  <c r="W85"/>
  <c r="AB89"/>
  <c r="Z82"/>
  <c r="AE89"/>
  <c r="Y77"/>
  <c r="AC90"/>
  <c r="AM17"/>
  <c r="AM15"/>
  <c r="T78"/>
  <c r="AM7"/>
  <c r="AB84"/>
  <c r="AB82"/>
  <c r="L72"/>
  <c r="N72"/>
  <c r="AC73"/>
  <c r="AE73"/>
  <c r="I90"/>
  <c r="E90"/>
  <c r="L73"/>
  <c r="T76"/>
  <c r="Z86"/>
  <c r="AB77"/>
  <c r="AE77"/>
  <c r="V85"/>
  <c r="W83"/>
  <c r="H78"/>
  <c r="F90"/>
  <c r="N84"/>
  <c r="K90"/>
  <c r="W88"/>
  <c r="AB81"/>
  <c r="T82"/>
  <c r="Z79"/>
  <c r="V86"/>
  <c r="AB78"/>
  <c r="V84"/>
  <c r="Y84"/>
  <c r="T80"/>
  <c r="H89"/>
  <c r="C90"/>
  <c r="W82"/>
  <c r="AB86"/>
  <c r="Y83"/>
  <c r="AE83"/>
  <c r="Y82"/>
  <c r="AE82"/>
  <c r="Y88"/>
  <c r="AE88"/>
  <c r="AE79"/>
  <c r="N89"/>
  <c r="Y80"/>
  <c r="N78"/>
  <c r="H90"/>
  <c r="Y85"/>
  <c r="AE85"/>
  <c r="V90"/>
  <c r="AE81"/>
  <c r="N90"/>
  <c r="L71"/>
  <c r="N71"/>
  <c r="L70"/>
  <c r="N70"/>
  <c r="N73"/>
  <c r="AE84"/>
  <c r="Y78"/>
  <c r="AE78"/>
  <c r="Y86"/>
  <c r="AE86"/>
  <c r="T87"/>
  <c r="Z80"/>
  <c r="W76"/>
  <c r="AB87"/>
  <c r="Y76"/>
  <c r="W90"/>
  <c r="Z90"/>
  <c r="AE80"/>
  <c r="Y87"/>
  <c r="AE87"/>
  <c r="T90"/>
  <c r="AB90"/>
  <c r="Y90"/>
  <c r="AE76"/>
  <c r="AE90"/>
  <c r="U28" i="26"/>
  <c r="U24"/>
  <c r="R23"/>
  <c r="U23"/>
  <c r="Q22"/>
  <c r="Q21"/>
  <c r="U21"/>
  <c r="P29"/>
  <c r="Q20"/>
  <c r="N30"/>
  <c r="L30"/>
  <c r="J30"/>
  <c r="H30"/>
  <c r="F30"/>
  <c r="D30"/>
  <c r="N32"/>
  <c r="L32"/>
  <c r="J32"/>
  <c r="H32"/>
  <c r="F32"/>
  <c r="D32"/>
  <c r="N31"/>
  <c r="L31"/>
  <c r="J31"/>
  <c r="H31"/>
  <c r="F31"/>
  <c r="D31"/>
  <c r="N28"/>
  <c r="L28"/>
  <c r="J28"/>
  <c r="H28"/>
  <c r="F28"/>
  <c r="D28"/>
  <c r="N27"/>
  <c r="L27"/>
  <c r="J27"/>
  <c r="H27"/>
  <c r="F27"/>
  <c r="D27"/>
  <c r="N26"/>
  <c r="L26"/>
  <c r="J26"/>
  <c r="H26"/>
  <c r="F26"/>
  <c r="D26"/>
  <c r="N25"/>
  <c r="L25"/>
  <c r="J25"/>
  <c r="H25"/>
  <c r="F25"/>
  <c r="D25"/>
  <c r="M23"/>
  <c r="K23"/>
  <c r="I23"/>
  <c r="G23"/>
  <c r="E23"/>
  <c r="C23"/>
  <c r="M22"/>
  <c r="K22"/>
  <c r="I22"/>
  <c r="G22"/>
  <c r="E22"/>
  <c r="M21"/>
  <c r="K21"/>
  <c r="I21"/>
  <c r="G21"/>
  <c r="E21"/>
  <c r="M20"/>
  <c r="K20"/>
  <c r="I20"/>
  <c r="G20"/>
  <c r="E20"/>
  <c r="B33"/>
  <c r="A33"/>
  <c r="B32"/>
  <c r="A32"/>
  <c r="B31"/>
  <c r="A31"/>
  <c r="B30"/>
  <c r="A30"/>
  <c r="B29"/>
  <c r="A29"/>
  <c r="B28"/>
  <c r="A28"/>
  <c r="B27"/>
  <c r="A27"/>
  <c r="B26"/>
  <c r="A26"/>
  <c r="B25"/>
  <c r="A25"/>
  <c r="B24"/>
  <c r="A24"/>
  <c r="B23"/>
  <c r="A23"/>
  <c r="B22"/>
  <c r="A22"/>
  <c r="B21"/>
  <c r="A21"/>
  <c r="B20"/>
  <c r="A20"/>
  <c r="A18"/>
  <c r="Y18"/>
  <c r="U16"/>
  <c r="S16"/>
  <c r="R16"/>
  <c r="Q16"/>
  <c r="P16"/>
  <c r="T16"/>
  <c r="N16"/>
  <c r="M16"/>
  <c r="L16"/>
  <c r="K16"/>
  <c r="J16"/>
  <c r="I16"/>
  <c r="H16"/>
  <c r="G16"/>
  <c r="F16"/>
  <c r="E16"/>
  <c r="D16"/>
  <c r="C16"/>
  <c r="O16"/>
  <c r="B16"/>
  <c r="A16"/>
  <c r="N15"/>
  <c r="M15"/>
  <c r="L15"/>
  <c r="K15"/>
  <c r="J15"/>
  <c r="I15"/>
  <c r="H15"/>
  <c r="G15"/>
  <c r="F15"/>
  <c r="E15"/>
  <c r="D15"/>
  <c r="C15"/>
  <c r="B15"/>
  <c r="Y15"/>
  <c r="X15"/>
  <c r="W15"/>
  <c r="V15"/>
  <c r="A15"/>
  <c r="B14"/>
  <c r="A14"/>
  <c r="Z14"/>
  <c r="Y14"/>
  <c r="X14"/>
  <c r="W14"/>
  <c r="V14"/>
  <c r="B13"/>
  <c r="Y13"/>
  <c r="X13"/>
  <c r="W13"/>
  <c r="V13"/>
  <c r="A13"/>
  <c r="Z13"/>
  <c r="B12"/>
  <c r="A12"/>
  <c r="Z12"/>
  <c r="Y12"/>
  <c r="X12"/>
  <c r="W12"/>
  <c r="V12"/>
  <c r="B11"/>
  <c r="Y11"/>
  <c r="X11"/>
  <c r="W11"/>
  <c r="V11"/>
  <c r="A11"/>
  <c r="Z11"/>
  <c r="B10"/>
  <c r="A10"/>
  <c r="Z10"/>
  <c r="Y10"/>
  <c r="X10"/>
  <c r="W10"/>
  <c r="V10"/>
  <c r="B9"/>
  <c r="Y9"/>
  <c r="X9"/>
  <c r="W9"/>
  <c r="V9"/>
  <c r="A9"/>
  <c r="Z9"/>
  <c r="B8"/>
  <c r="A8"/>
  <c r="Z8"/>
  <c r="Y8"/>
  <c r="X8"/>
  <c r="W8"/>
  <c r="V8"/>
  <c r="B7"/>
  <c r="Y7"/>
  <c r="X7"/>
  <c r="W7"/>
  <c r="V7"/>
  <c r="A7"/>
  <c r="Z7"/>
  <c r="B6"/>
  <c r="A6"/>
  <c r="Z6"/>
  <c r="Y6"/>
  <c r="X6"/>
  <c r="W6"/>
  <c r="V6"/>
  <c r="B5"/>
  <c r="Y5"/>
  <c r="X5"/>
  <c r="W5"/>
  <c r="V5"/>
  <c r="A5"/>
  <c r="Z5"/>
  <c r="B4"/>
  <c r="A4"/>
  <c r="B3"/>
  <c r="A3"/>
  <c r="A1"/>
  <c r="U25"/>
  <c r="S15"/>
  <c r="R15"/>
  <c r="Q15"/>
  <c r="P15"/>
  <c r="T15"/>
  <c r="S14"/>
  <c r="R14"/>
  <c r="Q14"/>
  <c r="P14"/>
  <c r="T14"/>
  <c r="S13"/>
  <c r="R13"/>
  <c r="Q13"/>
  <c r="P13"/>
  <c r="T13"/>
  <c r="S12"/>
  <c r="R12"/>
  <c r="Q12"/>
  <c r="P12"/>
  <c r="T12"/>
  <c r="S11"/>
  <c r="R11"/>
  <c r="Q11"/>
  <c r="P11"/>
  <c r="S10"/>
  <c r="R10"/>
  <c r="Q10"/>
  <c r="P10"/>
  <c r="T10"/>
  <c r="N33"/>
  <c r="M33"/>
  <c r="L33"/>
  <c r="K33"/>
  <c r="J33"/>
  <c r="I33"/>
  <c r="H33"/>
  <c r="G33"/>
  <c r="F33"/>
  <c r="E33"/>
  <c r="D33"/>
  <c r="C33"/>
  <c r="O33"/>
  <c r="M32"/>
  <c r="K32"/>
  <c r="I32"/>
  <c r="G32"/>
  <c r="E32"/>
  <c r="C32"/>
  <c r="P31"/>
  <c r="M31"/>
  <c r="K31"/>
  <c r="I31"/>
  <c r="G31"/>
  <c r="E31"/>
  <c r="C31"/>
  <c r="M30"/>
  <c r="K30"/>
  <c r="I30"/>
  <c r="G30"/>
  <c r="E30"/>
  <c r="C30"/>
  <c r="N29"/>
  <c r="M29"/>
  <c r="L29"/>
  <c r="K29"/>
  <c r="J29"/>
  <c r="I29"/>
  <c r="H29"/>
  <c r="G29"/>
  <c r="F29"/>
  <c r="E29"/>
  <c r="D29"/>
  <c r="C29"/>
  <c r="M28"/>
  <c r="K28"/>
  <c r="I28"/>
  <c r="G28"/>
  <c r="E28"/>
  <c r="C28"/>
  <c r="P27"/>
  <c r="M27"/>
  <c r="K27"/>
  <c r="I27"/>
  <c r="G27"/>
  <c r="E27"/>
  <c r="C27"/>
  <c r="U26"/>
  <c r="M26"/>
  <c r="K26"/>
  <c r="I26"/>
  <c r="G26"/>
  <c r="E26"/>
  <c r="C26"/>
  <c r="M25"/>
  <c r="K25"/>
  <c r="I25"/>
  <c r="G25"/>
  <c r="E25"/>
  <c r="C25"/>
  <c r="P24"/>
  <c r="N24"/>
  <c r="M24"/>
  <c r="L24"/>
  <c r="K24"/>
  <c r="J24"/>
  <c r="I24"/>
  <c r="H24"/>
  <c r="G24"/>
  <c r="F24"/>
  <c r="E24"/>
  <c r="D24"/>
  <c r="C24"/>
  <c r="O24"/>
  <c r="N23"/>
  <c r="L23"/>
  <c r="J23"/>
  <c r="H23"/>
  <c r="F23"/>
  <c r="D23"/>
  <c r="S22"/>
  <c r="R22"/>
  <c r="P22"/>
  <c r="C22"/>
  <c r="C21"/>
  <c r="P20"/>
  <c r="C20"/>
  <c r="Z33"/>
  <c r="Y33"/>
  <c r="X33"/>
  <c r="W33"/>
  <c r="V33"/>
  <c r="N14"/>
  <c r="M14"/>
  <c r="L14"/>
  <c r="K14"/>
  <c r="J14"/>
  <c r="I14"/>
  <c r="H14"/>
  <c r="G14"/>
  <c r="F14"/>
  <c r="E14"/>
  <c r="D14"/>
  <c r="C14"/>
  <c r="O14"/>
  <c r="N13"/>
  <c r="M13"/>
  <c r="L13"/>
  <c r="K13"/>
  <c r="J13"/>
  <c r="I13"/>
  <c r="H13"/>
  <c r="G13"/>
  <c r="F13"/>
  <c r="E13"/>
  <c r="D13"/>
  <c r="C13"/>
  <c r="O13"/>
  <c r="N12"/>
  <c r="M12"/>
  <c r="L12"/>
  <c r="K12"/>
  <c r="J12"/>
  <c r="I12"/>
  <c r="H12"/>
  <c r="G12"/>
  <c r="F12"/>
  <c r="E12"/>
  <c r="D12"/>
  <c r="C12"/>
  <c r="O12"/>
  <c r="N11"/>
  <c r="M11"/>
  <c r="L11"/>
  <c r="K11"/>
  <c r="J11"/>
  <c r="I11"/>
  <c r="H11"/>
  <c r="G11"/>
  <c r="F11"/>
  <c r="E11"/>
  <c r="D11"/>
  <c r="C11"/>
  <c r="O11"/>
  <c r="N10"/>
  <c r="M10"/>
  <c r="L10"/>
  <c r="K10"/>
  <c r="J10"/>
  <c r="I10"/>
  <c r="H10"/>
  <c r="G10"/>
  <c r="F10"/>
  <c r="E10"/>
  <c r="D10"/>
  <c r="C10"/>
  <c r="O10"/>
  <c r="S9"/>
  <c r="R9"/>
  <c r="Q9"/>
  <c r="P9"/>
  <c r="T9"/>
  <c r="N9"/>
  <c r="M9"/>
  <c r="L9"/>
  <c r="K9"/>
  <c r="J9"/>
  <c r="I9"/>
  <c r="H9"/>
  <c r="G9"/>
  <c r="F9"/>
  <c r="E9"/>
  <c r="D9"/>
  <c r="C9"/>
  <c r="O9"/>
  <c r="S8"/>
  <c r="R8"/>
  <c r="Q8"/>
  <c r="P8"/>
  <c r="T8"/>
  <c r="N8"/>
  <c r="M8"/>
  <c r="L8"/>
  <c r="K8"/>
  <c r="J8"/>
  <c r="I8"/>
  <c r="H8"/>
  <c r="G8"/>
  <c r="F8"/>
  <c r="E8"/>
  <c r="D8"/>
  <c r="C8"/>
  <c r="O8"/>
  <c r="S7"/>
  <c r="R7"/>
  <c r="Q7"/>
  <c r="P7"/>
  <c r="T7"/>
  <c r="N7"/>
  <c r="M7"/>
  <c r="L7"/>
  <c r="K7"/>
  <c r="J7"/>
  <c r="I7"/>
  <c r="H7"/>
  <c r="G7"/>
  <c r="F7"/>
  <c r="E7"/>
  <c r="D7"/>
  <c r="C7"/>
  <c r="O7"/>
  <c r="S6"/>
  <c r="R6"/>
  <c r="Q6"/>
  <c r="P6"/>
  <c r="T6"/>
  <c r="N6"/>
  <c r="M6"/>
  <c r="L6"/>
  <c r="K6"/>
  <c r="J6"/>
  <c r="I6"/>
  <c r="H6"/>
  <c r="G6"/>
  <c r="F6"/>
  <c r="E6"/>
  <c r="D6"/>
  <c r="C6"/>
  <c r="S5"/>
  <c r="R5"/>
  <c r="Q5"/>
  <c r="P5"/>
  <c r="T5"/>
  <c r="N5"/>
  <c r="M5"/>
  <c r="L5"/>
  <c r="K5"/>
  <c r="J5"/>
  <c r="I5"/>
  <c r="H5"/>
  <c r="G5"/>
  <c r="F5"/>
  <c r="E5"/>
  <c r="D5"/>
  <c r="C5"/>
  <c r="O5"/>
  <c r="S4"/>
  <c r="R4"/>
  <c r="Q4"/>
  <c r="P4"/>
  <c r="T4"/>
  <c r="N4"/>
  <c r="M4"/>
  <c r="L4"/>
  <c r="K4"/>
  <c r="J4"/>
  <c r="I4"/>
  <c r="H4"/>
  <c r="G4"/>
  <c r="F4"/>
  <c r="E4"/>
  <c r="D4"/>
  <c r="C4"/>
  <c r="O4"/>
  <c r="P3"/>
  <c r="N3"/>
  <c r="M3"/>
  <c r="L3"/>
  <c r="K3"/>
  <c r="J3"/>
  <c r="I3"/>
  <c r="H3"/>
  <c r="G3"/>
  <c r="F3"/>
  <c r="E3"/>
  <c r="D3"/>
  <c r="C3"/>
  <c r="U33"/>
  <c r="U30"/>
  <c r="U12"/>
  <c r="U10"/>
  <c r="U11"/>
  <c r="U13"/>
  <c r="U14"/>
  <c r="U15"/>
  <c r="U27"/>
  <c r="P30"/>
  <c r="U4"/>
  <c r="U6"/>
  <c r="U9"/>
  <c r="U5"/>
  <c r="U7"/>
  <c r="U8"/>
  <c r="Y1"/>
  <c r="O3"/>
  <c r="Z3"/>
  <c r="Y3"/>
  <c r="X3"/>
  <c r="Z4"/>
  <c r="Y4"/>
  <c r="X4"/>
  <c r="W4"/>
  <c r="V4"/>
  <c r="Z15"/>
  <c r="Z16"/>
  <c r="Y16"/>
  <c r="X16"/>
  <c r="W16"/>
  <c r="V16"/>
  <c r="Z20"/>
  <c r="Y20"/>
  <c r="X20"/>
  <c r="Z21"/>
  <c r="Y21"/>
  <c r="X21"/>
  <c r="W21"/>
  <c r="V21"/>
  <c r="Z22"/>
  <c r="Y22"/>
  <c r="X22"/>
  <c r="W22"/>
  <c r="V22"/>
  <c r="U22"/>
  <c r="Z23"/>
  <c r="Y23"/>
  <c r="X23"/>
  <c r="W23"/>
  <c r="V23"/>
  <c r="Z24"/>
  <c r="Y24"/>
  <c r="X24"/>
  <c r="W24"/>
  <c r="V24"/>
  <c r="Z25"/>
  <c r="Y25"/>
  <c r="X25"/>
  <c r="W25"/>
  <c r="V25"/>
  <c r="Z26"/>
  <c r="Y26"/>
  <c r="X26"/>
  <c r="W26"/>
  <c r="V26"/>
  <c r="Z27"/>
  <c r="Y27"/>
  <c r="X27"/>
  <c r="W27"/>
  <c r="V27"/>
  <c r="Z28"/>
  <c r="Y28"/>
  <c r="X28"/>
  <c r="W28"/>
  <c r="V28"/>
  <c r="Z29"/>
  <c r="Y29"/>
  <c r="X29"/>
  <c r="W29"/>
  <c r="V29"/>
  <c r="Z30"/>
  <c r="Y30"/>
  <c r="X30"/>
  <c r="W30"/>
  <c r="V30"/>
  <c r="Z31"/>
  <c r="Y31"/>
  <c r="X31"/>
  <c r="W31"/>
  <c r="V31"/>
  <c r="U31"/>
  <c r="Z32"/>
  <c r="Y32"/>
  <c r="X32"/>
  <c r="W32"/>
  <c r="V32"/>
  <c r="U32"/>
  <c r="W20"/>
  <c r="X34"/>
  <c r="W3"/>
  <c r="X17"/>
  <c r="V3"/>
  <c r="W17"/>
  <c r="V20"/>
  <c r="W34"/>
  <c r="V34"/>
  <c r="U3"/>
  <c r="V17"/>
  <c r="Q3"/>
  <c r="R3"/>
  <c r="R17"/>
  <c r="S3"/>
  <c r="T3"/>
  <c r="R20"/>
  <c r="S20"/>
  <c r="Q23"/>
  <c r="S23"/>
  <c r="P25"/>
  <c r="Q25"/>
  <c r="R25"/>
  <c r="S25"/>
  <c r="P26"/>
  <c r="Q26"/>
  <c r="R26"/>
  <c r="S26"/>
  <c r="Q27"/>
  <c r="R27"/>
  <c r="S27"/>
  <c r="P28"/>
  <c r="Q28"/>
  <c r="R28"/>
  <c r="S28"/>
  <c r="Q29"/>
  <c r="R29"/>
  <c r="S29"/>
  <c r="Q31"/>
  <c r="R31"/>
  <c r="S31"/>
  <c r="Q30"/>
  <c r="R30"/>
  <c r="S30"/>
  <c r="P21"/>
  <c r="R21"/>
  <c r="S21"/>
  <c r="P32"/>
  <c r="P33"/>
  <c r="D20"/>
  <c r="F20"/>
  <c r="H20"/>
  <c r="J20"/>
  <c r="L20"/>
  <c r="N20"/>
  <c r="D21"/>
  <c r="F21"/>
  <c r="H21"/>
  <c r="J21"/>
  <c r="L21"/>
  <c r="N21"/>
  <c r="D22"/>
  <c r="F22"/>
  <c r="H22"/>
  <c r="J22"/>
  <c r="L22"/>
  <c r="N22"/>
  <c r="Q24"/>
  <c r="R24"/>
  <c r="S24"/>
  <c r="Q17"/>
  <c r="P17"/>
  <c r="S17"/>
  <c r="Q32"/>
  <c r="R32"/>
  <c r="S32"/>
  <c r="Q33"/>
  <c r="R33"/>
  <c r="S33"/>
  <c r="T32"/>
  <c r="C17"/>
  <c r="E17"/>
  <c r="G17"/>
  <c r="I17"/>
  <c r="K17"/>
  <c r="M17"/>
  <c r="T33"/>
  <c r="D17"/>
  <c r="F17"/>
  <c r="H17"/>
  <c r="J17"/>
  <c r="L17"/>
  <c r="N17"/>
  <c r="S34"/>
  <c r="T24"/>
  <c r="O30"/>
  <c r="T11"/>
  <c r="O15"/>
  <c r="T21"/>
  <c r="T28"/>
  <c r="T30"/>
  <c r="T27"/>
  <c r="O29"/>
  <c r="T22"/>
  <c r="T31"/>
  <c r="T26"/>
  <c r="T25"/>
  <c r="P23"/>
  <c r="T23"/>
  <c r="U29"/>
  <c r="O6"/>
  <c r="U17"/>
  <c r="T17"/>
  <c r="O17"/>
  <c r="O27"/>
  <c r="O32"/>
  <c r="O31"/>
  <c r="O21"/>
  <c r="Q34"/>
  <c r="T20"/>
  <c r="T29"/>
  <c r="P34"/>
  <c r="O28"/>
  <c r="O26"/>
  <c r="F34"/>
  <c r="H34"/>
  <c r="J34"/>
  <c r="L34"/>
  <c r="N34"/>
  <c r="O25"/>
  <c r="D34"/>
  <c r="C34"/>
  <c r="O23"/>
  <c r="O22"/>
  <c r="G34"/>
  <c r="I34"/>
  <c r="K34"/>
  <c r="M34"/>
  <c r="O20"/>
  <c r="E34"/>
  <c r="T34"/>
  <c r="O34"/>
  <c r="U20"/>
  <c r="U34"/>
  <c r="I36" i="33"/>
  <c r="L36"/>
  <c r="F36"/>
  <c r="E36"/>
  <c r="C36"/>
  <c r="K36"/>
  <c r="B150" i="8"/>
  <c r="W62"/>
  <c r="W7"/>
  <c r="W15"/>
  <c r="W21"/>
  <c r="W29"/>
  <c r="W35"/>
  <c r="W37"/>
  <c r="W11"/>
  <c r="W25"/>
  <c r="W33"/>
  <c r="W13"/>
  <c r="W23"/>
  <c r="W5"/>
  <c r="W9"/>
  <c r="W19"/>
  <c r="W3"/>
  <c r="W17"/>
  <c r="W27"/>
  <c r="W31"/>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64"/>
  <c r="W66"/>
  <c r="W68"/>
  <c r="AA68"/>
  <c r="W70"/>
  <c r="W72"/>
  <c r="W74"/>
  <c r="AA15"/>
  <c r="W76"/>
  <c r="AA76"/>
  <c r="W78"/>
  <c r="AA78"/>
  <c r="W80"/>
  <c r="W82"/>
  <c r="AA82"/>
  <c r="W84"/>
  <c r="W86"/>
  <c r="W88"/>
  <c r="AA88"/>
  <c r="W90"/>
  <c r="AA90"/>
  <c r="W92"/>
  <c r="AA92"/>
  <c r="W94"/>
  <c r="AA94"/>
  <c r="W96"/>
  <c r="AA96"/>
  <c r="W98"/>
  <c r="W100"/>
  <c r="Z100"/>
  <c r="W102"/>
  <c r="Z102"/>
  <c r="W104"/>
  <c r="Z104"/>
  <c r="W106"/>
  <c r="Z106"/>
  <c r="W108"/>
  <c r="Z108"/>
  <c r="W110"/>
  <c r="Z110"/>
  <c r="AA5"/>
  <c r="AA7"/>
  <c r="AA11"/>
  <c r="Y13"/>
  <c r="Z13"/>
  <c r="AA21"/>
  <c r="AA25"/>
  <c r="AA27"/>
  <c r="W39"/>
  <c r="W41"/>
  <c r="Z41"/>
  <c r="W43"/>
  <c r="Z43"/>
  <c r="W45"/>
  <c r="Z45"/>
  <c r="W47"/>
  <c r="Z47"/>
  <c r="W49"/>
  <c r="Z49"/>
  <c r="W51"/>
  <c r="Z51"/>
  <c r="B136"/>
  <c r="B120"/>
  <c r="A137"/>
  <c r="A150"/>
  <c r="B149"/>
  <c r="A149"/>
  <c r="B148"/>
  <c r="A148"/>
  <c r="B147"/>
  <c r="A147"/>
  <c r="B146"/>
  <c r="A146"/>
  <c r="B145"/>
  <c r="A145"/>
  <c r="B144"/>
  <c r="A144"/>
  <c r="B143"/>
  <c r="A143"/>
  <c r="B142"/>
  <c r="A142"/>
  <c r="B141"/>
  <c r="A141"/>
  <c r="B140"/>
  <c r="X140"/>
  <c r="A140"/>
  <c r="B139"/>
  <c r="A139"/>
  <c r="B138"/>
  <c r="A138"/>
  <c r="B137"/>
  <c r="B121"/>
  <c r="W121"/>
  <c r="Y110"/>
  <c r="Y108"/>
  <c r="Y106"/>
  <c r="Y104"/>
  <c r="Y102"/>
  <c r="Y100"/>
  <c r="Y98"/>
  <c r="Z98"/>
  <c r="Y96"/>
  <c r="Z96"/>
  <c r="Y94"/>
  <c r="Z94"/>
  <c r="Y92"/>
  <c r="Z92"/>
  <c r="Y90"/>
  <c r="Z90"/>
  <c r="Y88"/>
  <c r="Z88"/>
  <c r="Y86"/>
  <c r="Y84"/>
  <c r="Y82"/>
  <c r="Z82"/>
  <c r="Y80"/>
  <c r="Y78"/>
  <c r="Z78"/>
  <c r="Y76"/>
  <c r="Z76"/>
  <c r="Y74"/>
  <c r="Z74"/>
  <c r="Y72"/>
  <c r="Y70"/>
  <c r="Z70"/>
  <c r="Y68"/>
  <c r="Y66"/>
  <c r="Z66"/>
  <c r="Y64"/>
  <c r="Y62"/>
  <c r="Y51"/>
  <c r="Y49"/>
  <c r="Y47"/>
  <c r="Y45"/>
  <c r="Y43"/>
  <c r="Y41"/>
  <c r="Y39"/>
  <c r="Y37"/>
  <c r="Y35"/>
  <c r="Z35"/>
  <c r="Y33"/>
  <c r="Y31"/>
  <c r="Y29"/>
  <c r="Y27"/>
  <c r="Z27"/>
  <c r="Y25"/>
  <c r="Z25"/>
  <c r="Y23"/>
  <c r="Y21"/>
  <c r="Z21"/>
  <c r="Y19"/>
  <c r="Y17"/>
  <c r="Y15"/>
  <c r="Y11"/>
  <c r="Z11"/>
  <c r="Y9"/>
  <c r="Z9"/>
  <c r="Y7"/>
  <c r="Z7"/>
  <c r="Y5"/>
  <c r="Z5"/>
  <c r="Y3"/>
  <c r="AJ64"/>
  <c r="AJ76"/>
  <c r="AJ84"/>
  <c r="AJ90"/>
  <c r="AJ96"/>
  <c r="AJ137"/>
  <c r="AG76"/>
  <c r="AG90"/>
  <c r="AG96"/>
  <c r="AF137"/>
  <c r="AE137"/>
  <c r="AD137"/>
  <c r="AC137"/>
  <c r="AB137"/>
  <c r="AA64"/>
  <c r="Z64"/>
  <c r="AA84"/>
  <c r="Z84"/>
  <c r="X137"/>
  <c r="W137"/>
  <c r="T137"/>
  <c r="Q137"/>
  <c r="N137"/>
  <c r="K137"/>
  <c r="H137"/>
  <c r="AF138"/>
  <c r="AE138"/>
  <c r="AD138"/>
  <c r="AC138"/>
  <c r="AB138"/>
  <c r="W138"/>
  <c r="T138"/>
  <c r="Q138"/>
  <c r="N138"/>
  <c r="K138"/>
  <c r="H138"/>
  <c r="T139"/>
  <c r="Q139"/>
  <c r="N139"/>
  <c r="K139"/>
  <c r="H139"/>
  <c r="AJ66"/>
  <c r="AJ78"/>
  <c r="AJ94"/>
  <c r="AG94"/>
  <c r="AF140"/>
  <c r="AE140"/>
  <c r="AD140"/>
  <c r="AC140"/>
  <c r="AB140"/>
  <c r="AA66"/>
  <c r="W140"/>
  <c r="T140"/>
  <c r="Q140"/>
  <c r="N140"/>
  <c r="K140"/>
  <c r="H140"/>
  <c r="T141"/>
  <c r="Q141"/>
  <c r="N141"/>
  <c r="K141"/>
  <c r="H141"/>
  <c r="T142"/>
  <c r="Q142"/>
  <c r="N142"/>
  <c r="K142"/>
  <c r="H142"/>
  <c r="T143"/>
  <c r="Q143"/>
  <c r="N143"/>
  <c r="K143"/>
  <c r="H143"/>
  <c r="T144"/>
  <c r="Q144"/>
  <c r="N144"/>
  <c r="K144"/>
  <c r="H144"/>
  <c r="AF145"/>
  <c r="AE145"/>
  <c r="AD145"/>
  <c r="AC145"/>
  <c r="AB145"/>
  <c r="W145"/>
  <c r="T145"/>
  <c r="Q145"/>
  <c r="N145"/>
  <c r="K145"/>
  <c r="H145"/>
  <c r="AF146"/>
  <c r="AE146"/>
  <c r="AD146"/>
  <c r="AC146"/>
  <c r="AB146"/>
  <c r="W146"/>
  <c r="T146"/>
  <c r="Q146"/>
  <c r="N146"/>
  <c r="K146"/>
  <c r="H146"/>
  <c r="T147"/>
  <c r="Q147"/>
  <c r="N147"/>
  <c r="K147"/>
  <c r="H147"/>
  <c r="T148"/>
  <c r="Q148"/>
  <c r="N148"/>
  <c r="K148"/>
  <c r="H148"/>
  <c r="AJ68"/>
  <c r="AJ72"/>
  <c r="AJ74"/>
  <c r="AJ80"/>
  <c r="AJ86"/>
  <c r="AG72"/>
  <c r="AG80"/>
  <c r="AF149"/>
  <c r="AE149"/>
  <c r="AD149"/>
  <c r="AC149"/>
  <c r="AB149"/>
  <c r="AA72"/>
  <c r="Z72"/>
  <c r="Z139"/>
  <c r="AA74"/>
  <c r="AA80"/>
  <c r="Z80"/>
  <c r="AA86"/>
  <c r="Z86"/>
  <c r="W149"/>
  <c r="T149"/>
  <c r="Q149"/>
  <c r="N149"/>
  <c r="K149"/>
  <c r="H149"/>
  <c r="AJ62"/>
  <c r="AJ138"/>
  <c r="AJ88"/>
  <c r="AJ150"/>
  <c r="AF150"/>
  <c r="AE150"/>
  <c r="AD150"/>
  <c r="AC150"/>
  <c r="AB150"/>
  <c r="AA62"/>
  <c r="X138"/>
  <c r="Z62"/>
  <c r="X150"/>
  <c r="W150"/>
  <c r="T150"/>
  <c r="Q150"/>
  <c r="N150"/>
  <c r="K150"/>
  <c r="H150"/>
  <c r="AI137"/>
  <c r="AA33"/>
  <c r="Z33"/>
  <c r="B134"/>
  <c r="W134"/>
  <c r="A134"/>
  <c r="B133"/>
  <c r="W133"/>
  <c r="A133"/>
  <c r="B132"/>
  <c r="W132"/>
  <c r="A132"/>
  <c r="B131"/>
  <c r="W131"/>
  <c r="A131"/>
  <c r="B130"/>
  <c r="W130"/>
  <c r="A130"/>
  <c r="B129"/>
  <c r="W129"/>
  <c r="A129"/>
  <c r="B128"/>
  <c r="W128"/>
  <c r="A128"/>
  <c r="B127"/>
  <c r="W127"/>
  <c r="A127"/>
  <c r="B126"/>
  <c r="AE126"/>
  <c r="A126"/>
  <c r="B125"/>
  <c r="W125"/>
  <c r="A125"/>
  <c r="B124"/>
  <c r="W124"/>
  <c r="A124"/>
  <c r="B123"/>
  <c r="W123"/>
  <c r="A123"/>
  <c r="B122"/>
  <c r="W122"/>
  <c r="A122"/>
  <c r="A121"/>
  <c r="AL117"/>
  <c r="T112"/>
  <c r="Q112"/>
  <c r="N112"/>
  <c r="K112"/>
  <c r="H112"/>
  <c r="G112"/>
  <c r="F112"/>
  <c r="E112"/>
  <c r="D112"/>
  <c r="C112"/>
  <c r="AM110"/>
  <c r="AK110"/>
  <c r="AJ110"/>
  <c r="AI110"/>
  <c r="AH110"/>
  <c r="AG110"/>
  <c r="AM108"/>
  <c r="AK108"/>
  <c r="AJ108"/>
  <c r="AI108"/>
  <c r="AH108"/>
  <c r="AG108"/>
  <c r="AM106"/>
  <c r="AK106"/>
  <c r="AJ106"/>
  <c r="AI106"/>
  <c r="AH106"/>
  <c r="AG106"/>
  <c r="AM104"/>
  <c r="AK104"/>
  <c r="AJ104"/>
  <c r="AI104"/>
  <c r="AH104"/>
  <c r="AG104"/>
  <c r="AM102"/>
  <c r="AK102"/>
  <c r="AJ102"/>
  <c r="AI102"/>
  <c r="AH102"/>
  <c r="AG102"/>
  <c r="AM100"/>
  <c r="AK100"/>
  <c r="AJ100"/>
  <c r="AI100"/>
  <c r="AH100"/>
  <c r="AG100"/>
  <c r="AM98"/>
  <c r="AK98"/>
  <c r="AJ98"/>
  <c r="AI98"/>
  <c r="AG98"/>
  <c r="AH98"/>
  <c r="AM96"/>
  <c r="AK96"/>
  <c r="AI96"/>
  <c r="AH96"/>
  <c r="AM94"/>
  <c r="AK94"/>
  <c r="AI94"/>
  <c r="AH94"/>
  <c r="AM92"/>
  <c r="AK92"/>
  <c r="AJ92"/>
  <c r="AJ140"/>
  <c r="AI140"/>
  <c r="AI92"/>
  <c r="AM90"/>
  <c r="AK90"/>
  <c r="AI90"/>
  <c r="AM88"/>
  <c r="AK88"/>
  <c r="AJ139"/>
  <c r="AF139"/>
  <c r="AE139"/>
  <c r="AD139"/>
  <c r="AC139"/>
  <c r="AB139"/>
  <c r="AI88"/>
  <c r="AM86"/>
  <c r="AK86"/>
  <c r="AI86"/>
  <c r="AM84"/>
  <c r="AK84"/>
  <c r="AI84"/>
  <c r="AM82"/>
  <c r="AK82"/>
  <c r="AJ82"/>
  <c r="AI82"/>
  <c r="AM80"/>
  <c r="AK80"/>
  <c r="AJ143"/>
  <c r="AF143"/>
  <c r="AE143"/>
  <c r="AD143"/>
  <c r="AC143"/>
  <c r="AB143"/>
  <c r="AI80"/>
  <c r="AM78"/>
  <c r="AK78"/>
  <c r="AI78"/>
  <c r="AM76"/>
  <c r="AK76"/>
  <c r="AI76"/>
  <c r="AM74"/>
  <c r="AK74"/>
  <c r="AI74"/>
  <c r="AM72"/>
  <c r="AK72"/>
  <c r="AI72"/>
  <c r="AM70"/>
  <c r="AK70"/>
  <c r="AJ70"/>
  <c r="AJ148"/>
  <c r="AF148"/>
  <c r="AE148"/>
  <c r="AD148"/>
  <c r="AC148"/>
  <c r="AB148"/>
  <c r="AI70"/>
  <c r="AM68"/>
  <c r="AK68"/>
  <c r="AJ142"/>
  <c r="AF142"/>
  <c r="AE142"/>
  <c r="AD142"/>
  <c r="AC142"/>
  <c r="AB142"/>
  <c r="AI68"/>
  <c r="AM66"/>
  <c r="AK66"/>
  <c r="AJ141"/>
  <c r="AF141"/>
  <c r="AE141"/>
  <c r="AD141"/>
  <c r="AC141"/>
  <c r="AB141"/>
  <c r="AI66"/>
  <c r="AM64"/>
  <c r="AK64"/>
  <c r="AJ147"/>
  <c r="AF147"/>
  <c r="AE147"/>
  <c r="AD147"/>
  <c r="AC147"/>
  <c r="AB147"/>
  <c r="AI64"/>
  <c r="AM62"/>
  <c r="AK62"/>
  <c r="AJ117"/>
  <c r="AF144"/>
  <c r="AE144"/>
  <c r="AD144"/>
  <c r="AC144"/>
  <c r="AB117"/>
  <c r="W112"/>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I41"/>
  <c r="AG41"/>
  <c r="AM39"/>
  <c r="AK39"/>
  <c r="AJ39"/>
  <c r="AI39"/>
  <c r="AG39"/>
  <c r="AM37"/>
  <c r="AK37"/>
  <c r="AJ37"/>
  <c r="AI37"/>
  <c r="AG37"/>
  <c r="AM35"/>
  <c r="AK35"/>
  <c r="AJ35"/>
  <c r="AI35"/>
  <c r="AG35"/>
  <c r="AM33"/>
  <c r="AK33"/>
  <c r="AJ33"/>
  <c r="AG33"/>
  <c r="AM31"/>
  <c r="AK31"/>
  <c r="AJ31"/>
  <c r="AG31"/>
  <c r="AM29"/>
  <c r="AK29"/>
  <c r="AJ29"/>
  <c r="AG29"/>
  <c r="AM27"/>
  <c r="AK27"/>
  <c r="AJ27"/>
  <c r="AG27"/>
  <c r="AM25"/>
  <c r="AK25"/>
  <c r="AJ25"/>
  <c r="AG25"/>
  <c r="AM23"/>
  <c r="AK23"/>
  <c r="AJ23"/>
  <c r="AG23"/>
  <c r="AM21"/>
  <c r="AK21"/>
  <c r="AJ21"/>
  <c r="AG21"/>
  <c r="AM19"/>
  <c r="AK19"/>
  <c r="AJ19"/>
  <c r="AG19"/>
  <c r="AM17"/>
  <c r="AK17"/>
  <c r="AJ17"/>
  <c r="AG17"/>
  <c r="AM15"/>
  <c r="AK15"/>
  <c r="AJ15"/>
  <c r="AG15"/>
  <c r="AM13"/>
  <c r="AK13"/>
  <c r="AJ13"/>
  <c r="AG13"/>
  <c r="AM11"/>
  <c r="AK11"/>
  <c r="AJ11"/>
  <c r="AG11"/>
  <c r="AM9"/>
  <c r="AK9"/>
  <c r="AJ9"/>
  <c r="AG9"/>
  <c r="AM7"/>
  <c r="AK7"/>
  <c r="AJ7"/>
  <c r="AG7"/>
  <c r="AM5"/>
  <c r="AK5"/>
  <c r="AJ5"/>
  <c r="AG5"/>
  <c r="AM3"/>
  <c r="AK3"/>
  <c r="AJ3"/>
  <c r="AF58"/>
  <c r="AE58"/>
  <c r="AD58"/>
  <c r="AC58"/>
  <c r="AB58"/>
  <c r="B1"/>
  <c r="AI150"/>
  <c r="W148"/>
  <c r="W147"/>
  <c r="W144"/>
  <c r="AB144"/>
  <c r="AJ144"/>
  <c r="W143"/>
  <c r="W142"/>
  <c r="W141"/>
  <c r="W139"/>
  <c r="AJ121"/>
  <c r="AI121"/>
  <c r="AG121"/>
  <c r="AF121"/>
  <c r="AE121"/>
  <c r="AD121"/>
  <c r="AC121"/>
  <c r="AB121"/>
  <c r="AF122"/>
  <c r="AE122"/>
  <c r="AD122"/>
  <c r="AC122"/>
  <c r="AB122"/>
  <c r="AJ123"/>
  <c r="AH123"/>
  <c r="AG123"/>
  <c r="AF123"/>
  <c r="AE123"/>
  <c r="AD123"/>
  <c r="AC123"/>
  <c r="AB123"/>
  <c r="AJ124"/>
  <c r="AG124"/>
  <c r="AF124"/>
  <c r="AE124"/>
  <c r="AD124"/>
  <c r="AC124"/>
  <c r="AB124"/>
  <c r="AJ125"/>
  <c r="AG125"/>
  <c r="AH125"/>
  <c r="AF125"/>
  <c r="AE125"/>
  <c r="AD125"/>
  <c r="AC125"/>
  <c r="AB125"/>
  <c r="AJ126"/>
  <c r="AG126"/>
  <c r="AH126"/>
  <c r="AF126"/>
  <c r="AD126"/>
  <c r="AC126"/>
  <c r="AB126"/>
  <c r="AJ127"/>
  <c r="AI127"/>
  <c r="AF127"/>
  <c r="AE127"/>
  <c r="AD127"/>
  <c r="AC127"/>
  <c r="AB127"/>
  <c r="AJ128"/>
  <c r="AI128"/>
  <c r="AG128"/>
  <c r="AF128"/>
  <c r="AE128"/>
  <c r="AD128"/>
  <c r="AC128"/>
  <c r="AB128"/>
  <c r="AJ129"/>
  <c r="AI129"/>
  <c r="AG129"/>
  <c r="AF129"/>
  <c r="AE129"/>
  <c r="AD129"/>
  <c r="AC129"/>
  <c r="AB129"/>
  <c r="AJ130"/>
  <c r="AF130"/>
  <c r="AE130"/>
  <c r="AD130"/>
  <c r="AC130"/>
  <c r="AB130"/>
  <c r="AJ131"/>
  <c r="AI131"/>
  <c r="AF131"/>
  <c r="AE131"/>
  <c r="AD131"/>
  <c r="AC131"/>
  <c r="AB131"/>
  <c r="AJ132"/>
  <c r="AI132"/>
  <c r="AG132"/>
  <c r="AF132"/>
  <c r="AE132"/>
  <c r="AD132"/>
  <c r="AC132"/>
  <c r="AB132"/>
  <c r="AJ133"/>
  <c r="AI133"/>
  <c r="AG133"/>
  <c r="AF133"/>
  <c r="AE133"/>
  <c r="AD133"/>
  <c r="AC133"/>
  <c r="AB133"/>
  <c r="AJ134"/>
  <c r="AI134"/>
  <c r="AG134"/>
  <c r="AF134"/>
  <c r="AE134"/>
  <c r="AD134"/>
  <c r="AC134"/>
  <c r="AB134"/>
  <c r="AI13"/>
  <c r="AH13"/>
  <c r="X3"/>
  <c r="AG3"/>
  <c r="AG127"/>
  <c r="AG122"/>
  <c r="AG131"/>
  <c r="AG58"/>
  <c r="AH3"/>
  <c r="AI3"/>
  <c r="X5"/>
  <c r="X7"/>
  <c r="X9"/>
  <c r="X11"/>
  <c r="X13"/>
  <c r="X15"/>
  <c r="X17"/>
  <c r="X19"/>
  <c r="X21"/>
  <c r="X23"/>
  <c r="X25"/>
  <c r="X27"/>
  <c r="X29"/>
  <c r="X31"/>
  <c r="X33"/>
  <c r="X35"/>
  <c r="X37"/>
  <c r="X39"/>
  <c r="X41"/>
  <c r="X43"/>
  <c r="X45"/>
  <c r="X47"/>
  <c r="X49"/>
  <c r="X51"/>
  <c r="X53"/>
  <c r="AI5"/>
  <c r="AH5"/>
  <c r="AI7"/>
  <c r="AH7"/>
  <c r="AA9"/>
  <c r="AI9"/>
  <c r="AH9"/>
  <c r="AI11"/>
  <c r="AH11"/>
  <c r="AA13"/>
  <c r="AI15"/>
  <c r="AH15"/>
  <c r="AA17"/>
  <c r="Z17"/>
  <c r="AI17"/>
  <c r="AH17"/>
  <c r="AA19"/>
  <c r="Z19"/>
  <c r="AI19"/>
  <c r="AH19"/>
  <c r="AI21"/>
  <c r="AH21"/>
  <c r="AA23"/>
  <c r="Z23"/>
  <c r="X121"/>
  <c r="AI23"/>
  <c r="AH23"/>
  <c r="AI25"/>
  <c r="AH25"/>
  <c r="AI27"/>
  <c r="AH27"/>
  <c r="AA29"/>
  <c r="Z29"/>
  <c r="AI29"/>
  <c r="AH29"/>
  <c r="AA31"/>
  <c r="Z31"/>
  <c r="AI31"/>
  <c r="AH31"/>
  <c r="AI33"/>
  <c r="AH33"/>
  <c r="AA35"/>
  <c r="AH35"/>
  <c r="AA37"/>
  <c r="Z37"/>
  <c r="AH37"/>
  <c r="AA39"/>
  <c r="AA41"/>
  <c r="AH41"/>
  <c r="AA43"/>
  <c r="AH43"/>
  <c r="AA45"/>
  <c r="AH45"/>
  <c r="AA47"/>
  <c r="AH47"/>
  <c r="AA49"/>
  <c r="AH49"/>
  <c r="AA51"/>
  <c r="AH51"/>
  <c r="X62"/>
  <c r="X64"/>
  <c r="X66"/>
  <c r="X68"/>
  <c r="X70"/>
  <c r="X72"/>
  <c r="X74"/>
  <c r="X76"/>
  <c r="X78"/>
  <c r="X80"/>
  <c r="X82"/>
  <c r="X84"/>
  <c r="X86"/>
  <c r="X88"/>
  <c r="X90"/>
  <c r="X92"/>
  <c r="X94"/>
  <c r="X96"/>
  <c r="X98"/>
  <c r="X100"/>
  <c r="X102"/>
  <c r="X104"/>
  <c r="X106"/>
  <c r="X108"/>
  <c r="X110"/>
  <c r="X112"/>
  <c r="AG62"/>
  <c r="AI62"/>
  <c r="X142"/>
  <c r="AA70"/>
  <c r="X143"/>
  <c r="X139"/>
  <c r="AA98"/>
  <c r="AA100"/>
  <c r="AA102"/>
  <c r="AA104"/>
  <c r="AA106"/>
  <c r="AA108"/>
  <c r="AA110"/>
  <c r="D121"/>
  <c r="E121"/>
  <c r="F121"/>
  <c r="G121"/>
  <c r="H121"/>
  <c r="K121"/>
  <c r="N121"/>
  <c r="Q121"/>
  <c r="T121"/>
  <c r="D122"/>
  <c r="E122"/>
  <c r="F122"/>
  <c r="G122"/>
  <c r="H122"/>
  <c r="K122"/>
  <c r="N122"/>
  <c r="Q122"/>
  <c r="T122"/>
  <c r="D123"/>
  <c r="E123"/>
  <c r="F123"/>
  <c r="X123"/>
  <c r="G123"/>
  <c r="H123"/>
  <c r="K123"/>
  <c r="N123"/>
  <c r="Q123"/>
  <c r="T123"/>
  <c r="D124"/>
  <c r="E124"/>
  <c r="F124"/>
  <c r="G124"/>
  <c r="H124"/>
  <c r="K124"/>
  <c r="N124"/>
  <c r="Q124"/>
  <c r="T124"/>
  <c r="X124"/>
  <c r="D125"/>
  <c r="E125"/>
  <c r="F125"/>
  <c r="G125"/>
  <c r="H125"/>
  <c r="K125"/>
  <c r="N125"/>
  <c r="Q125"/>
  <c r="T125"/>
  <c r="D126"/>
  <c r="E126"/>
  <c r="F126"/>
  <c r="G126"/>
  <c r="H126"/>
  <c r="K126"/>
  <c r="N126"/>
  <c r="Q126"/>
  <c r="T126"/>
  <c r="X126"/>
  <c r="D127"/>
  <c r="E127"/>
  <c r="F127"/>
  <c r="G127"/>
  <c r="H127"/>
  <c r="K127"/>
  <c r="N127"/>
  <c r="Q127"/>
  <c r="T127"/>
  <c r="D128"/>
  <c r="E128"/>
  <c r="F128"/>
  <c r="G128"/>
  <c r="H128"/>
  <c r="K128"/>
  <c r="N128"/>
  <c r="Q128"/>
  <c r="T128"/>
  <c r="X128"/>
  <c r="D129"/>
  <c r="E129"/>
  <c r="F129"/>
  <c r="X129"/>
  <c r="G129"/>
  <c r="H129"/>
  <c r="K129"/>
  <c r="N129"/>
  <c r="Q129"/>
  <c r="T129"/>
  <c r="D130"/>
  <c r="E130"/>
  <c r="F130"/>
  <c r="G130"/>
  <c r="H130"/>
  <c r="K130"/>
  <c r="N130"/>
  <c r="Q130"/>
  <c r="T130"/>
  <c r="X130"/>
  <c r="D131"/>
  <c r="E131"/>
  <c r="F131"/>
  <c r="X131"/>
  <c r="G131"/>
  <c r="H131"/>
  <c r="K131"/>
  <c r="N131"/>
  <c r="Q131"/>
  <c r="T131"/>
  <c r="D132"/>
  <c r="E132"/>
  <c r="F132"/>
  <c r="G132"/>
  <c r="H132"/>
  <c r="K132"/>
  <c r="N132"/>
  <c r="Q132"/>
  <c r="T132"/>
  <c r="X132"/>
  <c r="D133"/>
  <c r="E133"/>
  <c r="F133"/>
  <c r="X133"/>
  <c r="G133"/>
  <c r="H133"/>
  <c r="K133"/>
  <c r="N133"/>
  <c r="Q133"/>
  <c r="T133"/>
  <c r="D134"/>
  <c r="E134"/>
  <c r="F134"/>
  <c r="G134"/>
  <c r="H134"/>
  <c r="K134"/>
  <c r="N134"/>
  <c r="Q134"/>
  <c r="T134"/>
  <c r="X134"/>
  <c r="D150"/>
  <c r="AI139"/>
  <c r="AI141"/>
  <c r="AI142"/>
  <c r="AI143"/>
  <c r="AI147"/>
  <c r="AI148"/>
  <c r="X141"/>
  <c r="X148"/>
  <c r="X147"/>
  <c r="X144"/>
  <c r="AI144"/>
  <c r="AG130"/>
  <c r="AH121"/>
  <c r="AH134"/>
  <c r="AH62"/>
  <c r="AI117"/>
  <c r="AG64"/>
  <c r="AH64"/>
  <c r="AG66"/>
  <c r="AH66"/>
  <c r="AG68"/>
  <c r="AH68"/>
  <c r="AG70"/>
  <c r="AH70"/>
  <c r="AH72"/>
  <c r="AG74"/>
  <c r="AH74"/>
  <c r="AH76"/>
  <c r="AG78"/>
  <c r="AH78"/>
  <c r="AG143"/>
  <c r="AH80"/>
  <c r="AG82"/>
  <c r="AH82"/>
  <c r="AG84"/>
  <c r="AG138"/>
  <c r="AH84"/>
  <c r="AG86"/>
  <c r="AH86"/>
  <c r="AG88"/>
  <c r="AG142"/>
  <c r="AG139"/>
  <c r="AH88"/>
  <c r="AH90"/>
  <c r="AG92"/>
  <c r="AG145"/>
  <c r="AH92"/>
  <c r="AF117"/>
  <c r="AE117"/>
  <c r="AD117"/>
  <c r="AC117"/>
  <c r="AH139"/>
  <c r="AH143"/>
  <c r="AG144"/>
  <c r="AG148"/>
  <c r="AG141"/>
  <c r="AG147"/>
  <c r="AH147"/>
  <c r="AH141"/>
  <c r="AH148"/>
  <c r="AK122"/>
  <c r="AA122"/>
  <c r="AK123"/>
  <c r="AA123"/>
  <c r="Z123"/>
  <c r="AK124"/>
  <c r="AA124"/>
  <c r="AK125"/>
  <c r="AA125"/>
  <c r="AK126"/>
  <c r="Z126"/>
  <c r="AK127"/>
  <c r="AA127"/>
  <c r="AK128"/>
  <c r="AA128"/>
  <c r="Z128"/>
  <c r="AK129"/>
  <c r="AA129"/>
  <c r="Z129"/>
  <c r="AK130"/>
  <c r="AA130"/>
  <c r="Z130"/>
  <c r="AK131"/>
  <c r="AA131"/>
  <c r="AK132"/>
  <c r="AA132"/>
  <c r="Z132"/>
  <c r="AK133"/>
  <c r="AK134"/>
  <c r="AA134"/>
  <c r="Z134"/>
  <c r="AK121"/>
  <c r="AA121"/>
  <c r="Z121"/>
  <c r="Z137"/>
  <c r="AK137"/>
  <c r="AA137"/>
  <c r="Z138"/>
  <c r="AK138"/>
  <c r="AA138"/>
  <c r="AK139"/>
  <c r="AA139"/>
  <c r="Z140"/>
  <c r="AK140"/>
  <c r="AA140"/>
  <c r="Z141"/>
  <c r="AK141"/>
  <c r="AA141"/>
  <c r="Z142"/>
  <c r="AK142"/>
  <c r="AA142"/>
  <c r="Z143"/>
  <c r="AK143"/>
  <c r="AA143"/>
  <c r="AK144"/>
  <c r="AA144"/>
  <c r="AK145"/>
  <c r="AA145"/>
  <c r="AK146"/>
  <c r="AA146"/>
  <c r="Z147"/>
  <c r="AK147"/>
  <c r="AA147"/>
  <c r="AK148"/>
  <c r="AA148"/>
  <c r="AK149"/>
  <c r="AA149"/>
  <c r="Z150"/>
  <c r="AK150"/>
  <c r="AA150"/>
  <c r="C121"/>
  <c r="C122"/>
  <c r="C123"/>
  <c r="C124"/>
  <c r="C125"/>
  <c r="C126"/>
  <c r="C127"/>
  <c r="C128"/>
  <c r="C129"/>
  <c r="C130"/>
  <c r="C131"/>
  <c r="C132"/>
  <c r="C133"/>
  <c r="C134"/>
  <c r="C137"/>
  <c r="D137"/>
  <c r="E137"/>
  <c r="F137"/>
  <c r="G137"/>
  <c r="C138"/>
  <c r="D138"/>
  <c r="E138"/>
  <c r="F138"/>
  <c r="G138"/>
  <c r="C139"/>
  <c r="D139"/>
  <c r="E139"/>
  <c r="F139"/>
  <c r="G139"/>
  <c r="C140"/>
  <c r="D140"/>
  <c r="E140"/>
  <c r="F140"/>
  <c r="G140"/>
  <c r="C141"/>
  <c r="D141"/>
  <c r="E141"/>
  <c r="F141"/>
  <c r="G141"/>
  <c r="C142"/>
  <c r="D142"/>
  <c r="E142"/>
  <c r="F142"/>
  <c r="G142"/>
  <c r="C143"/>
  <c r="D143"/>
  <c r="E143"/>
  <c r="F143"/>
  <c r="G143"/>
  <c r="C144"/>
  <c r="D144"/>
  <c r="E144"/>
  <c r="F144"/>
  <c r="G144"/>
  <c r="C145"/>
  <c r="D145"/>
  <c r="E145"/>
  <c r="F145"/>
  <c r="G145"/>
  <c r="C146"/>
  <c r="D146"/>
  <c r="E146"/>
  <c r="F146"/>
  <c r="G146"/>
  <c r="C147"/>
  <c r="D147"/>
  <c r="E147"/>
  <c r="F147"/>
  <c r="G147"/>
  <c r="C148"/>
  <c r="D148"/>
  <c r="E148"/>
  <c r="F148"/>
  <c r="G148"/>
  <c r="C149"/>
  <c r="D149"/>
  <c r="E149"/>
  <c r="F149"/>
  <c r="G149"/>
  <c r="C150"/>
  <c r="E150"/>
  <c r="F150"/>
  <c r="G150"/>
  <c r="AG149"/>
  <c r="AG140"/>
  <c r="AG137"/>
  <c r="AG150"/>
  <c r="AH150"/>
  <c r="AH137"/>
  <c r="AG117"/>
  <c r="AG146"/>
  <c r="AK117"/>
  <c r="Z39"/>
  <c r="AJ146"/>
  <c r="AH146"/>
  <c r="AH140"/>
  <c r="Z133"/>
  <c r="Z144"/>
  <c r="Z149"/>
  <c r="X149"/>
  <c r="Z15"/>
  <c r="Z124"/>
  <c r="Z131"/>
  <c r="Z122"/>
  <c r="AJ149"/>
  <c r="AI149"/>
  <c r="AH144"/>
  <c r="Z68"/>
  <c r="Z145"/>
  <c r="Z148"/>
  <c r="Z146"/>
  <c r="AH117"/>
  <c r="AI146"/>
  <c r="AA3"/>
  <c r="X125"/>
  <c r="X127"/>
  <c r="X146"/>
  <c r="AH149"/>
  <c r="AJ122"/>
  <c r="AH122"/>
  <c r="AH130"/>
  <c r="AK58"/>
  <c r="AI123"/>
  <c r="AH39"/>
  <c r="W53"/>
  <c r="AI130"/>
  <c r="AI124"/>
  <c r="AH58"/>
  <c r="X122"/>
  <c r="AA53"/>
  <c r="AI58"/>
  <c r="AH128"/>
  <c r="AH132"/>
  <c r="AH131"/>
  <c r="AJ58"/>
  <c r="AI125"/>
  <c r="AA133"/>
  <c r="AH129"/>
  <c r="AH124"/>
  <c r="AH133"/>
  <c r="Z112"/>
  <c r="Z3"/>
  <c r="Z125"/>
  <c r="Z53"/>
  <c r="Z127"/>
  <c r="AH142"/>
  <c r="AH127"/>
  <c r="AI138"/>
  <c r="W126"/>
  <c r="AA126"/>
  <c r="AI122"/>
  <c r="AA112"/>
  <c r="X145"/>
  <c r="AJ145"/>
  <c r="AI145"/>
  <c r="AI126"/>
  <c r="AH138"/>
  <c r="AH145"/>
  <c r="W7" i="35"/>
  <c r="W27"/>
  <c r="W29"/>
  <c r="W23"/>
  <c r="W3"/>
  <c r="W5"/>
  <c r="W9"/>
  <c r="W15"/>
  <c r="W21"/>
  <c r="W25"/>
  <c r="W11"/>
  <c r="W17"/>
  <c r="W31"/>
  <c r="W13"/>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110"/>
  <c r="Z110"/>
  <c r="W108"/>
  <c r="Z108"/>
  <c r="W106"/>
  <c r="Z106"/>
  <c r="W104"/>
  <c r="Z104"/>
  <c r="W102"/>
  <c r="Z102"/>
  <c r="W100"/>
  <c r="W98"/>
  <c r="W96"/>
  <c r="W94"/>
  <c r="W92"/>
  <c r="W90"/>
  <c r="Y90"/>
  <c r="W88"/>
  <c r="Y88"/>
  <c r="W86"/>
  <c r="Y86"/>
  <c r="W84"/>
  <c r="Y84"/>
  <c r="W82"/>
  <c r="Y82"/>
  <c r="AA82"/>
  <c r="W80"/>
  <c r="Y80"/>
  <c r="W78"/>
  <c r="Y78"/>
  <c r="W76"/>
  <c r="Y76"/>
  <c r="W74"/>
  <c r="Y74"/>
  <c r="Z74"/>
  <c r="W72"/>
  <c r="Y72"/>
  <c r="AA72"/>
  <c r="W70"/>
  <c r="Y70"/>
  <c r="W68"/>
  <c r="Y68"/>
  <c r="W66"/>
  <c r="Y66"/>
  <c r="AA66"/>
  <c r="W64"/>
  <c r="Y64"/>
  <c r="Z64"/>
  <c r="W51"/>
  <c r="Z51"/>
  <c r="W49"/>
  <c r="Z49"/>
  <c r="W47"/>
  <c r="Z47"/>
  <c r="W45"/>
  <c r="Z45"/>
  <c r="W43"/>
  <c r="Z43"/>
  <c r="W41"/>
  <c r="W39"/>
  <c r="W37"/>
  <c r="W35"/>
  <c r="W33"/>
  <c r="Y31"/>
  <c r="AA31"/>
  <c r="Z31"/>
  <c r="Y29"/>
  <c r="AA29"/>
  <c r="Z29"/>
  <c r="Y27"/>
  <c r="AA27"/>
  <c r="Z27"/>
  <c r="Y25"/>
  <c r="AA25"/>
  <c r="Z25"/>
  <c r="Y23"/>
  <c r="Y21"/>
  <c r="AA21"/>
  <c r="Z21"/>
  <c r="W19"/>
  <c r="Y19"/>
  <c r="Y17"/>
  <c r="AA17"/>
  <c r="Z17"/>
  <c r="Y15"/>
  <c r="AA15"/>
  <c r="Z15"/>
  <c r="Y13"/>
  <c r="Y11"/>
  <c r="AA11"/>
  <c r="Z11"/>
  <c r="Y9"/>
  <c r="AA9"/>
  <c r="Z9"/>
  <c r="Y7"/>
  <c r="Y5"/>
  <c r="AA5"/>
  <c r="Z5"/>
  <c r="Y110"/>
  <c r="Y108"/>
  <c r="B150"/>
  <c r="AJ62"/>
  <c r="AJ66"/>
  <c r="AJ80"/>
  <c r="AJ84"/>
  <c r="AJ90"/>
  <c r="A150"/>
  <c r="B149"/>
  <c r="AJ82"/>
  <c r="AJ86"/>
  <c r="A149"/>
  <c r="B148"/>
  <c r="AJ68"/>
  <c r="AJ70"/>
  <c r="A148"/>
  <c r="B147"/>
  <c r="A147"/>
  <c r="B146"/>
  <c r="A146"/>
  <c r="B145"/>
  <c r="A145"/>
  <c r="B144"/>
  <c r="A144"/>
  <c r="B143"/>
  <c r="AJ143"/>
  <c r="A143"/>
  <c r="B142"/>
  <c r="AJ142"/>
  <c r="A142"/>
  <c r="B141"/>
  <c r="AJ76"/>
  <c r="AJ141"/>
  <c r="AI141"/>
  <c r="A141"/>
  <c r="B140"/>
  <c r="W140"/>
  <c r="AJ64"/>
  <c r="AJ72"/>
  <c r="AJ88"/>
  <c r="A140"/>
  <c r="B139"/>
  <c r="A139"/>
  <c r="B138"/>
  <c r="A138"/>
  <c r="B137"/>
  <c r="A137"/>
  <c r="B136"/>
  <c r="B134"/>
  <c r="W134"/>
  <c r="AJ13"/>
  <c r="AJ134"/>
  <c r="AI134"/>
  <c r="A134"/>
  <c r="B133"/>
  <c r="Z133"/>
  <c r="AJ11"/>
  <c r="AJ17"/>
  <c r="AJ31"/>
  <c r="A133"/>
  <c r="B132"/>
  <c r="A132"/>
  <c r="B131"/>
  <c r="W131"/>
  <c r="AJ3"/>
  <c r="AJ5"/>
  <c r="AJ9"/>
  <c r="AJ15"/>
  <c r="AJ21"/>
  <c r="AJ25"/>
  <c r="A131"/>
  <c r="B130"/>
  <c r="W130"/>
  <c r="A130"/>
  <c r="B129"/>
  <c r="W129"/>
  <c r="A129"/>
  <c r="B128"/>
  <c r="W128"/>
  <c r="AJ23"/>
  <c r="A128"/>
  <c r="B127"/>
  <c r="W127"/>
  <c r="A127"/>
  <c r="B126"/>
  <c r="AJ29"/>
  <c r="A126"/>
  <c r="B125"/>
  <c r="W125"/>
  <c r="A125"/>
  <c r="B124"/>
  <c r="W124"/>
  <c r="A124"/>
  <c r="B123"/>
  <c r="W123"/>
  <c r="A123"/>
  <c r="B122"/>
  <c r="AJ7"/>
  <c r="AJ27"/>
  <c r="A122"/>
  <c r="B121"/>
  <c r="W121"/>
  <c r="A121"/>
  <c r="B120"/>
  <c r="Y51"/>
  <c r="Y49"/>
  <c r="AG29"/>
  <c r="AG5"/>
  <c r="AG9"/>
  <c r="AG15"/>
  <c r="AG21"/>
  <c r="AG25"/>
  <c r="AG11"/>
  <c r="AG17"/>
  <c r="AF139"/>
  <c r="AE139"/>
  <c r="AD139"/>
  <c r="AC139"/>
  <c r="AB139"/>
  <c r="W139"/>
  <c r="T139"/>
  <c r="Q139"/>
  <c r="AG72"/>
  <c r="W149"/>
  <c r="W62"/>
  <c r="W150"/>
  <c r="AG62"/>
  <c r="AG66"/>
  <c r="D121"/>
  <c r="E121"/>
  <c r="F121"/>
  <c r="G121"/>
  <c r="H121"/>
  <c r="K121"/>
  <c r="N121"/>
  <c r="Q121"/>
  <c r="T121"/>
  <c r="AB121"/>
  <c r="AC121"/>
  <c r="AD121"/>
  <c r="AE121"/>
  <c r="AF121"/>
  <c r="D122"/>
  <c r="E122"/>
  <c r="F122"/>
  <c r="G122"/>
  <c r="H122"/>
  <c r="K122"/>
  <c r="N122"/>
  <c r="Q122"/>
  <c r="T122"/>
  <c r="AA7"/>
  <c r="Z7"/>
  <c r="AB122"/>
  <c r="AC122"/>
  <c r="AD122"/>
  <c r="AE122"/>
  <c r="AF122"/>
  <c r="AG27"/>
  <c r="D123"/>
  <c r="E123"/>
  <c r="F123"/>
  <c r="G123"/>
  <c r="H123"/>
  <c r="K123"/>
  <c r="N123"/>
  <c r="Q123"/>
  <c r="T123"/>
  <c r="X123"/>
  <c r="AB123"/>
  <c r="AC123"/>
  <c r="AD123"/>
  <c r="AE123"/>
  <c r="AF123"/>
  <c r="AG123"/>
  <c r="D124"/>
  <c r="E124"/>
  <c r="F124"/>
  <c r="G124"/>
  <c r="H124"/>
  <c r="K124"/>
  <c r="N124"/>
  <c r="Q124"/>
  <c r="T124"/>
  <c r="AB124"/>
  <c r="AC124"/>
  <c r="AD124"/>
  <c r="AE124"/>
  <c r="AF124"/>
  <c r="D125"/>
  <c r="E125"/>
  <c r="F125"/>
  <c r="G125"/>
  <c r="H125"/>
  <c r="K125"/>
  <c r="N125"/>
  <c r="Q125"/>
  <c r="T125"/>
  <c r="AB125"/>
  <c r="AC125"/>
  <c r="AD125"/>
  <c r="AE125"/>
  <c r="AF125"/>
  <c r="D126"/>
  <c r="E126"/>
  <c r="F126"/>
  <c r="G126"/>
  <c r="H126"/>
  <c r="K126"/>
  <c r="N126"/>
  <c r="Q126"/>
  <c r="T126"/>
  <c r="AB126"/>
  <c r="AC126"/>
  <c r="AD126"/>
  <c r="AE126"/>
  <c r="AF126"/>
  <c r="D127"/>
  <c r="E127"/>
  <c r="F127"/>
  <c r="G127"/>
  <c r="H127"/>
  <c r="K127"/>
  <c r="N127"/>
  <c r="Q127"/>
  <c r="T127"/>
  <c r="AB127"/>
  <c r="AC127"/>
  <c r="AD127"/>
  <c r="AE127"/>
  <c r="AF127"/>
  <c r="AG127"/>
  <c r="D128"/>
  <c r="E128"/>
  <c r="F128"/>
  <c r="G128"/>
  <c r="H128"/>
  <c r="K128"/>
  <c r="N128"/>
  <c r="Q128"/>
  <c r="T128"/>
  <c r="AB128"/>
  <c r="AC128"/>
  <c r="AD128"/>
  <c r="AE128"/>
  <c r="AF128"/>
  <c r="D129"/>
  <c r="E129"/>
  <c r="F129"/>
  <c r="G129"/>
  <c r="H129"/>
  <c r="K129"/>
  <c r="N129"/>
  <c r="Q129"/>
  <c r="T129"/>
  <c r="AB129"/>
  <c r="AC129"/>
  <c r="AD129"/>
  <c r="AE129"/>
  <c r="AF129"/>
  <c r="D130"/>
  <c r="E130"/>
  <c r="F130"/>
  <c r="G130"/>
  <c r="H130"/>
  <c r="K130"/>
  <c r="N130"/>
  <c r="Q130"/>
  <c r="T130"/>
  <c r="AB130"/>
  <c r="AC130"/>
  <c r="AD130"/>
  <c r="AE130"/>
  <c r="AF130"/>
  <c r="D131"/>
  <c r="E131"/>
  <c r="F131"/>
  <c r="G131"/>
  <c r="H131"/>
  <c r="K131"/>
  <c r="N131"/>
  <c r="Q131"/>
  <c r="T131"/>
  <c r="AA3"/>
  <c r="X126"/>
  <c r="AB131"/>
  <c r="AC131"/>
  <c r="AD131"/>
  <c r="AE131"/>
  <c r="AF131"/>
  <c r="D132"/>
  <c r="E132"/>
  <c r="F132"/>
  <c r="G132"/>
  <c r="H132"/>
  <c r="K132"/>
  <c r="N132"/>
  <c r="Q132"/>
  <c r="T132"/>
  <c r="AB132"/>
  <c r="AC132"/>
  <c r="AD132"/>
  <c r="AE132"/>
  <c r="AF132"/>
  <c r="D133"/>
  <c r="E133"/>
  <c r="F133"/>
  <c r="G133"/>
  <c r="H133"/>
  <c r="K133"/>
  <c r="N133"/>
  <c r="Q133"/>
  <c r="T133"/>
  <c r="X133"/>
  <c r="AB133"/>
  <c r="AC133"/>
  <c r="AD133"/>
  <c r="AE133"/>
  <c r="AF133"/>
  <c r="D134"/>
  <c r="E134"/>
  <c r="F134"/>
  <c r="G134"/>
  <c r="K134"/>
  <c r="N134"/>
  <c r="Q134"/>
  <c r="T134"/>
  <c r="AA13"/>
  <c r="Z13"/>
  <c r="X134"/>
  <c r="AB134"/>
  <c r="AC134"/>
  <c r="AD134"/>
  <c r="AE134"/>
  <c r="AF134"/>
  <c r="H137"/>
  <c r="K137"/>
  <c r="N137"/>
  <c r="Q137"/>
  <c r="T137"/>
  <c r="W137"/>
  <c r="AA74"/>
  <c r="AB137"/>
  <c r="AC137"/>
  <c r="AD137"/>
  <c r="AE137"/>
  <c r="AF137"/>
  <c r="H138"/>
  <c r="K138"/>
  <c r="N138"/>
  <c r="Q138"/>
  <c r="T138"/>
  <c r="W138"/>
  <c r="AB138"/>
  <c r="AC138"/>
  <c r="AD138"/>
  <c r="AE138"/>
  <c r="AF138"/>
  <c r="H139"/>
  <c r="K139"/>
  <c r="N139"/>
  <c r="K140"/>
  <c r="Q140"/>
  <c r="AA64"/>
  <c r="AA88"/>
  <c r="Z88"/>
  <c r="AC140"/>
  <c r="AE140"/>
  <c r="H141"/>
  <c r="K141"/>
  <c r="N141"/>
  <c r="Q141"/>
  <c r="T141"/>
  <c r="W141"/>
  <c r="AA76"/>
  <c r="Z76"/>
  <c r="X141"/>
  <c r="AB141"/>
  <c r="AC141"/>
  <c r="AD141"/>
  <c r="AE141"/>
  <c r="AF141"/>
  <c r="H142"/>
  <c r="K142"/>
  <c r="N142"/>
  <c r="Q142"/>
  <c r="T142"/>
  <c r="W142"/>
  <c r="AB142"/>
  <c r="AC142"/>
  <c r="AD142"/>
  <c r="AE142"/>
  <c r="AF142"/>
  <c r="H143"/>
  <c r="K143"/>
  <c r="N143"/>
  <c r="Q143"/>
  <c r="T143"/>
  <c r="W143"/>
  <c r="AB143"/>
  <c r="AC143"/>
  <c r="AD143"/>
  <c r="AE143"/>
  <c r="AF143"/>
  <c r="AG143"/>
  <c r="H144"/>
  <c r="K144"/>
  <c r="N144"/>
  <c r="Q144"/>
  <c r="T144"/>
  <c r="W144"/>
  <c r="AB144"/>
  <c r="AC144"/>
  <c r="AD144"/>
  <c r="AE144"/>
  <c r="AF144"/>
  <c r="H145"/>
  <c r="K145"/>
  <c r="N145"/>
  <c r="Q145"/>
  <c r="T145"/>
  <c r="W145"/>
  <c r="X145"/>
  <c r="AB145"/>
  <c r="AC145"/>
  <c r="AD145"/>
  <c r="AE145"/>
  <c r="AF145"/>
  <c r="AG145"/>
  <c r="H146"/>
  <c r="K146"/>
  <c r="N146"/>
  <c r="Q146"/>
  <c r="T146"/>
  <c r="W146"/>
  <c r="AB146"/>
  <c r="AC146"/>
  <c r="AD146"/>
  <c r="AE146"/>
  <c r="AF146"/>
  <c r="H147"/>
  <c r="K147"/>
  <c r="N147"/>
  <c r="Q147"/>
  <c r="T147"/>
  <c r="W147"/>
  <c r="AB147"/>
  <c r="AC147"/>
  <c r="AD147"/>
  <c r="AE147"/>
  <c r="AF147"/>
  <c r="H148"/>
  <c r="K148"/>
  <c r="N148"/>
  <c r="Q148"/>
  <c r="T148"/>
  <c r="W148"/>
  <c r="AA68"/>
  <c r="Z68"/>
  <c r="AA70"/>
  <c r="AB148"/>
  <c r="AC148"/>
  <c r="AD148"/>
  <c r="AE148"/>
  <c r="AF148"/>
  <c r="H149"/>
  <c r="K149"/>
  <c r="N149"/>
  <c r="Q149"/>
  <c r="T149"/>
  <c r="AA86"/>
  <c r="AB149"/>
  <c r="AC149"/>
  <c r="AD149"/>
  <c r="AE149"/>
  <c r="AF149"/>
  <c r="H150"/>
  <c r="K150"/>
  <c r="N150"/>
  <c r="Q150"/>
  <c r="T150"/>
  <c r="AA62"/>
  <c r="X143"/>
  <c r="AA80"/>
  <c r="Z80"/>
  <c r="Z149"/>
  <c r="AA84"/>
  <c r="Z84"/>
  <c r="X149"/>
  <c r="AA90"/>
  <c r="X150"/>
  <c r="AB150"/>
  <c r="AC150"/>
  <c r="AD150"/>
  <c r="AE150"/>
  <c r="AF150"/>
  <c r="AL117"/>
  <c r="T112"/>
  <c r="Q112"/>
  <c r="N112"/>
  <c r="K112"/>
  <c r="H112"/>
  <c r="G112"/>
  <c r="F112"/>
  <c r="E112"/>
  <c r="D112"/>
  <c r="C112"/>
  <c r="AM110"/>
  <c r="AK110"/>
  <c r="AJ110"/>
  <c r="AI110"/>
  <c r="AG110"/>
  <c r="AH110"/>
  <c r="AM108"/>
  <c r="AK108"/>
  <c r="AJ108"/>
  <c r="AI108"/>
  <c r="AG108"/>
  <c r="AH108"/>
  <c r="AM106"/>
  <c r="AK106"/>
  <c r="AJ106"/>
  <c r="AI106"/>
  <c r="AG106"/>
  <c r="AM104"/>
  <c r="AK104"/>
  <c r="AJ104"/>
  <c r="AI104"/>
  <c r="AG104"/>
  <c r="AM102"/>
  <c r="AK102"/>
  <c r="AJ102"/>
  <c r="AI102"/>
  <c r="AG102"/>
  <c r="AM100"/>
  <c r="AK100"/>
  <c r="AJ100"/>
  <c r="AG100"/>
  <c r="AM98"/>
  <c r="AK98"/>
  <c r="AJ98"/>
  <c r="AG98"/>
  <c r="AM96"/>
  <c r="AK96"/>
  <c r="AJ96"/>
  <c r="AG96"/>
  <c r="AM94"/>
  <c r="AK94"/>
  <c r="AJ94"/>
  <c r="AJ140"/>
  <c r="AG94"/>
  <c r="AM92"/>
  <c r="AK92"/>
  <c r="AJ92"/>
  <c r="AG92"/>
  <c r="AH92"/>
  <c r="AM90"/>
  <c r="AK90"/>
  <c r="AG90"/>
  <c r="AG142"/>
  <c r="AM88"/>
  <c r="AK88"/>
  <c r="AG88"/>
  <c r="AM86"/>
  <c r="AK86"/>
  <c r="AG86"/>
  <c r="AM84"/>
  <c r="AK84"/>
  <c r="AG84"/>
  <c r="AM82"/>
  <c r="AK82"/>
  <c r="AG82"/>
  <c r="AM80"/>
  <c r="AK80"/>
  <c r="AG80"/>
  <c r="AG149"/>
  <c r="AG150"/>
  <c r="AM78"/>
  <c r="AK78"/>
  <c r="AJ78"/>
  <c r="AG78"/>
  <c r="AM76"/>
  <c r="AK76"/>
  <c r="AG76"/>
  <c r="AG144"/>
  <c r="AG141"/>
  <c r="AH141"/>
  <c r="AM74"/>
  <c r="AK74"/>
  <c r="AJ74"/>
  <c r="AJ145"/>
  <c r="AJ138"/>
  <c r="AJ147"/>
  <c r="AH147"/>
  <c r="AG74"/>
  <c r="AG137"/>
  <c r="AM72"/>
  <c r="AK72"/>
  <c r="AM70"/>
  <c r="AK70"/>
  <c r="AG70"/>
  <c r="AG139"/>
  <c r="AM68"/>
  <c r="AK68"/>
  <c r="AG68"/>
  <c r="AG147"/>
  <c r="AG148"/>
  <c r="AM66"/>
  <c r="AK66"/>
  <c r="AM64"/>
  <c r="AK64"/>
  <c r="AG64"/>
  <c r="AM62"/>
  <c r="AK62"/>
  <c r="AF117"/>
  <c r="AE117"/>
  <c r="AD117"/>
  <c r="AC117"/>
  <c r="AB117"/>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G41"/>
  <c r="AM39"/>
  <c r="AK39"/>
  <c r="AJ39"/>
  <c r="AG39"/>
  <c r="Y39"/>
  <c r="Z39"/>
  <c r="AM37"/>
  <c r="AK37"/>
  <c r="AJ37"/>
  <c r="AG37"/>
  <c r="AM35"/>
  <c r="AK35"/>
  <c r="AJ35"/>
  <c r="AG35"/>
  <c r="AG132"/>
  <c r="AM33"/>
  <c r="AK33"/>
  <c r="AJ33"/>
  <c r="AJ127"/>
  <c r="AJ122"/>
  <c r="AG33"/>
  <c r="AM31"/>
  <c r="AK31"/>
  <c r="AG31"/>
  <c r="AG121"/>
  <c r="AG133"/>
  <c r="AM29"/>
  <c r="AK29"/>
  <c r="AM27"/>
  <c r="AK27"/>
  <c r="AM25"/>
  <c r="AK25"/>
  <c r="AM23"/>
  <c r="AK23"/>
  <c r="AG23"/>
  <c r="AG124"/>
  <c r="AM21"/>
  <c r="AK21"/>
  <c r="AM19"/>
  <c r="AK19"/>
  <c r="AJ19"/>
  <c r="AJ128"/>
  <c r="AI128"/>
  <c r="AG19"/>
  <c r="AG128"/>
  <c r="AM17"/>
  <c r="AK17"/>
  <c r="AM15"/>
  <c r="AK15"/>
  <c r="AM13"/>
  <c r="AK13"/>
  <c r="AG13"/>
  <c r="AG134"/>
  <c r="AM11"/>
  <c r="AK11"/>
  <c r="AM9"/>
  <c r="AK9"/>
  <c r="AM7"/>
  <c r="AK7"/>
  <c r="AG7"/>
  <c r="AG125"/>
  <c r="AG129"/>
  <c r="AM5"/>
  <c r="AK5"/>
  <c r="AM3"/>
  <c r="AK3"/>
  <c r="AF58"/>
  <c r="AE58"/>
  <c r="AD58"/>
  <c r="AC58"/>
  <c r="AB58"/>
  <c r="Y3"/>
  <c r="Z3"/>
  <c r="Z130"/>
  <c r="B1"/>
  <c r="W112"/>
  <c r="Y62"/>
  <c r="AH64"/>
  <c r="AH66"/>
  <c r="AH68"/>
  <c r="AH70"/>
  <c r="AH72"/>
  <c r="AH74"/>
  <c r="AH76"/>
  <c r="AH78"/>
  <c r="AH80"/>
  <c r="AH82"/>
  <c r="AH84"/>
  <c r="AH88"/>
  <c r="AH90"/>
  <c r="Y92"/>
  <c r="AH94"/>
  <c r="Y94"/>
  <c r="AH96"/>
  <c r="Y96"/>
  <c r="Z96"/>
  <c r="AH98"/>
  <c r="Y98"/>
  <c r="AH100"/>
  <c r="Y100"/>
  <c r="AH102"/>
  <c r="Y102"/>
  <c r="AH104"/>
  <c r="Y104"/>
  <c r="AH106"/>
  <c r="Y106"/>
  <c r="Y33"/>
  <c r="Y35"/>
  <c r="Y37"/>
  <c r="Y41"/>
  <c r="Y43"/>
  <c r="Y45"/>
  <c r="Y47"/>
  <c r="H134"/>
  <c r="W53"/>
  <c r="AJ58"/>
  <c r="AH39"/>
  <c r="AA39"/>
  <c r="AG3"/>
  <c r="AG130"/>
  <c r="AG122"/>
  <c r="AG131"/>
  <c r="AH5"/>
  <c r="AH7"/>
  <c r="AH9"/>
  <c r="AH11"/>
  <c r="AH13"/>
  <c r="AH15"/>
  <c r="AH17"/>
  <c r="AA19"/>
  <c r="Z19"/>
  <c r="Z125"/>
  <c r="AH19"/>
  <c r="AH21"/>
  <c r="AH23"/>
  <c r="AH25"/>
  <c r="AH27"/>
  <c r="AH29"/>
  <c r="AH31"/>
  <c r="AA33"/>
  <c r="Z33"/>
  <c r="AH33"/>
  <c r="AA35"/>
  <c r="Z35"/>
  <c r="X132"/>
  <c r="AH35"/>
  <c r="AA37"/>
  <c r="X131"/>
  <c r="AH37"/>
  <c r="AA41"/>
  <c r="AH41"/>
  <c r="AA43"/>
  <c r="AH43"/>
  <c r="AA45"/>
  <c r="AH45"/>
  <c r="AA47"/>
  <c r="AH47"/>
  <c r="AA49"/>
  <c r="AH49"/>
  <c r="AA51"/>
  <c r="AH51"/>
  <c r="AA78"/>
  <c r="X147"/>
  <c r="Z78"/>
  <c r="Z146"/>
  <c r="AA92"/>
  <c r="AA94"/>
  <c r="X140"/>
  <c r="AA96"/>
  <c r="AA98"/>
  <c r="X137"/>
  <c r="AI98"/>
  <c r="AA100"/>
  <c r="AA102"/>
  <c r="AA104"/>
  <c r="AA106"/>
  <c r="AA108"/>
  <c r="AA110"/>
  <c r="X2"/>
  <c r="X3"/>
  <c r="X61"/>
  <c r="X62"/>
  <c r="D150"/>
  <c r="AA112"/>
  <c r="AH62"/>
  <c r="AH3"/>
  <c r="AH58"/>
  <c r="AG58"/>
  <c r="AK121"/>
  <c r="AA121"/>
  <c r="AK122"/>
  <c r="AK123"/>
  <c r="AA123"/>
  <c r="Z123"/>
  <c r="AK124"/>
  <c r="AA124"/>
  <c r="AK125"/>
  <c r="AA125"/>
  <c r="AK126"/>
  <c r="Z126"/>
  <c r="AK127"/>
  <c r="AA127"/>
  <c r="Z127"/>
  <c r="AK128"/>
  <c r="AA128"/>
  <c r="AK129"/>
  <c r="AA129"/>
  <c r="AK130"/>
  <c r="AA130"/>
  <c r="AK131"/>
  <c r="AA131"/>
  <c r="AK132"/>
  <c r="AK133"/>
  <c r="AA133"/>
  <c r="AK134"/>
  <c r="AA134"/>
  <c r="Z134"/>
  <c r="AK137"/>
  <c r="AA137"/>
  <c r="AJ137"/>
  <c r="AH137"/>
  <c r="AK138"/>
  <c r="AA138"/>
  <c r="G138"/>
  <c r="F138"/>
  <c r="E138"/>
  <c r="D138"/>
  <c r="AK139"/>
  <c r="AA139"/>
  <c r="G139"/>
  <c r="F139"/>
  <c r="E139"/>
  <c r="D139"/>
  <c r="C139"/>
  <c r="F140"/>
  <c r="D140"/>
  <c r="Z141"/>
  <c r="AK141"/>
  <c r="AA141"/>
  <c r="G141"/>
  <c r="F141"/>
  <c r="E141"/>
  <c r="D141"/>
  <c r="C141"/>
  <c r="AK142"/>
  <c r="AA142"/>
  <c r="G142"/>
  <c r="F142"/>
  <c r="E142"/>
  <c r="D142"/>
  <c r="C142"/>
  <c r="AK143"/>
  <c r="AA143"/>
  <c r="G143"/>
  <c r="F143"/>
  <c r="E143"/>
  <c r="D143"/>
  <c r="C143"/>
  <c r="AK144"/>
  <c r="AA144"/>
  <c r="G144"/>
  <c r="F144"/>
  <c r="E144"/>
  <c r="D144"/>
  <c r="C144"/>
  <c r="AK145"/>
  <c r="AA145"/>
  <c r="G145"/>
  <c r="F145"/>
  <c r="E145"/>
  <c r="D145"/>
  <c r="C145"/>
  <c r="AK146"/>
  <c r="AA146"/>
  <c r="G146"/>
  <c r="F146"/>
  <c r="E146"/>
  <c r="D146"/>
  <c r="C146"/>
  <c r="AK147"/>
  <c r="AA147"/>
  <c r="G147"/>
  <c r="F147"/>
  <c r="E147"/>
  <c r="D147"/>
  <c r="C147"/>
  <c r="AK148"/>
  <c r="AA148"/>
  <c r="G148"/>
  <c r="F148"/>
  <c r="E148"/>
  <c r="D148"/>
  <c r="C148"/>
  <c r="AK149"/>
  <c r="AA149"/>
  <c r="G149"/>
  <c r="F149"/>
  <c r="E149"/>
  <c r="D149"/>
  <c r="C149"/>
  <c r="Z62"/>
  <c r="Z143"/>
  <c r="AK150"/>
  <c r="AA150"/>
  <c r="G150"/>
  <c r="F150"/>
  <c r="E150"/>
  <c r="C150"/>
  <c r="C121"/>
  <c r="C122"/>
  <c r="C123"/>
  <c r="C124"/>
  <c r="C125"/>
  <c r="C126"/>
  <c r="C127"/>
  <c r="C128"/>
  <c r="C129"/>
  <c r="C130"/>
  <c r="C131"/>
  <c r="C132"/>
  <c r="C133"/>
  <c r="C134"/>
  <c r="C137"/>
  <c r="D137"/>
  <c r="E137"/>
  <c r="F137"/>
  <c r="G137"/>
  <c r="C138"/>
  <c r="Z128"/>
  <c r="X128"/>
  <c r="AH128"/>
  <c r="AJ123"/>
  <c r="AH123"/>
  <c r="AJ125"/>
  <c r="AI125"/>
  <c r="AJ130"/>
  <c r="W126"/>
  <c r="AA126"/>
  <c r="AJ126"/>
  <c r="AI123"/>
  <c r="AG117"/>
  <c r="Z94"/>
  <c r="Z100"/>
  <c r="AI100"/>
  <c r="Z37"/>
  <c r="Z131"/>
  <c r="AJ117"/>
  <c r="X144"/>
  <c r="Z90"/>
  <c r="Z142"/>
  <c r="AJ144"/>
  <c r="AI144"/>
  <c r="AH86"/>
  <c r="AG146"/>
  <c r="Z86"/>
  <c r="AJ149"/>
  <c r="AI149"/>
  <c r="Z82"/>
  <c r="AI137"/>
  <c r="AI147"/>
  <c r="X146"/>
  <c r="X129"/>
  <c r="AJ146"/>
  <c r="AI140"/>
  <c r="Z72"/>
  <c r="Z150"/>
  <c r="Z140"/>
  <c r="AK117"/>
  <c r="Z70"/>
  <c r="Z139"/>
  <c r="Z66"/>
  <c r="Z148"/>
  <c r="AI146"/>
  <c r="AH146"/>
  <c r="Z41"/>
  <c r="Z129"/>
  <c r="AJ132"/>
  <c r="W132"/>
  <c r="W122"/>
  <c r="AA122"/>
  <c r="AI130"/>
  <c r="AH134"/>
  <c r="AA23"/>
  <c r="X124"/>
  <c r="X121"/>
  <c r="AA53"/>
  <c r="AJ129"/>
  <c r="X130"/>
  <c r="AK58"/>
  <c r="AI122"/>
  <c r="AH122"/>
  <c r="AI126"/>
  <c r="AH132"/>
  <c r="AI132"/>
  <c r="AJ133"/>
  <c r="AI133"/>
  <c r="X122"/>
  <c r="AA132"/>
  <c r="Z23"/>
  <c r="Z124"/>
  <c r="Z121"/>
  <c r="Z122"/>
  <c r="AI129"/>
  <c r="AI39"/>
  <c r="AI41"/>
  <c r="AH117"/>
  <c r="Z98"/>
  <c r="Z92"/>
  <c r="AH129"/>
  <c r="AH144"/>
  <c r="AH149"/>
  <c r="Z144"/>
  <c r="Z132"/>
  <c r="Z137"/>
  <c r="AG138"/>
  <c r="AH138"/>
  <c r="AJ139"/>
  <c r="AI139"/>
  <c r="X139"/>
  <c r="X138"/>
  <c r="X127"/>
  <c r="X142"/>
  <c r="Z147"/>
  <c r="AI138"/>
  <c r="AJ150"/>
  <c r="AI150"/>
  <c r="Z138"/>
  <c r="AH130"/>
  <c r="AJ131"/>
  <c r="AI131"/>
  <c r="AI127"/>
  <c r="AH127"/>
  <c r="AJ124"/>
  <c r="W133"/>
  <c r="AH139"/>
  <c r="C140"/>
  <c r="E140"/>
  <c r="G140"/>
  <c r="AK140"/>
  <c r="AA140"/>
  <c r="AG140"/>
  <c r="AH140"/>
  <c r="AF140"/>
  <c r="AD140"/>
  <c r="AB140"/>
  <c r="T140"/>
  <c r="N140"/>
  <c r="H140"/>
  <c r="AH143"/>
  <c r="AI143"/>
  <c r="AI142"/>
  <c r="AH142"/>
  <c r="AJ121"/>
  <c r="AH150"/>
  <c r="AH131"/>
  <c r="AH133"/>
  <c r="AI124"/>
  <c r="AI62"/>
  <c r="X64"/>
  <c r="AI3"/>
  <c r="X5"/>
  <c r="AI121"/>
  <c r="AH121"/>
  <c r="X66"/>
  <c r="AI64"/>
  <c r="X7"/>
  <c r="AI5"/>
  <c r="X68"/>
  <c r="AI66"/>
  <c r="X9"/>
  <c r="AI7"/>
  <c r="X70"/>
  <c r="AI68"/>
  <c r="X11"/>
  <c r="AI9"/>
  <c r="X72"/>
  <c r="AI70"/>
  <c r="X13"/>
  <c r="AI11"/>
  <c r="X74"/>
  <c r="AI72"/>
  <c r="X15"/>
  <c r="AI13"/>
  <c r="X76"/>
  <c r="AI74"/>
  <c r="X17"/>
  <c r="AI15"/>
  <c r="X78"/>
  <c r="AI76"/>
  <c r="X19"/>
  <c r="AI17"/>
  <c r="X80"/>
  <c r="AI78"/>
  <c r="X21"/>
  <c r="AI19"/>
  <c r="X82"/>
  <c r="AI80"/>
  <c r="X23"/>
  <c r="AI21"/>
  <c r="AI82"/>
  <c r="X84"/>
  <c r="X25"/>
  <c r="AI23"/>
  <c r="X86"/>
  <c r="AI84"/>
  <c r="AI25"/>
  <c r="X27"/>
  <c r="X88"/>
  <c r="AI86"/>
  <c r="AI27"/>
  <c r="X29"/>
  <c r="X90"/>
  <c r="AI88"/>
  <c r="AI29"/>
  <c r="X31"/>
  <c r="AI90"/>
  <c r="X92"/>
  <c r="AI31"/>
  <c r="X33"/>
  <c r="X94"/>
  <c r="AI92"/>
  <c r="AI33"/>
  <c r="X35"/>
  <c r="X96"/>
  <c r="AI94"/>
  <c r="AI35"/>
  <c r="X37"/>
  <c r="X98"/>
  <c r="X100"/>
  <c r="X102"/>
  <c r="X104"/>
  <c r="X106"/>
  <c r="X108"/>
  <c r="X110"/>
  <c r="X112"/>
  <c r="AI96"/>
  <c r="AI117"/>
  <c r="AI37"/>
  <c r="AI58"/>
  <c r="X39"/>
  <c r="X41"/>
  <c r="X43"/>
  <c r="X45"/>
  <c r="X47"/>
  <c r="X49"/>
  <c r="X51"/>
  <c r="X53"/>
  <c r="Z145"/>
  <c r="X148"/>
  <c r="AJ148"/>
  <c r="AH145"/>
  <c r="AI145"/>
  <c r="AI148"/>
  <c r="AH148"/>
  <c r="AH124"/>
  <c r="AG126"/>
  <c r="AH126"/>
  <c r="AH125"/>
  <c r="X125"/>
  <c r="V3" i="34"/>
  <c r="V5"/>
  <c r="V7"/>
  <c r="V9"/>
  <c r="V11"/>
  <c r="V13"/>
  <c r="V15"/>
  <c r="V17"/>
  <c r="V19"/>
  <c r="V21"/>
  <c r="V23"/>
  <c r="V25"/>
  <c r="V27"/>
  <c r="V29"/>
  <c r="BC66"/>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C46"/>
  <c r="BB46"/>
  <c r="BA46"/>
  <c r="AZ46"/>
  <c r="AY46"/>
  <c r="AX46"/>
  <c r="AW46"/>
  <c r="AV46"/>
  <c r="AU46"/>
  <c r="AT46"/>
  <c r="AS46"/>
  <c r="AR46"/>
  <c r="AQ46"/>
  <c r="AP46"/>
  <c r="BC44"/>
  <c r="BB44"/>
  <c r="BA44"/>
  <c r="AZ44"/>
  <c r="AY44"/>
  <c r="AX44"/>
  <c r="AW44"/>
  <c r="AV44"/>
  <c r="AU44"/>
  <c r="AT44"/>
  <c r="AS44"/>
  <c r="AR44"/>
  <c r="AQ44"/>
  <c r="AP44"/>
  <c r="BC42"/>
  <c r="BB42"/>
  <c r="BA42"/>
  <c r="AZ42"/>
  <c r="AY42"/>
  <c r="AX42"/>
  <c r="AW42"/>
  <c r="AV42"/>
  <c r="AU42"/>
  <c r="AT42"/>
  <c r="AS42"/>
  <c r="AR42"/>
  <c r="AQ42"/>
  <c r="AP42"/>
  <c r="BC40"/>
  <c r="BB40"/>
  <c r="BA40"/>
  <c r="AZ40"/>
  <c r="AY40"/>
  <c r="AX40"/>
  <c r="AW40"/>
  <c r="AV40"/>
  <c r="AU40"/>
  <c r="AT40"/>
  <c r="AS40"/>
  <c r="AR40"/>
  <c r="AQ40"/>
  <c r="AP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N42"/>
  <c r="AM42"/>
  <c r="AL42"/>
  <c r="AK42"/>
  <c r="AJ42"/>
  <c r="AI42"/>
  <c r="AH42"/>
  <c r="AG42"/>
  <c r="AF42"/>
  <c r="AE42"/>
  <c r="AD42"/>
  <c r="AC42"/>
  <c r="AN40"/>
  <c r="AM40"/>
  <c r="AL40"/>
  <c r="AK40"/>
  <c r="AJ40"/>
  <c r="AI40"/>
  <c r="AH40"/>
  <c r="AG40"/>
  <c r="AF40"/>
  <c r="AE40"/>
  <c r="AD40"/>
  <c r="AC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27"/>
  <c r="BG27"/>
  <c r="BF27"/>
  <c r="BH25"/>
  <c r="BG25"/>
  <c r="BF25"/>
  <c r="BH23"/>
  <c r="BG23"/>
  <c r="BF23"/>
  <c r="BH21"/>
  <c r="BG21"/>
  <c r="BF21"/>
  <c r="BH19"/>
  <c r="BG19"/>
  <c r="BF19"/>
  <c r="BH17"/>
  <c r="BG17"/>
  <c r="BF17"/>
  <c r="BH15"/>
  <c r="BG15"/>
  <c r="BF15"/>
  <c r="BH13"/>
  <c r="BG13"/>
  <c r="BF13"/>
  <c r="BH11"/>
  <c r="BG11"/>
  <c r="BF11"/>
  <c r="BH9"/>
  <c r="BG9"/>
  <c r="BF9"/>
  <c r="BH7"/>
  <c r="BG7"/>
  <c r="BF7"/>
  <c r="BH66"/>
  <c r="BG66"/>
  <c r="BF66"/>
  <c r="BE66"/>
  <c r="BD66"/>
  <c r="V66"/>
  <c r="B66"/>
  <c r="BI66"/>
  <c r="A66"/>
  <c r="BH64"/>
  <c r="BG64"/>
  <c r="BF64"/>
  <c r="BE64"/>
  <c r="BC67"/>
  <c r="BB67"/>
  <c r="BA67"/>
  <c r="AZ67"/>
  <c r="AY67"/>
  <c r="AX67"/>
  <c r="AW67"/>
  <c r="AV67"/>
  <c r="AU67"/>
  <c r="AT67"/>
  <c r="AS67"/>
  <c r="AR67"/>
  <c r="AQ67"/>
  <c r="AP67"/>
  <c r="V64"/>
  <c r="B64"/>
  <c r="BI64"/>
  <c r="A64"/>
  <c r="BH62"/>
  <c r="BG62"/>
  <c r="BF62"/>
  <c r="BE62"/>
  <c r="V62"/>
  <c r="B62"/>
  <c r="BI62"/>
  <c r="A62"/>
  <c r="BH60"/>
  <c r="BG60"/>
  <c r="BF60"/>
  <c r="BE60"/>
  <c r="V60"/>
  <c r="B60"/>
  <c r="BI60"/>
  <c r="A60"/>
  <c r="BH58"/>
  <c r="BG58"/>
  <c r="BF58"/>
  <c r="BE58"/>
  <c r="V58"/>
  <c r="B58"/>
  <c r="BI58"/>
  <c r="A58"/>
  <c r="BH56"/>
  <c r="BG56"/>
  <c r="BF56"/>
  <c r="BE56"/>
  <c r="BD56"/>
  <c r="V56"/>
  <c r="B56"/>
  <c r="BI56"/>
  <c r="A56"/>
  <c r="BH54"/>
  <c r="BG54"/>
  <c r="BF54"/>
  <c r="BE54"/>
  <c r="V54"/>
  <c r="B54"/>
  <c r="BI54"/>
  <c r="A54"/>
  <c r="BH52"/>
  <c r="BG52"/>
  <c r="BF52"/>
  <c r="BE52"/>
  <c r="BD52"/>
  <c r="V52"/>
  <c r="B52"/>
  <c r="BI52"/>
  <c r="A52"/>
  <c r="BH50"/>
  <c r="BG50"/>
  <c r="BF50"/>
  <c r="BE50"/>
  <c r="BD50"/>
  <c r="V50"/>
  <c r="B50"/>
  <c r="BI50"/>
  <c r="A50"/>
  <c r="BH48"/>
  <c r="BG48"/>
  <c r="BF48"/>
  <c r="BE48"/>
  <c r="V48"/>
  <c r="B48"/>
  <c r="BI48"/>
  <c r="A48"/>
  <c r="BH46"/>
  <c r="BG46"/>
  <c r="BF46"/>
  <c r="BE46"/>
  <c r="BD46"/>
  <c r="V46"/>
  <c r="B46"/>
  <c r="BI46"/>
  <c r="A46"/>
  <c r="BH44"/>
  <c r="BG44"/>
  <c r="BF44"/>
  <c r="BE44"/>
  <c r="V44"/>
  <c r="B44"/>
  <c r="BI44"/>
  <c r="A44"/>
  <c r="BH42"/>
  <c r="BG42"/>
  <c r="BF42"/>
  <c r="BE42"/>
  <c r="BD42"/>
  <c r="V42"/>
  <c r="B42"/>
  <c r="BI42"/>
  <c r="A42"/>
  <c r="BH40"/>
  <c r="BG40"/>
  <c r="BF40"/>
  <c r="BE40"/>
  <c r="V40"/>
  <c r="B40"/>
  <c r="BI40"/>
  <c r="A40"/>
  <c r="AB38"/>
  <c r="B38"/>
  <c r="BH29"/>
  <c r="BG29"/>
  <c r="BF29"/>
  <c r="BE29"/>
  <c r="AO29"/>
  <c r="B29"/>
  <c r="BI29"/>
  <c r="A29"/>
  <c r="BE27"/>
  <c r="BD27"/>
  <c r="AO27"/>
  <c r="B27"/>
  <c r="BI27"/>
  <c r="A27"/>
  <c r="BE25"/>
  <c r="BD25"/>
  <c r="B25"/>
  <c r="BI25"/>
  <c r="A25"/>
  <c r="BE23"/>
  <c r="BD23"/>
  <c r="B23"/>
  <c r="BI23"/>
  <c r="A23"/>
  <c r="BE21"/>
  <c r="BD21"/>
  <c r="B21"/>
  <c r="BI21"/>
  <c r="A21"/>
  <c r="BE19"/>
  <c r="BD19"/>
  <c r="B19"/>
  <c r="BI19"/>
  <c r="A19"/>
  <c r="BE17"/>
  <c r="BD17"/>
  <c r="B17"/>
  <c r="BI17"/>
  <c r="A17"/>
  <c r="BE15"/>
  <c r="B15"/>
  <c r="BI15"/>
  <c r="A15"/>
  <c r="BE13"/>
  <c r="B13"/>
  <c r="BI13"/>
  <c r="A13"/>
  <c r="BE11"/>
  <c r="B11"/>
  <c r="BI11"/>
  <c r="A11"/>
  <c r="BE9"/>
  <c r="B9"/>
  <c r="BI9"/>
  <c r="A9"/>
  <c r="BE7"/>
  <c r="B7"/>
  <c r="BI7"/>
  <c r="A7"/>
  <c r="BH5"/>
  <c r="BG5"/>
  <c r="BF5"/>
  <c r="BE5"/>
  <c r="B5"/>
  <c r="BI5"/>
  <c r="A5"/>
  <c r="BH3"/>
  <c r="BG3"/>
  <c r="BF3"/>
  <c r="BE3"/>
  <c r="B3"/>
  <c r="BI3"/>
  <c r="A3"/>
  <c r="B1"/>
  <c r="AO40"/>
  <c r="AO42"/>
  <c r="AO44"/>
  <c r="AO46"/>
  <c r="AO48"/>
  <c r="AO50"/>
  <c r="AO52"/>
  <c r="AO54"/>
  <c r="AO56"/>
  <c r="AO58"/>
  <c r="AO60"/>
  <c r="AO62"/>
  <c r="AO64"/>
  <c r="AN67"/>
  <c r="AM67"/>
  <c r="AL67"/>
  <c r="AK67"/>
  <c r="AJ67"/>
  <c r="AI67"/>
  <c r="AH67"/>
  <c r="AG67"/>
  <c r="AF67"/>
  <c r="AE67"/>
  <c r="AD67"/>
  <c r="AC67"/>
  <c r="AO66"/>
  <c r="BD40"/>
  <c r="BD44"/>
  <c r="BD48"/>
  <c r="BD54"/>
  <c r="BD58"/>
  <c r="BD60"/>
  <c r="BD62"/>
  <c r="BD64"/>
  <c r="BD3"/>
  <c r="BD5"/>
  <c r="BD7"/>
  <c r="BD9"/>
  <c r="BD11"/>
  <c r="BD13"/>
  <c r="BD15"/>
  <c r="AP30"/>
  <c r="AS30"/>
  <c r="AR30"/>
  <c r="AQ30"/>
  <c r="AW30"/>
  <c r="AV30"/>
  <c r="AU30"/>
  <c r="AT30"/>
  <c r="BB30"/>
  <c r="BA30"/>
  <c r="AZ30"/>
  <c r="AY30"/>
  <c r="AX30"/>
  <c r="AO3"/>
  <c r="AO5"/>
  <c r="AO7"/>
  <c r="AO9"/>
  <c r="AO11"/>
  <c r="AO13"/>
  <c r="AO15"/>
  <c r="AO17"/>
  <c r="AO19"/>
  <c r="AO21"/>
  <c r="AO23"/>
  <c r="AO25"/>
  <c r="AC30"/>
  <c r="AD30"/>
  <c r="AE30"/>
  <c r="AF30"/>
  <c r="AG30"/>
  <c r="AH30"/>
  <c r="AI30"/>
  <c r="AJ30"/>
  <c r="AK30"/>
  <c r="AL30"/>
  <c r="AM30"/>
  <c r="AN30"/>
  <c r="BD71"/>
  <c r="BD69"/>
  <c r="BD34"/>
  <c r="BD32"/>
  <c r="AO69"/>
  <c r="BD73"/>
  <c r="AO73"/>
  <c r="BB70"/>
  <c r="BB33"/>
  <c r="BB72"/>
  <c r="BB35"/>
  <c r="BC30"/>
  <c r="AO36"/>
  <c r="AM74"/>
  <c r="AM37"/>
  <c r="AO32"/>
  <c r="AM70"/>
  <c r="BD36"/>
  <c r="AM33"/>
  <c r="AO34"/>
  <c r="BB74"/>
  <c r="BB37"/>
  <c r="AO71"/>
  <c r="AM35"/>
  <c r="AM72"/>
  <c r="BC66" i="30"/>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D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D48"/>
  <c r="BC46"/>
  <c r="BB46"/>
  <c r="BA46"/>
  <c r="AZ46"/>
  <c r="AY46"/>
  <c r="AX46"/>
  <c r="AW46"/>
  <c r="AV46"/>
  <c r="AU46"/>
  <c r="AT46"/>
  <c r="AS46"/>
  <c r="AR46"/>
  <c r="AQ46"/>
  <c r="AP46"/>
  <c r="BD46"/>
  <c r="BC44"/>
  <c r="BB44"/>
  <c r="BA44"/>
  <c r="AZ44"/>
  <c r="AY44"/>
  <c r="AX44"/>
  <c r="AW44"/>
  <c r="AV44"/>
  <c r="AU44"/>
  <c r="AT44"/>
  <c r="AS44"/>
  <c r="AR44"/>
  <c r="AQ44"/>
  <c r="AP44"/>
  <c r="BC42"/>
  <c r="BB42"/>
  <c r="BA42"/>
  <c r="AZ42"/>
  <c r="AY42"/>
  <c r="AX42"/>
  <c r="AW42"/>
  <c r="AV42"/>
  <c r="AU42"/>
  <c r="AT42"/>
  <c r="AS42"/>
  <c r="AR42"/>
  <c r="AQ42"/>
  <c r="AP42"/>
  <c r="BD42"/>
  <c r="BC40"/>
  <c r="BC67"/>
  <c r="BB40"/>
  <c r="BA40"/>
  <c r="BA67"/>
  <c r="AZ40"/>
  <c r="AY40"/>
  <c r="AY67"/>
  <c r="AX40"/>
  <c r="AW40"/>
  <c r="AW67"/>
  <c r="AV40"/>
  <c r="AU40"/>
  <c r="AU67"/>
  <c r="AT40"/>
  <c r="AS40"/>
  <c r="AS67"/>
  <c r="AR40"/>
  <c r="AQ40"/>
  <c r="AQ67"/>
  <c r="AP40"/>
  <c r="BD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O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O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O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O44"/>
  <c r="AN42"/>
  <c r="AM42"/>
  <c r="AL42"/>
  <c r="AK42"/>
  <c r="AJ42"/>
  <c r="AI42"/>
  <c r="AH42"/>
  <c r="AG42"/>
  <c r="AF42"/>
  <c r="AE42"/>
  <c r="AD42"/>
  <c r="AC42"/>
  <c r="AN40"/>
  <c r="AM40"/>
  <c r="AL40"/>
  <c r="AK40"/>
  <c r="AJ40"/>
  <c r="AI40"/>
  <c r="AH40"/>
  <c r="AG40"/>
  <c r="AF40"/>
  <c r="AE40"/>
  <c r="AD40"/>
  <c r="AC40"/>
  <c r="AO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66"/>
  <c r="BG66"/>
  <c r="BF66"/>
  <c r="BE66"/>
  <c r="BD66"/>
  <c r="V66"/>
  <c r="B66"/>
  <c r="BI66"/>
  <c r="A66"/>
  <c r="BH64"/>
  <c r="BG64"/>
  <c r="BF64"/>
  <c r="BE64"/>
  <c r="V64"/>
  <c r="B64"/>
  <c r="BI64"/>
  <c r="A64"/>
  <c r="BH62"/>
  <c r="BG62"/>
  <c r="BF62"/>
  <c r="BE62"/>
  <c r="AO62"/>
  <c r="V62"/>
  <c r="B62"/>
  <c r="BI62"/>
  <c r="A62"/>
  <c r="BH60"/>
  <c r="BG60"/>
  <c r="BF60"/>
  <c r="BE60"/>
  <c r="V60"/>
  <c r="B60"/>
  <c r="BI60"/>
  <c r="A60"/>
  <c r="BH58"/>
  <c r="BG58"/>
  <c r="BF58"/>
  <c r="BE58"/>
  <c r="V58"/>
  <c r="B58"/>
  <c r="BI58"/>
  <c r="A58"/>
  <c r="BH56"/>
  <c r="BG56"/>
  <c r="BF56"/>
  <c r="BE56"/>
  <c r="V56"/>
  <c r="B56"/>
  <c r="BI56"/>
  <c r="A56"/>
  <c r="BH54"/>
  <c r="BG54"/>
  <c r="BF54"/>
  <c r="BE54"/>
  <c r="V54"/>
  <c r="B54"/>
  <c r="BI54"/>
  <c r="A54"/>
  <c r="BH52"/>
  <c r="BG52"/>
  <c r="BF52"/>
  <c r="BE52"/>
  <c r="BD52"/>
  <c r="AO52"/>
  <c r="V52"/>
  <c r="B52"/>
  <c r="BI52"/>
  <c r="A52"/>
  <c r="BH50"/>
  <c r="BG50"/>
  <c r="BF50"/>
  <c r="BE50"/>
  <c r="BD50"/>
  <c r="V50"/>
  <c r="B50"/>
  <c r="BI50"/>
  <c r="A50"/>
  <c r="BH48"/>
  <c r="BG48"/>
  <c r="BF48"/>
  <c r="BE48"/>
  <c r="V48"/>
  <c r="B48"/>
  <c r="BI48"/>
  <c r="A48"/>
  <c r="BH46"/>
  <c r="BG46"/>
  <c r="BF46"/>
  <c r="BE46"/>
  <c r="AO46"/>
  <c r="V46"/>
  <c r="B46"/>
  <c r="BI46"/>
  <c r="A46"/>
  <c r="BH44"/>
  <c r="BG44"/>
  <c r="BF44"/>
  <c r="BE44"/>
  <c r="V44"/>
  <c r="B44"/>
  <c r="BI44"/>
  <c r="A44"/>
  <c r="BH42"/>
  <c r="BG42"/>
  <c r="BF42"/>
  <c r="BE42"/>
  <c r="AO42"/>
  <c r="V42"/>
  <c r="B42"/>
  <c r="BI42"/>
  <c r="A42"/>
  <c r="BH40"/>
  <c r="BG40"/>
  <c r="BF40"/>
  <c r="BE40"/>
  <c r="V40"/>
  <c r="B40"/>
  <c r="BI40"/>
  <c r="A40"/>
  <c r="AB38"/>
  <c r="M38"/>
  <c r="B38"/>
  <c r="BH29"/>
  <c r="BG29"/>
  <c r="BF29"/>
  <c r="BE29"/>
  <c r="AO29"/>
  <c r="V29"/>
  <c r="B29"/>
  <c r="BI29"/>
  <c r="A29"/>
  <c r="BH27"/>
  <c r="BG27"/>
  <c r="BF27"/>
  <c r="BE27"/>
  <c r="BC30"/>
  <c r="BA30"/>
  <c r="AZ30"/>
  <c r="AY30"/>
  <c r="AX30"/>
  <c r="AV30"/>
  <c r="AU30"/>
  <c r="AT30"/>
  <c r="AR30"/>
  <c r="AQ30"/>
  <c r="AO27"/>
  <c r="V27"/>
  <c r="B27"/>
  <c r="BI27"/>
  <c r="A27"/>
  <c r="BH25"/>
  <c r="BG25"/>
  <c r="BF25"/>
  <c r="BE25"/>
  <c r="AO25"/>
  <c r="V25"/>
  <c r="B25"/>
  <c r="BI25"/>
  <c r="A25"/>
  <c r="BH23"/>
  <c r="BG23"/>
  <c r="BF23"/>
  <c r="BE23"/>
  <c r="V23"/>
  <c r="B23"/>
  <c r="BI23"/>
  <c r="A23"/>
  <c r="BH21"/>
  <c r="BG21"/>
  <c r="BF21"/>
  <c r="BE21"/>
  <c r="V21"/>
  <c r="B21"/>
  <c r="BI21"/>
  <c r="A21"/>
  <c r="BH19"/>
  <c r="BG19"/>
  <c r="BF19"/>
  <c r="BE19"/>
  <c r="V19"/>
  <c r="B19"/>
  <c r="BI19"/>
  <c r="A19"/>
  <c r="BH17"/>
  <c r="BG17"/>
  <c r="BF17"/>
  <c r="BE17"/>
  <c r="AO17"/>
  <c r="V17"/>
  <c r="B17"/>
  <c r="BI17"/>
  <c r="A17"/>
  <c r="BH15"/>
  <c r="BG15"/>
  <c r="BF15"/>
  <c r="BE15"/>
  <c r="V15"/>
  <c r="B15"/>
  <c r="BI15"/>
  <c r="A15"/>
  <c r="BH13"/>
  <c r="BG13"/>
  <c r="BF13"/>
  <c r="BE13"/>
  <c r="BD13"/>
  <c r="AO13"/>
  <c r="V13"/>
  <c r="B13"/>
  <c r="BI13"/>
  <c r="A13"/>
  <c r="BH11"/>
  <c r="BG11"/>
  <c r="BF11"/>
  <c r="BE11"/>
  <c r="AO11"/>
  <c r="V11"/>
  <c r="B11"/>
  <c r="BI11"/>
  <c r="A11"/>
  <c r="BH9"/>
  <c r="BG9"/>
  <c r="BF9"/>
  <c r="BE9"/>
  <c r="V9"/>
  <c r="B9"/>
  <c r="BI9"/>
  <c r="A9"/>
  <c r="BH7"/>
  <c r="BG7"/>
  <c r="BF7"/>
  <c r="BE7"/>
  <c r="BD7"/>
  <c r="AO7"/>
  <c r="V7"/>
  <c r="B7"/>
  <c r="BI7"/>
  <c r="A7"/>
  <c r="BH5"/>
  <c r="BG5"/>
  <c r="BF5"/>
  <c r="BE5"/>
  <c r="BD5"/>
  <c r="V5"/>
  <c r="B5"/>
  <c r="BI5"/>
  <c r="A5"/>
  <c r="BH3"/>
  <c r="BG3"/>
  <c r="BF3"/>
  <c r="BE3"/>
  <c r="BD3"/>
  <c r="V3"/>
  <c r="B3"/>
  <c r="BI3"/>
  <c r="A3"/>
  <c r="M1"/>
  <c r="B1"/>
  <c r="BD44"/>
  <c r="BD54"/>
  <c r="BD60"/>
  <c r="BD62"/>
  <c r="BD64"/>
  <c r="AO48"/>
  <c r="AO56"/>
  <c r="AO60"/>
  <c r="BD9"/>
  <c r="BD11"/>
  <c r="BD15"/>
  <c r="BD17"/>
  <c r="BD19"/>
  <c r="BD21"/>
  <c r="BD23"/>
  <c r="BD25"/>
  <c r="BD27"/>
  <c r="BD32"/>
  <c r="AP30"/>
  <c r="AS30"/>
  <c r="AW30"/>
  <c r="BB30"/>
  <c r="AO3"/>
  <c r="AO5"/>
  <c r="AO9"/>
  <c r="AO15"/>
  <c r="AO19"/>
  <c r="AO21"/>
  <c r="AO23"/>
  <c r="AN30"/>
  <c r="AM30"/>
  <c r="AL30"/>
  <c r="AK30"/>
  <c r="AJ30"/>
  <c r="AI30"/>
  <c r="AH30"/>
  <c r="AG30"/>
  <c r="AF30"/>
  <c r="AE30"/>
  <c r="AD30"/>
  <c r="AC30"/>
  <c r="AO32"/>
  <c r="BB67"/>
  <c r="AZ67"/>
  <c r="AX67"/>
  <c r="AV67"/>
  <c r="AT67"/>
  <c r="AR67"/>
  <c r="AP67"/>
  <c r="AN67"/>
  <c r="AJ67"/>
  <c r="AF67"/>
  <c r="AO36"/>
  <c r="AO34"/>
  <c r="BD34"/>
  <c r="BD36"/>
  <c r="AC67"/>
  <c r="AG67"/>
  <c r="AK67"/>
  <c r="AE67"/>
  <c r="AI67"/>
  <c r="AM67"/>
  <c r="AH67"/>
  <c r="AL67"/>
  <c r="AD67"/>
  <c r="AO64"/>
  <c r="AO54"/>
  <c r="BD58"/>
  <c r="AO69"/>
  <c r="AO71"/>
  <c r="AM33"/>
  <c r="AM70"/>
  <c r="AM35"/>
  <c r="AM72"/>
  <c r="BD69"/>
  <c r="BD71"/>
  <c r="BB72"/>
  <c r="BB35"/>
  <c r="BD73"/>
  <c r="BB70"/>
  <c r="AO73"/>
  <c r="BB33"/>
  <c r="AM37"/>
  <c r="AM74"/>
  <c r="BB74"/>
  <c r="BB37"/>
</calcChain>
</file>

<file path=xl/sharedStrings.xml><?xml version="1.0" encoding="utf-8"?>
<sst xmlns="http://schemas.openxmlformats.org/spreadsheetml/2006/main" count="3381" uniqueCount="450">
  <si>
    <t>Out-of-Play</t>
  </si>
  <si>
    <t>Gross Misconduct</t>
  </si>
  <si>
    <t>Fightiing</t>
  </si>
  <si>
    <t>E</t>
  </si>
  <si>
    <t>F</t>
  </si>
  <si>
    <t>T</t>
  </si>
  <si>
    <t>C</t>
  </si>
  <si>
    <t>M</t>
  </si>
  <si>
    <t>I</t>
  </si>
  <si>
    <t>X</t>
  </si>
  <si>
    <t>H</t>
  </si>
  <si>
    <t>M I N O R S    T O T A L S</t>
  </si>
  <si>
    <t>PM</t>
  </si>
  <si>
    <t>P E N A L T Y   M I N U T E S</t>
  </si>
  <si>
    <t>1    2    3    4    5    6    7    8    9    10    11    12    13    14    15    16    17    18    19    20    21    22    23    24    25</t>
  </si>
  <si>
    <r>
      <rPr>
        <b/>
        <sz val="8"/>
        <rFont val="Arial"/>
        <family val="2"/>
      </rPr>
      <t>CARRY OVER</t>
    </r>
    <r>
      <rPr>
        <sz val="8"/>
        <rFont val="Arial"/>
        <family val="2"/>
      </rPr>
      <t>: For penalties that carry over from a previous period, shade the equivalent number of boxes.</t>
    </r>
  </si>
  <si>
    <r>
      <rPr>
        <b/>
        <sz val="8"/>
        <rFont val="Arial"/>
        <family val="2"/>
      </rPr>
      <t>PENALTY MINUTES</t>
    </r>
    <r>
      <rPr>
        <sz val="8"/>
        <rFont val="Arial"/>
        <family val="2"/>
      </rPr>
      <t>: Track Majors from the right to the left in the penalty minutes column.  Track Penalty Minutes for 4 Minors from left to right.</t>
    </r>
  </si>
  <si>
    <t>Minor Penalties/Jam (TEAM)</t>
  </si>
  <si>
    <t>Major Penalties/Jam (TEAM)</t>
  </si>
  <si>
    <t>Total Penalty Minutes (TEAM)</t>
  </si>
  <si>
    <t>Type</t>
  </si>
  <si>
    <t>Skater</t>
  </si>
  <si>
    <t>Tin Gypsy     1st Half</t>
  </si>
  <si>
    <t>Sarah Hipel     1st Half</t>
  </si>
  <si>
    <t>Tin Gypsy     2nd Half</t>
  </si>
  <si>
    <t>Sarah Hipel     2nd Half</t>
  </si>
  <si>
    <t>Back Blocking</t>
  </si>
  <si>
    <t>3 x 20 Min. Periods:</t>
  </si>
  <si>
    <t>Start Time:</t>
  </si>
  <si>
    <t>End Time:</t>
  </si>
  <si>
    <t>H O M E    T E A M</t>
  </si>
  <si>
    <t>V I S I T I N G    T E A M</t>
  </si>
  <si>
    <t>Skater Name</t>
  </si>
  <si>
    <t>Skater #</t>
  </si>
  <si>
    <r>
      <t>All fields must be completed. Forms are due within 2 weeks of bout date, with stats to:</t>
    </r>
    <r>
      <rPr>
        <sz val="9"/>
        <rFont val="Arial"/>
        <family val="2"/>
      </rPr>
      <t xml:space="preserve"> </t>
    </r>
    <r>
      <rPr>
        <b/>
        <u/>
        <sz val="9"/>
        <color indexed="12"/>
        <rFont val="Arial"/>
        <family val="2"/>
      </rPr>
      <t>sanctioning@wftda.net</t>
    </r>
  </si>
  <si>
    <t>STATE</t>
  </si>
  <si>
    <t>VENUE NAME</t>
  </si>
  <si>
    <t>CITY</t>
  </si>
  <si>
    <t>Maj</t>
  </si>
  <si>
    <t>Min</t>
  </si>
  <si>
    <t>Home Team Captain</t>
  </si>
  <si>
    <t>Visiting Team Captain</t>
  </si>
  <si>
    <t>MONTH</t>
  </si>
  <si>
    <t>DAY</t>
  </si>
  <si>
    <t>YEAR</t>
  </si>
  <si>
    <t>Non-Skating Official Position</t>
  </si>
  <si>
    <t>LIST OF NON-SKATING OFFICIALS/STAT TRACKERS</t>
  </si>
  <si>
    <t>PENALTY TRACKER:</t>
  </si>
  <si>
    <t>LOST</t>
  </si>
  <si>
    <t>LEAD</t>
  </si>
  <si>
    <t>CALL</t>
  </si>
  <si>
    <t>INJ.</t>
  </si>
  <si>
    <t>3rd Pass</t>
  </si>
  <si>
    <t>4th Pass</t>
  </si>
  <si>
    <t>2nd Pass</t>
  </si>
  <si>
    <t>5th Pass</t>
  </si>
  <si>
    <t>Jam</t>
  </si>
  <si>
    <t>#</t>
  </si>
  <si>
    <t>Jammer</t>
  </si>
  <si>
    <t>Pivot</t>
  </si>
  <si>
    <t>Inside</t>
  </si>
  <si>
    <t>Outside</t>
  </si>
  <si>
    <t xml:space="preserve">Back </t>
  </si>
  <si>
    <t>Please note any box time carrying over from any period onto the next sheet before turning in previous period sheet.</t>
  </si>
  <si>
    <t>SKATER</t>
  </si>
  <si>
    <t>+/-</t>
  </si>
  <si>
    <t>TOT</t>
  </si>
  <si>
    <t>MINORS</t>
  </si>
  <si>
    <t>TEAM</t>
  </si>
  <si>
    <t>1/4 TRACK</t>
  </si>
  <si>
    <t>WHIP</t>
  </si>
  <si>
    <t>PUSH</t>
  </si>
  <si>
    <t>DOZER</t>
  </si>
  <si>
    <t>EJECT</t>
  </si>
  <si>
    <t>Pass</t>
  </si>
  <si>
    <t>BOX</t>
  </si>
  <si>
    <t>TEAM:</t>
  </si>
  <si>
    <t>Team:</t>
  </si>
  <si>
    <t xml:space="preserve">Lineup Tracker: </t>
  </si>
  <si>
    <t>6th Pass</t>
  </si>
  <si>
    <t>NP</t>
  </si>
  <si>
    <t>GP</t>
  </si>
  <si>
    <t>PENALTY MINUTES</t>
  </si>
  <si>
    <t>NO EFFECT</t>
  </si>
  <si>
    <t>INJ</t>
  </si>
  <si>
    <t>JAM</t>
  </si>
  <si>
    <r>
      <rPr>
        <b/>
        <sz val="9"/>
        <rFont val="Arial"/>
        <family val="2"/>
      </rPr>
      <t>JAM</t>
    </r>
    <r>
      <rPr>
        <sz val="9"/>
        <rFont val="Arial"/>
        <family val="2"/>
      </rPr>
      <t>: Write in jam number.  If there is a star pass move to the next line and indicate with an SP in the Jam # column.</t>
    </r>
  </si>
  <si>
    <r>
      <rPr>
        <b/>
        <sz val="9"/>
        <rFont val="Arial"/>
        <family val="2"/>
      </rPr>
      <t>PENALTIES</t>
    </r>
    <r>
      <rPr>
        <b/>
        <sz val="9"/>
        <color indexed="19"/>
        <rFont val="Arial"/>
        <family val="2"/>
      </rPr>
      <t xml:space="preserve">: </t>
    </r>
    <r>
      <rPr>
        <sz val="9"/>
        <rFont val="Arial"/>
        <family val="2"/>
      </rPr>
      <t>B - Back Blocking, E - Elbows, F - Forearms/Hands, O - Out of Bounds Blocking, T - Tripping, C - Skating Clockwise to Block</t>
    </r>
  </si>
  <si>
    <t>M - Multiple Player Block, I - Illegal Procedure, S - Skating Out of bounds, X - Cutting the Track, P - Out of Play Penalties</t>
  </si>
  <si>
    <t>G</t>
  </si>
  <si>
    <t>S</t>
  </si>
  <si>
    <t>P</t>
  </si>
  <si>
    <t>B</t>
  </si>
  <si>
    <t>O</t>
  </si>
  <si>
    <t>Out Of Play</t>
  </si>
  <si>
    <t>Grand Slam</t>
  </si>
  <si>
    <t>Jammer in Box</t>
  </si>
  <si>
    <t>Blocker in Box</t>
  </si>
  <si>
    <t>Points Per Pass</t>
  </si>
  <si>
    <t>Ghost Points</t>
  </si>
  <si>
    <t>GP Average</t>
  </si>
  <si>
    <t>Not On The Track</t>
  </si>
  <si>
    <t>TOTAL</t>
  </si>
  <si>
    <t>Points Per Minute</t>
  </si>
  <si>
    <t>Jam Time</t>
  </si>
  <si>
    <t>Total Jam Time</t>
  </si>
  <si>
    <t>SCOREKEEPER:</t>
  </si>
  <si>
    <t>PERIOD:</t>
  </si>
  <si>
    <t>JAMMER</t>
  </si>
  <si>
    <t xml:space="preserve"> H - Blocking with the Head, M - Gross Misconduct, N - Fighting, 4 - 4 Minors (Penalty Minutes columns only)</t>
  </si>
  <si>
    <t>Hands &amp; Forearms</t>
  </si>
  <si>
    <t>Elbows</t>
  </si>
  <si>
    <t>Tripping</t>
  </si>
  <si>
    <t>Illegal Procedure</t>
  </si>
  <si>
    <r>
      <rPr>
        <b/>
        <sz val="9"/>
        <rFont val="Arial"/>
        <family val="2"/>
      </rPr>
      <t>WHIP, PUSH, BULLDOZER</t>
    </r>
    <r>
      <rPr>
        <sz val="9"/>
        <rFont val="Arial"/>
        <family val="2"/>
      </rPr>
      <t xml:space="preserve">  - one for each opponent passed.  </t>
    </r>
    <r>
      <rPr>
        <b/>
        <sz val="9"/>
        <rFont val="Arial"/>
        <family val="2"/>
      </rPr>
      <t>OFFENSIVE BLOCK/KNOCKDOWN</t>
    </r>
    <r>
      <rPr>
        <sz val="9"/>
        <rFont val="Arial"/>
        <family val="2"/>
      </rPr>
      <t xml:space="preserve"> - Clears or defends a path for the jammer, one per opponent affected. </t>
    </r>
  </si>
  <si>
    <t>Fight</t>
  </si>
  <si>
    <t>S K A T E R    S U M M A R Y</t>
  </si>
  <si>
    <t>Back</t>
  </si>
  <si>
    <t>Blocker</t>
  </si>
  <si>
    <t>Jams</t>
  </si>
  <si>
    <t xml:space="preserve">In </t>
  </si>
  <si>
    <t>Out</t>
  </si>
  <si>
    <t>HOME</t>
  </si>
  <si>
    <t>BOUT TOTAL POINTS:</t>
  </si>
  <si>
    <t>PENALTIES:</t>
  </si>
  <si>
    <t>TOTAL POINTS:</t>
  </si>
  <si>
    <t>List of game expulsions or suspensions:</t>
  </si>
  <si>
    <r>
      <rPr>
        <b/>
        <sz val="9"/>
        <rFont val="Arial"/>
        <family val="2"/>
      </rPr>
      <t>LEAD TRACKING</t>
    </r>
    <r>
      <rPr>
        <sz val="9"/>
        <rFont val="Arial"/>
        <family val="2"/>
      </rPr>
      <t xml:space="preserve">: </t>
    </r>
    <r>
      <rPr>
        <b/>
        <sz val="9"/>
        <rFont val="Arial"/>
        <family val="2"/>
      </rPr>
      <t>Lost</t>
    </r>
    <r>
      <rPr>
        <sz val="9"/>
        <rFont val="Arial"/>
        <family val="2"/>
      </rPr>
      <t xml:space="preserve"> = Lost Lead when a jammer loses the ability to be lead jammer, this does not count for jammers that fail to attain lead before the opposing jammer.</t>
    </r>
  </si>
  <si>
    <t>Leading Jammers</t>
  </si>
  <si>
    <t>Total Points</t>
  </si>
  <si>
    <t>Jam Total</t>
  </si>
  <si>
    <t>BOUT TOTAL/PREVIOUS PERIOD</t>
  </si>
  <si>
    <t>Multiple Player Block</t>
  </si>
  <si>
    <t>Cut Track</t>
  </si>
  <si>
    <t>Blocking w/Head</t>
  </si>
  <si>
    <t>Clockwise Blocking</t>
  </si>
  <si>
    <t>Skating Out</t>
  </si>
  <si>
    <t xml:space="preserve">TOTAL </t>
  </si>
  <si>
    <t>Out-of-Bounds</t>
  </si>
  <si>
    <t>PERIOD TOTALS</t>
  </si>
  <si>
    <t>TEAM PERIOD TOTALS</t>
  </si>
  <si>
    <t>P  E  R  I  O  D       G  H  O  S  T       P  O  I  N  T  S</t>
  </si>
  <si>
    <t>PERIOD SCORING LEADERS</t>
  </si>
  <si>
    <t>Passes</t>
  </si>
  <si>
    <t>Ghost Per Pass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</si>
  <si>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</si>
  <si>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</si>
  <si>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</si>
  <si>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</si>
  <si>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Period:</t>
  </si>
  <si>
    <t>1 2 3    4 5 6</t>
  </si>
  <si>
    <t>Women's Flat Track Derby Association (WFTDA) Interleague Bout Reporting Form (IBRF)</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</si>
  <si>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</si>
  <si>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</si>
  <si>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</si>
  <si>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</si>
  <si>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</si>
  <si>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</si>
  <si>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</si>
  <si>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</si>
  <si>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</si>
  <si>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</si>
  <si>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</si>
  <si>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</si>
  <si>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Period 3</t>
  </si>
  <si>
    <t>Section 3. CERTIFICATION (Complete IMMEDIATELY AFTER Bout)</t>
  </si>
  <si>
    <t>Skate Name:</t>
  </si>
  <si>
    <t>Legal Name:</t>
  </si>
  <si>
    <t xml:space="preserve">Signature: </t>
  </si>
  <si>
    <t>Head Referee</t>
  </si>
  <si>
    <t>Scorekeeper</t>
  </si>
  <si>
    <t>© January 2008 Women's Flat Track Derby Association (WFTDA)</t>
  </si>
  <si>
    <t>LEAGUE</t>
  </si>
  <si>
    <t>2 x 30 Min. Periods:</t>
  </si>
  <si>
    <r>
      <rPr>
        <b/>
        <sz val="9"/>
        <rFont val="Arial"/>
        <family val="2"/>
      </rPr>
      <t>JUKED</t>
    </r>
    <r>
      <rPr>
        <sz val="9"/>
        <rFont val="Arial"/>
        <family val="2"/>
      </rPr>
      <t xml:space="preserve"> - Skater is faked out by the Jammer, causing them to lose positional advantage or miss a hit, </t>
    </r>
    <r>
      <rPr>
        <b/>
        <sz val="9"/>
        <rFont val="Arial"/>
        <family val="2"/>
      </rPr>
      <t>MISSED HIT</t>
    </r>
    <r>
      <rPr>
        <sz val="9"/>
        <rFont val="Arial"/>
        <family val="2"/>
      </rPr>
      <t xml:space="preserve"> - When a skater misses a Hit on Jammer (no juke)</t>
    </r>
  </si>
  <si>
    <r>
      <rPr>
        <b/>
        <sz val="9"/>
        <rFont val="Arial"/>
        <family val="2"/>
      </rPr>
      <t>INEFFECTIVE HIT</t>
    </r>
    <r>
      <rPr>
        <sz val="9"/>
        <rFont val="Arial"/>
        <family val="2"/>
      </rPr>
      <t xml:space="preserve"> - Hit lands, but does not result in Hit on Jammer, ForceOut or Jammer Knockdown, </t>
    </r>
    <r>
      <rPr>
        <b/>
        <sz val="9"/>
        <rFont val="Arial"/>
        <family val="2"/>
      </rPr>
      <t>KNOCKED DOWN</t>
    </r>
    <r>
      <rPr>
        <sz val="9"/>
        <rFont val="Arial"/>
        <family val="2"/>
      </rPr>
      <t xml:space="preserve"> - Skater is knocked down (off or def)</t>
    </r>
  </si>
  <si>
    <t>Devil's Night Dames</t>
  </si>
  <si>
    <t>D-Funk All Stars</t>
  </si>
  <si>
    <r>
      <rPr>
        <b/>
        <sz val="9"/>
        <rFont val="Arial"/>
        <family val="2"/>
      </rPr>
      <t xml:space="preserve">GHOST POINT (GP) CODES:        </t>
    </r>
    <r>
      <rPr>
        <sz val="9"/>
        <rFont val="Arial"/>
        <family val="2"/>
      </rPr>
      <t>B - Blocker in the Box,   J - Jammer in the Box,   G - Grand slam point,   O - Out of play points awarded,   N - Not on the track</t>
    </r>
  </si>
  <si>
    <r>
      <t>TEAM ROSTERS -</t>
    </r>
    <r>
      <rPr>
        <b/>
        <i/>
        <sz val="10"/>
        <color indexed="9"/>
        <rFont val="Arial"/>
        <family val="2"/>
      </rPr>
      <t>ALPHABETICAL BY SKATER NAME</t>
    </r>
  </si>
  <si>
    <t>NO PASS</t>
  </si>
  <si>
    <t>LEAD +/-</t>
  </si>
  <si>
    <t>LEAD %</t>
  </si>
  <si>
    <t>TOTAL +/-</t>
  </si>
  <si>
    <t>PIVOT</t>
  </si>
  <si>
    <t>INSIDE</t>
  </si>
  <si>
    <t>OUTSIDE</t>
  </si>
  <si>
    <t>BACK</t>
  </si>
  <si>
    <t>BLOCKER</t>
  </si>
  <si>
    <t>CALLED</t>
  </si>
  <si>
    <t>LEAD JAMMER</t>
  </si>
  <si>
    <t>POINTS</t>
  </si>
  <si>
    <t>BOX PTS.</t>
  </si>
  <si>
    <t>GHOST PTS.</t>
  </si>
  <si>
    <t>GR. SLAMS</t>
  </si>
  <si>
    <t>PIVOT +/-</t>
  </si>
  <si>
    <t>INSIDE +/-</t>
  </si>
  <si>
    <t>OUTSIDE +/-</t>
  </si>
  <si>
    <t>BACK +/-</t>
  </si>
  <si>
    <t>BLOCK +/-</t>
  </si>
  <si>
    <t>OFF. KD</t>
  </si>
  <si>
    <t>BULLDOZER</t>
  </si>
  <si>
    <t>ASSISTS</t>
  </si>
  <si>
    <t>OVERALL</t>
  </si>
  <si>
    <t>+/- : POINTS FOR - POINTS AGAINST</t>
  </si>
  <si>
    <t>AVERAGE</t>
  </si>
  <si>
    <t>ATTACKS</t>
  </si>
  <si>
    <t>ACCURACY</t>
  </si>
  <si>
    <t>EFFECTIVE</t>
  </si>
  <si>
    <t>MISSED HIT</t>
  </si>
  <si>
    <t>OVERALL OFFENSE</t>
  </si>
  <si>
    <t>OVERALL DEFENSE</t>
  </si>
  <si>
    <t>ERRORS</t>
  </si>
  <si>
    <t xml:space="preserve">OVERALL </t>
  </si>
  <si>
    <t>+/- RATINGS</t>
  </si>
  <si>
    <t>MAJORS</t>
  </si>
  <si>
    <t>PIM</t>
  </si>
  <si>
    <t>PENALTIES</t>
  </si>
  <si>
    <t>ASSIST %</t>
  </si>
  <si>
    <t>OFF/DEF ACTIONS</t>
  </si>
  <si>
    <t>O. BLOCK</t>
  </si>
  <si>
    <t>JAM HIT</t>
  </si>
  <si>
    <t>JAM KD</t>
  </si>
  <si>
    <t>PER JAM</t>
  </si>
  <si>
    <t>JAMS PLAYED</t>
  </si>
  <si>
    <t>FORCEOUT</t>
  </si>
  <si>
    <t>JAM +/-</t>
  </si>
  <si>
    <t>OFF.</t>
  </si>
  <si>
    <t>DEF.</t>
  </si>
  <si>
    <t>JAM REF:</t>
  </si>
  <si>
    <t>OFFENSIVE BLOCK</t>
  </si>
  <si>
    <t>OFFENSIVE KNOCKDOWN</t>
  </si>
  <si>
    <t>HIT ON JAMMER</t>
  </si>
  <si>
    <t>JAMMER KNOCKDOWN</t>
  </si>
  <si>
    <t>1/4 TRACK JAMMER BLOCK</t>
  </si>
  <si>
    <t>Position</t>
  </si>
  <si>
    <t>League</t>
  </si>
  <si>
    <t>Cert.</t>
  </si>
  <si>
    <t>Official/Tracker's Name</t>
  </si>
  <si>
    <t>Certification</t>
  </si>
  <si>
    <t>M A J O R S</t>
  </si>
  <si>
    <t>M   I   N   O   R   S</t>
  </si>
  <si>
    <t>Total Penalty Minutes</t>
  </si>
  <si>
    <t>EXPULSION</t>
  </si>
  <si>
    <t>Contact</t>
  </si>
  <si>
    <t>Out of Play</t>
  </si>
  <si>
    <t>FOLLOWING JAMMER FROM:</t>
  </si>
  <si>
    <t>TRACKER:</t>
  </si>
  <si>
    <r>
      <rPr>
        <b/>
        <sz val="9"/>
        <rFont val="Arial"/>
        <family val="2"/>
      </rPr>
      <t>1/4 TRACK</t>
    </r>
    <r>
      <rPr>
        <sz val="9"/>
        <rFont val="Arial"/>
        <family val="2"/>
      </rPr>
      <t xml:space="preserve"> - Positional blocking/cumulative, </t>
    </r>
    <r>
      <rPr>
        <b/>
        <sz val="9"/>
        <rFont val="Arial"/>
        <family val="2"/>
      </rPr>
      <t xml:space="preserve">FORCEOUT </t>
    </r>
    <r>
      <rPr>
        <sz val="9"/>
        <rFont val="Arial"/>
        <family val="2"/>
      </rPr>
      <t xml:space="preserve">- Lean Jammer back in pack/out of position, </t>
    </r>
    <r>
      <rPr>
        <b/>
        <sz val="9"/>
        <rFont val="Arial"/>
        <family val="2"/>
      </rPr>
      <t>JAMMER HIT</t>
    </r>
    <r>
      <rPr>
        <sz val="9"/>
        <rFont val="Arial"/>
        <family val="2"/>
      </rPr>
      <t xml:space="preserve"> - Stops forward progress, knocks back in pack or out</t>
    </r>
  </si>
  <si>
    <r>
      <t xml:space="preserve">Print out the following tabs </t>
    </r>
    <r>
      <rPr>
        <b/>
        <sz val="10"/>
        <color indexed="45"/>
        <rFont val="Arial"/>
        <family val="2"/>
      </rPr>
      <t xml:space="preserve">(PINK) </t>
    </r>
    <r>
      <rPr>
        <b/>
        <sz val="10"/>
        <rFont val="Arial"/>
      </rPr>
      <t>to use DURING the bout:</t>
    </r>
  </si>
  <si>
    <t>Tabs in Pink will populate the Gray Game Summary form.</t>
  </si>
  <si>
    <t>Tabs in Aqua are not required, but encouraged.</t>
  </si>
  <si>
    <t>5"blade</t>
  </si>
  <si>
    <t>813</t>
  </si>
  <si>
    <t>Crazy88</t>
  </si>
  <si>
    <t>ZOOMa Thurman</t>
  </si>
  <si>
    <t>Tinja</t>
  </si>
  <si>
    <t>The Game Summary (gray tab) is the only mandatory stats form.</t>
  </si>
  <si>
    <r>
      <rPr>
        <b/>
        <sz val="9"/>
        <rFont val="Arial"/>
        <family val="2"/>
      </rPr>
      <t>Lead</t>
    </r>
    <r>
      <rPr>
        <sz val="9"/>
        <rFont val="Arial"/>
        <family val="2"/>
      </rPr>
      <t xml:space="preserve"> = Lead Jammer.     </t>
    </r>
    <r>
      <rPr>
        <b/>
        <sz val="9"/>
        <rFont val="Arial"/>
        <family val="2"/>
      </rPr>
      <t>Call</t>
    </r>
    <r>
      <rPr>
        <sz val="9"/>
        <rFont val="Arial"/>
        <family val="2"/>
      </rPr>
      <t xml:space="preserve"> = Called Jam, when the listed jammer calls the jam before the clock runs out.  This is checked whether or not the jam was called legally.</t>
    </r>
  </si>
  <si>
    <r>
      <rPr>
        <b/>
        <sz val="9"/>
        <rFont val="Arial"/>
        <family val="2"/>
      </rPr>
      <t>INJ</t>
    </r>
    <r>
      <rPr>
        <sz val="9"/>
        <rFont val="Arial"/>
        <family val="2"/>
      </rPr>
      <t xml:space="preserve"> = Called For Injury before the natural end of the jam.           </t>
    </r>
    <r>
      <rPr>
        <b/>
        <sz val="9"/>
        <rFont val="Arial"/>
        <family val="2"/>
      </rPr>
      <t>NP</t>
    </r>
    <r>
      <rPr>
        <sz val="9"/>
        <rFont val="Arial"/>
        <family val="2"/>
      </rPr>
      <t xml:space="preserve"> = First pass is completed by the end of the jam (No Pass).      ALL of the Lead and Call categories should be marked with an X.</t>
    </r>
  </si>
  <si>
    <t>S K A T E R    P L U S / M I N U S    S U M M A R Y</t>
  </si>
  <si>
    <t>Lead</t>
  </si>
  <si>
    <t>BLOCK ASSIST</t>
  </si>
  <si>
    <t>JAMMER                 FORCE-OUT</t>
  </si>
  <si>
    <t>JAMMER                FORCE-OUT</t>
  </si>
  <si>
    <r>
      <rPr>
        <b/>
        <sz val="9"/>
        <rFont val="Arial"/>
        <family val="2"/>
      </rPr>
      <t xml:space="preserve">BLOCK ASSIST - </t>
    </r>
    <r>
      <rPr>
        <sz val="9"/>
        <rFont val="Arial"/>
        <family val="2"/>
      </rPr>
      <t>Helping a teammate into the jammer resulting in Defensive Manuever</t>
    </r>
    <r>
      <rPr>
        <b/>
        <sz val="9"/>
        <rFont val="Arial"/>
        <family val="2"/>
      </rPr>
      <t xml:space="preserve">    KNOCKDOWN </t>
    </r>
    <r>
      <rPr>
        <sz val="9"/>
        <rFont val="Arial"/>
        <family val="2"/>
      </rPr>
      <t>- Hit knocks jammer to the ground (at least one knee)</t>
    </r>
  </si>
  <si>
    <t>]</t>
  </si>
  <si>
    <t>Insubordination</t>
  </si>
  <si>
    <t>Ins</t>
  </si>
  <si>
    <r>
      <rPr>
        <b/>
        <sz val="8"/>
        <rFont val="Arial"/>
        <family val="2"/>
      </rPr>
      <t>EJECTIONS</t>
    </r>
    <r>
      <rPr>
        <sz val="8"/>
        <rFont val="Arial"/>
        <family val="2"/>
      </rPr>
      <t>: Ejections for Penalty Minutes should be marked as PM.  Expulsions should be listed as either G, Ins or Fight.</t>
    </r>
  </si>
  <si>
    <t>EJECT/EXPULSION</t>
  </si>
  <si>
    <t>EXPULSIONS</t>
  </si>
  <si>
    <t>Total Minors</t>
  </si>
  <si>
    <t>Jams Skated in Period:</t>
  </si>
  <si>
    <t>Total Majors (TEAM)</t>
  </si>
  <si>
    <t>Percentage of Minors</t>
  </si>
  <si>
    <t>vs Opponent's</t>
  </si>
  <si>
    <t>Percentage of Major Penalties</t>
  </si>
  <si>
    <t>Percentage of Penalty Minutes</t>
  </si>
  <si>
    <t>Total Minors (TEAM)</t>
  </si>
  <si>
    <t>Total Penalties</t>
  </si>
  <si>
    <t>% of Total Penalties</t>
  </si>
  <si>
    <t>% of Jams Skated</t>
  </si>
  <si>
    <t>Home +/-</t>
  </si>
  <si>
    <t>Away +/-</t>
  </si>
  <si>
    <t>Away Pts.</t>
  </si>
  <si>
    <t>Team Totals</t>
  </si>
  <si>
    <t>Home Pts.</t>
  </si>
  <si>
    <t>Lead Jammer</t>
  </si>
  <si>
    <t>Block Assist</t>
  </si>
  <si>
    <t>KD's</t>
  </si>
  <si>
    <t>TOTAL JAMS SKATED</t>
  </si>
  <si>
    <t>ATTACK %</t>
  </si>
  <si>
    <t>ACTION %</t>
  </si>
  <si>
    <t>2nd Pass Points</t>
  </si>
  <si>
    <t>3rd Pass Points</t>
  </si>
  <si>
    <t>4th Pass Points</t>
  </si>
  <si>
    <t>5th Pass Points</t>
  </si>
  <si>
    <t>6th Pass Points</t>
  </si>
  <si>
    <t>GHOST</t>
  </si>
  <si>
    <t>CALC</t>
  </si>
  <si>
    <t>LJPM</t>
  </si>
  <si>
    <t>LJ +/-</t>
  </si>
  <si>
    <t>PPJ</t>
  </si>
  <si>
    <t>JUKED</t>
  </si>
  <si>
    <t>INEFFECTIVE HIT</t>
  </si>
  <si>
    <t>KNOCKED DOWN</t>
  </si>
  <si>
    <t>HIT AND FALL</t>
  </si>
  <si>
    <t>JUKE</t>
  </si>
  <si>
    <t>JUMP</t>
  </si>
  <si>
    <t>HIP WHIP</t>
  </si>
  <si>
    <t>JAMS</t>
  </si>
  <si>
    <t>Skid Bro</t>
  </si>
  <si>
    <t>Lap Dawg</t>
  </si>
  <si>
    <t>Penalty Relay</t>
  </si>
  <si>
    <t>/</t>
  </si>
  <si>
    <t>Dizzy Devine</t>
  </si>
  <si>
    <t>Fifi La Foe</t>
  </si>
  <si>
    <t>724</t>
  </si>
  <si>
    <t>Trois</t>
  </si>
  <si>
    <t>187</t>
  </si>
  <si>
    <t>Lady MacDeath</t>
  </si>
  <si>
    <t>9mm</t>
  </si>
  <si>
    <t>Muffy Mafioso</t>
  </si>
  <si>
    <t xml:space="preserve">2.8 </t>
  </si>
  <si>
    <t>10cent</t>
  </si>
  <si>
    <t>Rock Candy</t>
  </si>
  <si>
    <t>1337</t>
  </si>
  <si>
    <t>Riot Nrrrd</t>
  </si>
  <si>
    <t>.223</t>
  </si>
  <si>
    <t>Spanish Ass'assin</t>
  </si>
  <si>
    <t>31</t>
  </si>
  <si>
    <t>Whiskey</t>
  </si>
  <si>
    <t>313</t>
  </si>
  <si>
    <t>9</t>
  </si>
  <si>
    <t>102</t>
  </si>
  <si>
    <t>Section8</t>
  </si>
  <si>
    <t>777</t>
  </si>
  <si>
    <t>CH4</t>
  </si>
  <si>
    <r>
      <rPr>
        <b/>
        <sz val="9"/>
        <rFont val="Arial"/>
        <family val="2"/>
      </rPr>
      <t xml:space="preserve">HIT &amp; FALL </t>
    </r>
    <r>
      <rPr>
        <sz val="9"/>
        <rFont val="Arial"/>
        <family val="2"/>
      </rPr>
      <t xml:space="preserve">- Skater lands hit (may be ineffective) but falls as a result, </t>
    </r>
    <r>
      <rPr>
        <b/>
        <sz val="9"/>
        <rFont val="Arial"/>
        <family val="2"/>
      </rPr>
      <t>HIP WHIP</t>
    </r>
    <r>
      <rPr>
        <sz val="9"/>
        <rFont val="Arial"/>
        <family val="2"/>
      </rPr>
      <t xml:space="preserve"> - Jammer self-whip off teammate, </t>
    </r>
    <r>
      <rPr>
        <b/>
        <sz val="9"/>
        <rFont val="Arial"/>
        <family val="2"/>
      </rPr>
      <t>OFF BLK ASSIST</t>
    </r>
    <r>
      <rPr>
        <sz val="9"/>
        <rFont val="Arial"/>
        <family val="2"/>
      </rPr>
      <t xml:space="preserve"> - Assist a teammate into an Off Blk</t>
    </r>
  </si>
  <si>
    <r>
      <rPr>
        <b/>
        <sz val="9"/>
        <rFont val="Arial"/>
        <family val="2"/>
      </rPr>
      <t>JUKE</t>
    </r>
    <r>
      <rPr>
        <sz val="9"/>
        <rFont val="Arial"/>
        <family val="2"/>
      </rPr>
      <t xml:space="preserve"> - Fake out, allows Jammer to gain positional advantage or dodge, </t>
    </r>
    <r>
      <rPr>
        <b/>
        <sz val="9"/>
        <rFont val="Arial"/>
        <family val="2"/>
      </rPr>
      <t>JUMP</t>
    </r>
    <r>
      <rPr>
        <sz val="9"/>
        <rFont val="Arial"/>
        <family val="2"/>
      </rPr>
      <t xml:space="preserve"> - Jammer jumps past skater or cross track, </t>
    </r>
    <r>
      <rPr>
        <b/>
        <sz val="9"/>
        <rFont val="Arial"/>
        <family val="2"/>
      </rPr>
      <t>ROLLOFF</t>
    </r>
    <r>
      <rPr>
        <sz val="9"/>
        <rFont val="Arial"/>
        <family val="2"/>
      </rPr>
      <t xml:space="preserve"> - Roll off of opposing blocker</t>
    </r>
  </si>
  <si>
    <t>ROLLOFF</t>
  </si>
  <si>
    <t>OFF BLK ASSIST</t>
  </si>
  <si>
    <t>Action/Jam</t>
  </si>
  <si>
    <t>ATT/JAM</t>
  </si>
  <si>
    <t>AST/JAM</t>
  </si>
  <si>
    <t>BOUT AWARDS</t>
  </si>
  <si>
    <t>MVP</t>
  </si>
  <si>
    <t>Defensive Blocker of the Game</t>
  </si>
  <si>
    <t>Offensive Blocker of the Game</t>
  </si>
  <si>
    <t>Jammer of the Game</t>
  </si>
  <si>
    <t>Rosters</t>
  </si>
  <si>
    <t>After the bout, transcribe the information from the sheets:</t>
  </si>
  <si>
    <t>Fill out the roster--doing this will automatically fill out the roster in the other worksheets</t>
  </si>
  <si>
    <t>Score P.1 &amp; 2</t>
  </si>
  <si>
    <t>Penalties P.1 &amp; 2</t>
  </si>
  <si>
    <t>Lineup P.1 &amp; 2</t>
  </si>
  <si>
    <t>Actions P.1 &amp; 2 (if used)</t>
  </si>
  <si>
    <t>Errors P.1 &amp; 2 (if used)</t>
  </si>
  <si>
    <t xml:space="preserve">Women's Flat Track Derby Association </t>
  </si>
  <si>
    <t>Stats Calculator</t>
  </si>
  <si>
    <t>Instructions</t>
  </si>
  <si>
    <t>Game Summary</t>
  </si>
  <si>
    <t xml:space="preserve">This tab is the only mandatory piece of the stats workbook that are required for a Sanctioned game. </t>
  </si>
  <si>
    <t>Naming Convention</t>
  </si>
  <si>
    <r>
      <t xml:space="preserve">DUE: </t>
    </r>
    <r>
      <rPr>
        <sz val="10"/>
        <rFont val="Arial"/>
      </rPr>
      <t>2 weeks after bout date</t>
    </r>
  </si>
  <si>
    <t>Extra Credit</t>
  </si>
  <si>
    <t>Please do not abbreviate your league or team when naming documents for sanctioning.</t>
  </si>
  <si>
    <r>
      <t xml:space="preserve">Please name your Stats doc: </t>
    </r>
    <r>
      <rPr>
        <b/>
        <sz val="10"/>
        <rFont val="Arial"/>
      </rPr>
      <t>STATS-MMDDYY_hostleague_vs_visitorleague</t>
    </r>
    <r>
      <rPr>
        <sz val="10"/>
        <rFont val="Arial"/>
      </rPr>
      <t>.  Example: "STATS-010108_TexasRollergirls_vs_TucsonRollerDerby"</t>
    </r>
  </si>
  <si>
    <t>1.</t>
  </si>
  <si>
    <t>2.</t>
  </si>
  <si>
    <t xml:space="preserve">Score P.1  </t>
  </si>
  <si>
    <t>(two sheets, one for each team)</t>
  </si>
  <si>
    <t>3.</t>
  </si>
  <si>
    <t xml:space="preserve">Score P.2 </t>
  </si>
  <si>
    <t>4.</t>
  </si>
  <si>
    <t xml:space="preserve">Penalties P.1 </t>
  </si>
  <si>
    <t>5.</t>
  </si>
  <si>
    <t xml:space="preserve">Penalties P.2 </t>
  </si>
  <si>
    <t>6.</t>
  </si>
  <si>
    <t xml:space="preserve">Lineup P.1 </t>
  </si>
  <si>
    <t>7.</t>
  </si>
  <si>
    <t xml:space="preserve">Lineup P.2 </t>
  </si>
  <si>
    <t>Sista Slit'chya</t>
  </si>
  <si>
    <t>Seoul Slayer</t>
  </si>
  <si>
    <t>Juicy Contusion</t>
  </si>
  <si>
    <t>Ima Wrecker</t>
  </si>
  <si>
    <t>Ghetto Barbie</t>
  </si>
  <si>
    <t>Eight Mile Rose</t>
  </si>
  <si>
    <t>Cat's Meow</t>
  </si>
  <si>
    <t>Black Eyed Skeez</t>
  </si>
  <si>
    <t>Master Baker</t>
  </si>
  <si>
    <t>GRRG</t>
  </si>
  <si>
    <t>Nacho Daddy</t>
  </si>
  <si>
    <t>Bella go go See</t>
  </si>
  <si>
    <t>J</t>
  </si>
  <si>
    <t>-</t>
  </si>
  <si>
    <r>
      <t>PLEASE NOTE</t>
    </r>
    <r>
      <rPr>
        <sz val="10"/>
        <rFont val="Arial"/>
      </rPr>
      <t>: It is highly recommended that the teams negotiate for captains from both teams to have a copy of all documents.  The host league is responsible for turning them in, but documents will be accepted from either team, so it is worthwhile for the visiting team to have a backup in case of document loss or host league flakiness</t>
    </r>
  </si>
  <si>
    <r>
      <t xml:space="preserve">Game Summary must be completed and included with the Sanctioning Documentation that must be emailed to </t>
    </r>
    <r>
      <rPr>
        <b/>
        <u/>
        <sz val="10"/>
        <color indexed="12"/>
        <rFont val="Arial"/>
        <family val="2"/>
      </rPr>
      <t>sanctioning@wftda.net</t>
    </r>
    <r>
      <rPr>
        <sz val="10"/>
        <rFont val="Arial"/>
      </rPr>
      <t xml:space="preserve"> by the due date.</t>
    </r>
  </si>
  <si>
    <t>Workbook Instructions</t>
  </si>
  <si>
    <t>Tabs in Aqua are not required but when filled out will complete the Game Summary and provide more detailed stats information.</t>
  </si>
  <si>
    <t>The secions: Offensive/Defensive actions, Per Jam, Errors, +/- and Overall do not have to be filled in as they depend on information from the extra credit workbook section.</t>
  </si>
  <si>
    <t>Nothing on this page should be manually entered, it is populated by the other sheets in the workbook.</t>
  </si>
  <si>
    <t>Masonic Temple Drill Hall</t>
  </si>
  <si>
    <t>Detroit</t>
  </si>
  <si>
    <t>MI</t>
  </si>
  <si>
    <t>Yes</t>
  </si>
  <si>
    <t>7:00pm EST</t>
  </si>
  <si>
    <t>9:00 pm EST</t>
  </si>
  <si>
    <t>Detroit Derby Girls</t>
  </si>
  <si>
    <t>24/7</t>
  </si>
  <si>
    <t>boo d. livers</t>
  </si>
  <si>
    <t>Fatal Femme</t>
  </si>
  <si>
    <t>Polly Fester</t>
  </si>
  <si>
    <t>Racer McChaseHer</t>
  </si>
  <si>
    <t>Roxanna Hardplace</t>
  </si>
  <si>
    <t>Summers Eve-L</t>
  </si>
  <si>
    <t>Vicious Vixen</t>
  </si>
  <si>
    <t>46</t>
  </si>
  <si>
    <t>100%</t>
  </si>
  <si>
    <t>3CC</t>
  </si>
  <si>
    <t>68</t>
  </si>
  <si>
    <t>-0</t>
  </si>
  <si>
    <t>23</t>
  </si>
  <si>
    <t>Iggy Slop</t>
  </si>
  <si>
    <t>Head</t>
  </si>
  <si>
    <t>Marv Illis</t>
  </si>
  <si>
    <t>Pack</t>
  </si>
  <si>
    <t>Bilbo T. Baggins</t>
  </si>
  <si>
    <t>Smackswell Smart</t>
  </si>
  <si>
    <t>AK-40oz.</t>
  </si>
  <si>
    <t>Action Tracking</t>
  </si>
  <si>
    <t>Betty Beretta</t>
  </si>
  <si>
    <t>Lineup Tracking</t>
  </si>
  <si>
    <t>Candy Apple Ref</t>
  </si>
  <si>
    <t>Penalty Box</t>
  </si>
  <si>
    <t>D-Town Disciple</t>
  </si>
  <si>
    <t>Albert the Scoreboard Guy</t>
  </si>
  <si>
    <t>Scoreboard</t>
  </si>
  <si>
    <t>Actions/Head</t>
  </si>
  <si>
    <t>KC Jonesn'</t>
  </si>
  <si>
    <t>Lenora DiBitchi</t>
  </si>
  <si>
    <t>Chicago Outfit</t>
  </si>
  <si>
    <t>lil' raskull</t>
  </si>
  <si>
    <t>Mamma Jamma</t>
  </si>
  <si>
    <t>Stephen Rawking</t>
  </si>
  <si>
    <t>Tin Gypsy</t>
  </si>
  <si>
    <t>Uncle Bodybagz</t>
  </si>
  <si>
    <t>Buckaroo</t>
  </si>
  <si>
    <t>Penalty Tracker</t>
  </si>
</sst>
</file>

<file path=xl/styles.xml><?xml version="1.0" encoding="utf-8"?>
<styleSheet xmlns="http://schemas.openxmlformats.org/spreadsheetml/2006/main">
  <fonts count="63">
    <font>
      <sz val="10"/>
      <name val="Arial"/>
    </font>
    <font>
      <sz val="9"/>
      <name val="Arial"/>
      <family val="2"/>
    </font>
    <font>
      <b/>
      <sz val="12"/>
      <name val="Arial"/>
      <family val="2"/>
    </font>
    <font>
      <sz val="10"/>
      <name val="Arial"/>
    </font>
    <font>
      <sz val="22"/>
      <name val="Arial"/>
      <family val="2"/>
    </font>
    <font>
      <b/>
      <sz val="9"/>
      <name val="Arial"/>
      <family val="2"/>
    </font>
    <font>
      <b/>
      <sz val="9"/>
      <color indexed="19"/>
      <name val="Arial"/>
      <family val="2"/>
    </font>
    <font>
      <b/>
      <sz val="10"/>
      <name val="Arial"/>
    </font>
    <font>
      <b/>
      <sz val="8"/>
      <name val="Arial"/>
      <family val="2"/>
    </font>
    <font>
      <sz val="8"/>
      <name val="Arial"/>
      <family val="2"/>
    </font>
    <font>
      <sz val="10"/>
      <name val="Stencilia-A"/>
    </font>
    <font>
      <sz val="10"/>
      <color indexed="9"/>
      <name val="Stencilia-A"/>
    </font>
    <font>
      <sz val="9"/>
      <color indexed="9"/>
      <name val="Stencilia-A"/>
    </font>
    <font>
      <sz val="16"/>
      <name val="Stencilia-A"/>
    </font>
    <font>
      <b/>
      <i/>
      <sz val="9"/>
      <name val="Arial"/>
      <family val="2"/>
    </font>
    <font>
      <i/>
      <sz val="10"/>
      <name val="Arial"/>
    </font>
    <font>
      <i/>
      <sz val="9"/>
      <name val="Arial"/>
      <family val="2"/>
    </font>
    <font>
      <b/>
      <i/>
      <sz val="8"/>
      <name val="Arial"/>
      <family val="2"/>
    </font>
    <font>
      <b/>
      <u/>
      <sz val="9"/>
      <color indexed="12"/>
      <name val="Arial"/>
      <family val="2"/>
    </font>
    <font>
      <sz val="9"/>
      <name val="Stencilia-A"/>
    </font>
    <font>
      <b/>
      <sz val="12"/>
      <color indexed="9"/>
      <name val="Arial"/>
      <family val="2"/>
    </font>
    <font>
      <sz val="11"/>
      <color indexed="9"/>
      <name val="Stencilia-A"/>
    </font>
    <font>
      <sz val="11"/>
      <name val="Stencilia-A"/>
    </font>
    <font>
      <b/>
      <i/>
      <sz val="10"/>
      <color indexed="9"/>
      <name val="Arial"/>
      <family val="2"/>
    </font>
    <font>
      <sz val="9"/>
      <name val="Berlin Sans FB"/>
      <family val="2"/>
    </font>
    <font>
      <sz val="10"/>
      <name val="Arial"/>
    </font>
    <font>
      <sz val="10"/>
      <color indexed="9"/>
      <name val="Stencilia-A"/>
    </font>
    <font>
      <sz val="9"/>
      <color indexed="9"/>
      <name val="Stencilia-A"/>
    </font>
    <font>
      <b/>
      <sz val="8"/>
      <color indexed="9"/>
      <name val="Arial"/>
      <family val="2"/>
    </font>
    <font>
      <sz val="8"/>
      <color indexed="9"/>
      <name val="Stencilia-A"/>
    </font>
    <font>
      <b/>
      <sz val="12"/>
      <color indexed="9"/>
      <name val="Arial"/>
      <family val="2"/>
    </font>
    <font>
      <sz val="9"/>
      <color indexed="9"/>
      <name val="Berlin Sans FB"/>
      <family val="2"/>
    </font>
    <font>
      <sz val="10"/>
      <color indexed="9"/>
      <name val="Berlin Sans FB"/>
      <family val="2"/>
    </font>
    <font>
      <sz val="11"/>
      <color indexed="9"/>
      <name val="Stencilia-A"/>
    </font>
    <font>
      <sz val="10"/>
      <color indexed="9"/>
      <name val="Arial"/>
      <family val="2"/>
    </font>
    <font>
      <b/>
      <sz val="9"/>
      <color indexed="9"/>
      <name val="Arial"/>
      <family val="2"/>
    </font>
    <font>
      <b/>
      <sz val="9"/>
      <color indexed="45"/>
      <name val="Arial"/>
      <family val="2"/>
    </font>
    <font>
      <b/>
      <sz val="9"/>
      <color indexed="19"/>
      <name val="Arial"/>
      <family val="2"/>
    </font>
    <font>
      <b/>
      <sz val="10"/>
      <color indexed="9"/>
      <name val="Arial"/>
      <family val="2"/>
    </font>
    <font>
      <sz val="8"/>
      <name val="Arial"/>
      <family val="2"/>
    </font>
    <font>
      <u/>
      <sz val="10"/>
      <color indexed="12"/>
      <name val="Arial"/>
    </font>
    <font>
      <sz val="10"/>
      <name val="Arial"/>
    </font>
    <font>
      <b/>
      <sz val="14"/>
      <name val="Arial"/>
      <family val="2"/>
    </font>
    <font>
      <b/>
      <u/>
      <sz val="10"/>
      <color indexed="12"/>
      <name val="Arial"/>
      <family val="2"/>
    </font>
    <font>
      <b/>
      <sz val="10"/>
      <color indexed="45"/>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0">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30" borderId="0" applyNumberFormat="0" applyBorder="0" applyAlignment="0" applyProtection="0"/>
    <xf numFmtId="0" fontId="48" fillId="14" borderId="0" applyNumberFormat="0" applyBorder="0" applyAlignment="0" applyProtection="0"/>
    <xf numFmtId="0" fontId="49" fillId="31" borderId="81" applyNumberFormat="0" applyAlignment="0" applyProtection="0"/>
    <xf numFmtId="0" fontId="50" fillId="32" borderId="82" applyNumberFormat="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0" borderId="83" applyNumberFormat="0" applyFill="0" applyAlignment="0" applyProtection="0"/>
    <xf numFmtId="0" fontId="54" fillId="0" borderId="84" applyNumberFormat="0" applyFill="0" applyAlignment="0" applyProtection="0"/>
    <xf numFmtId="0" fontId="55" fillId="0" borderId="85" applyNumberFormat="0" applyFill="0" applyAlignment="0" applyProtection="0"/>
    <xf numFmtId="0" fontId="55" fillId="0" borderId="0" applyNumberFormat="0" applyFill="0" applyBorder="0" applyAlignment="0" applyProtection="0"/>
    <xf numFmtId="0" fontId="40" fillId="0" borderId="0" applyNumberFormat="0" applyFill="0" applyBorder="0" applyAlignment="0" applyProtection="0">
      <alignment vertical="top"/>
      <protection locked="0"/>
    </xf>
    <xf numFmtId="0" fontId="56" fillId="18" borderId="81" applyNumberFormat="0" applyAlignment="0" applyProtection="0"/>
    <xf numFmtId="0" fontId="57" fillId="0" borderId="86" applyNumberFormat="0" applyFill="0" applyAlignment="0" applyProtection="0"/>
    <xf numFmtId="0" fontId="58" fillId="33" borderId="0" applyNumberFormat="0" applyBorder="0" applyAlignment="0" applyProtection="0"/>
    <xf numFmtId="0" fontId="3" fillId="0" borderId="0"/>
    <xf numFmtId="0" fontId="25" fillId="34" borderId="87" applyNumberFormat="0" applyFont="0" applyAlignment="0" applyProtection="0"/>
    <xf numFmtId="0" fontId="59" fillId="31" borderId="88" applyNumberFormat="0" applyAlignment="0" applyProtection="0"/>
    <xf numFmtId="0" fontId="60" fillId="0" borderId="0" applyNumberFormat="0" applyFill="0" applyBorder="0" applyAlignment="0" applyProtection="0"/>
    <xf numFmtId="0" fontId="61" fillId="0" borderId="89" applyNumberFormat="0" applyFill="0" applyAlignment="0" applyProtection="0"/>
    <xf numFmtId="0" fontId="62" fillId="0" borderId="0" applyNumberFormat="0" applyFill="0" applyBorder="0" applyAlignment="0" applyProtection="0"/>
  </cellStyleXfs>
  <cellXfs count="1522">
    <xf numFmtId="0" fontId="0" fillId="0" borderId="0" xfId="0"/>
    <xf numFmtId="0" fontId="0" fillId="0" borderId="0" xfId="0" applyBorder="1"/>
    <xf numFmtId="0" fontId="0" fillId="0" borderId="0" xfId="0" applyFill="1"/>
    <xf numFmtId="0" fontId="0" fillId="0" borderId="24" xfId="0" applyFill="1" applyBorder="1"/>
    <xf numFmtId="0" fontId="0" fillId="0" borderId="20" xfId="0" applyFill="1" applyBorder="1"/>
    <xf numFmtId="0" fontId="0" fillId="0" borderId="0" xfId="0" applyAlignment="1"/>
    <xf numFmtId="0" fontId="1" fillId="0" borderId="0" xfId="0" applyFont="1" applyBorder="1"/>
    <xf numFmtId="0" fontId="1" fillId="0" borderId="0" xfId="0" applyFont="1"/>
    <xf numFmtId="0" fontId="0" fillId="0" borderId="4" xfId="0" applyBorder="1"/>
    <xf numFmtId="0" fontId="5" fillId="0" borderId="0" xfId="0" applyFont="1" applyFill="1" applyBorder="1" applyAlignment="1">
      <alignment horizontal="center" vertical="center"/>
    </xf>
    <xf numFmtId="0" fontId="3" fillId="0" borderId="0" xfId="0" applyFont="1" applyFill="1" applyBorder="1" applyAlignment="1"/>
    <xf numFmtId="0" fontId="0" fillId="4" borderId="43" xfId="0" applyFill="1" applyBorder="1"/>
    <xf numFmtId="0" fontId="0" fillId="8" borderId="24" xfId="0" applyFill="1" applyBorder="1"/>
    <xf numFmtId="0" fontId="0" fillId="2" borderId="19" xfId="0" applyFill="1" applyBorder="1"/>
    <xf numFmtId="0" fontId="0" fillId="2" borderId="21" xfId="0" applyFill="1" applyBorder="1"/>
    <xf numFmtId="0" fontId="0" fillId="2" borderId="29" xfId="0" applyFill="1" applyBorder="1"/>
    <xf numFmtId="0" fontId="0" fillId="2" borderId="20" xfId="0" applyFill="1" applyBorder="1"/>
    <xf numFmtId="0" fontId="0" fillId="2" borderId="55" xfId="0" applyFill="1" applyBorder="1"/>
    <xf numFmtId="0" fontId="0" fillId="2" borderId="43" xfId="0" applyFill="1" applyBorder="1"/>
    <xf numFmtId="0" fontId="0" fillId="8" borderId="56" xfId="0" applyFill="1" applyBorder="1"/>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8" borderId="50" xfId="0" applyFill="1" applyBorder="1" applyAlignment="1">
      <alignment horizontal="center" vertical="center"/>
    </xf>
    <xf numFmtId="0" fontId="0" fillId="2" borderId="50" xfId="0"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0" fillId="8" borderId="43" xfId="0" applyFill="1" applyBorder="1" applyAlignment="1">
      <alignment horizontal="center" vertical="center"/>
    </xf>
    <xf numFmtId="0" fontId="0" fillId="8" borderId="56" xfId="0" applyFill="1" applyBorder="1" applyAlignment="1">
      <alignment horizontal="center" vertical="center"/>
    </xf>
    <xf numFmtId="0" fontId="0" fillId="8" borderId="47" xfId="0" applyFill="1" applyBorder="1" applyAlignment="1">
      <alignment horizontal="center" vertical="center"/>
    </xf>
    <xf numFmtId="0" fontId="0" fillId="8" borderId="46" xfId="0" applyFill="1" applyBorder="1" applyAlignment="1">
      <alignment horizontal="center" vertical="center"/>
    </xf>
    <xf numFmtId="0" fontId="3" fillId="8" borderId="55" xfId="0" applyFont="1" applyFill="1" applyBorder="1" applyAlignment="1">
      <alignment horizontal="center" vertical="center"/>
    </xf>
    <xf numFmtId="0" fontId="3" fillId="8" borderId="43" xfId="0" applyFont="1" applyFill="1" applyBorder="1" applyAlignment="1">
      <alignment horizontal="center" vertical="center"/>
    </xf>
    <xf numFmtId="0" fontId="0" fillId="4" borderId="71" xfId="0" applyFill="1" applyBorder="1" applyAlignment="1">
      <alignment horizontal="center" vertical="center"/>
    </xf>
    <xf numFmtId="0" fontId="0" fillId="4" borderId="48" xfId="0" applyFill="1" applyBorder="1" applyAlignment="1">
      <alignment horizontal="center" vertical="center"/>
    </xf>
    <xf numFmtId="0" fontId="3" fillId="4" borderId="44" xfId="0" applyFont="1" applyFill="1" applyBorder="1" applyAlignment="1">
      <alignment horizontal="center" vertical="center"/>
    </xf>
    <xf numFmtId="0" fontId="0" fillId="4" borderId="50" xfId="0" applyFill="1" applyBorder="1" applyAlignment="1">
      <alignment horizontal="center" vertical="center"/>
    </xf>
    <xf numFmtId="0" fontId="0" fillId="2" borderId="62" xfId="0" applyFill="1" applyBorder="1" applyAlignment="1">
      <alignment horizontal="center" vertical="center"/>
    </xf>
    <xf numFmtId="0" fontId="3" fillId="2" borderId="44" xfId="0" applyFont="1" applyFill="1" applyBorder="1" applyAlignment="1">
      <alignment horizontal="center" vertical="center"/>
    </xf>
    <xf numFmtId="0" fontId="0" fillId="4" borderId="47" xfId="0" applyFill="1" applyBorder="1"/>
    <xf numFmtId="0" fontId="3" fillId="0" borderId="24" xfId="0" applyFont="1" applyFill="1" applyBorder="1"/>
    <xf numFmtId="0" fontId="3" fillId="0" borderId="20" xfId="0" applyFont="1" applyFill="1" applyBorder="1"/>
    <xf numFmtId="0" fontId="3" fillId="4" borderId="20" xfId="0" applyFont="1" applyFill="1" applyBorder="1"/>
    <xf numFmtId="0" fontId="3" fillId="4" borderId="24" xfId="0" applyFont="1" applyFill="1" applyBorder="1"/>
    <xf numFmtId="0" fontId="3" fillId="0" borderId="47" xfId="0" applyFont="1" applyFill="1" applyBorder="1"/>
    <xf numFmtId="0" fontId="3" fillId="4" borderId="47" xfId="0" applyFont="1" applyFill="1" applyBorder="1"/>
    <xf numFmtId="0" fontId="0" fillId="0" borderId="47" xfId="0" applyFill="1" applyBorder="1"/>
    <xf numFmtId="0" fontId="3" fillId="8" borderId="20" xfId="0" applyFont="1" applyFill="1" applyBorder="1"/>
    <xf numFmtId="0" fontId="3" fillId="4" borderId="62" xfId="0" applyFont="1" applyFill="1" applyBorder="1" applyAlignment="1">
      <alignment horizontal="center" vertical="center"/>
    </xf>
    <xf numFmtId="0" fontId="3" fillId="2" borderId="42" xfId="0" applyFont="1" applyFill="1" applyBorder="1" applyAlignment="1">
      <alignment horizontal="center" vertical="center"/>
    </xf>
    <xf numFmtId="0" fontId="3" fillId="4" borderId="16" xfId="0" applyFont="1" applyFill="1" applyBorder="1" applyAlignment="1">
      <alignment horizontal="center" vertical="center"/>
    </xf>
    <xf numFmtId="0" fontId="0" fillId="0" borderId="43" xfId="0" applyBorder="1"/>
    <xf numFmtId="0" fontId="0" fillId="0" borderId="56" xfId="0" applyBorder="1"/>
    <xf numFmtId="0" fontId="0" fillId="0" borderId="47" xfId="0" applyBorder="1"/>
    <xf numFmtId="0" fontId="0" fillId="0" borderId="50" xfId="0" applyBorder="1"/>
    <xf numFmtId="0" fontId="0" fillId="0" borderId="46" xfId="0" applyBorder="1"/>
    <xf numFmtId="0" fontId="3" fillId="2" borderId="48" xfId="0" applyFont="1" applyFill="1" applyBorder="1" applyAlignment="1">
      <alignment horizontal="center" vertical="center"/>
    </xf>
    <xf numFmtId="0" fontId="3" fillId="8" borderId="44" xfId="0" applyFont="1" applyFill="1" applyBorder="1" applyAlignment="1">
      <alignment horizontal="center" vertical="center"/>
    </xf>
    <xf numFmtId="0" fontId="3" fillId="8" borderId="42" xfId="0" applyFont="1" applyFill="1" applyBorder="1" applyAlignment="1">
      <alignment horizontal="center" vertical="center"/>
    </xf>
    <xf numFmtId="0" fontId="0" fillId="8" borderId="62" xfId="0" applyFill="1" applyBorder="1" applyAlignment="1">
      <alignment horizontal="center" vertical="center"/>
    </xf>
    <xf numFmtId="0" fontId="3" fillId="8" borderId="48" xfId="0" applyFont="1" applyFill="1" applyBorder="1" applyAlignment="1">
      <alignment horizontal="center" vertical="center"/>
    </xf>
    <xf numFmtId="0" fontId="9" fillId="0" borderId="0" xfId="0" applyFont="1"/>
    <xf numFmtId="0" fontId="9" fillId="0" borderId="0" xfId="0" applyFont="1" applyBorder="1"/>
    <xf numFmtId="0" fontId="3" fillId="0" borderId="0" xfId="0" applyFont="1" applyBorder="1" applyAlignment="1">
      <alignment shrinkToFit="1"/>
    </xf>
    <xf numFmtId="0" fontId="9" fillId="0" borderId="20" xfId="0" applyFont="1" applyBorder="1"/>
    <xf numFmtId="0" fontId="9" fillId="0" borderId="47" xfId="0" applyFont="1" applyBorder="1"/>
    <xf numFmtId="0" fontId="1" fillId="8" borderId="23" xfId="0" applyFont="1" applyFill="1" applyBorder="1"/>
    <xf numFmtId="0" fontId="1" fillId="8" borderId="25" xfId="0" applyFont="1" applyFill="1" applyBorder="1"/>
    <xf numFmtId="0" fontId="1" fillId="8" borderId="19" xfId="0" applyFont="1" applyFill="1" applyBorder="1"/>
    <xf numFmtId="0" fontId="1" fillId="8" borderId="21" xfId="0" applyFont="1" applyFill="1" applyBorder="1"/>
    <xf numFmtId="0" fontId="1" fillId="8" borderId="56" xfId="0" applyFont="1" applyFill="1" applyBorder="1"/>
    <xf numFmtId="0" fontId="1" fillId="8" borderId="48" xfId="0" applyFont="1" applyFill="1" applyBorder="1"/>
    <xf numFmtId="0" fontId="3" fillId="4" borderId="13" xfId="0" applyFont="1" applyFill="1" applyBorder="1"/>
    <xf numFmtId="0" fontId="3" fillId="4" borderId="22" xfId="0" applyFont="1" applyFill="1" applyBorder="1"/>
    <xf numFmtId="0" fontId="3" fillId="4" borderId="50" xfId="0" applyFont="1" applyFill="1" applyBorder="1"/>
    <xf numFmtId="0" fontId="3" fillId="0" borderId="55" xfId="0" applyFont="1" applyFill="1" applyBorder="1" applyAlignment="1">
      <alignment horizontal="center"/>
    </xf>
    <xf numFmtId="0" fontId="3" fillId="0" borderId="43" xfId="0" applyFont="1" applyFill="1" applyBorder="1" applyAlignment="1">
      <alignment horizontal="center"/>
    </xf>
    <xf numFmtId="0" fontId="3" fillId="4"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4" borderId="27" xfId="0" applyFont="1" applyFill="1" applyBorder="1" applyAlignment="1">
      <alignment horizontal="center"/>
    </xf>
    <xf numFmtId="0" fontId="10" fillId="0" borderId="0" xfId="0" applyFont="1"/>
    <xf numFmtId="0" fontId="10" fillId="0" borderId="39" xfId="0" applyFont="1" applyBorder="1"/>
    <xf numFmtId="0" fontId="10" fillId="0" borderId="11" xfId="0" applyFont="1" applyBorder="1"/>
    <xf numFmtId="0" fontId="10" fillId="4" borderId="69" xfId="0" applyFont="1" applyFill="1" applyBorder="1" applyAlignment="1">
      <alignment horizontal="center" wrapText="1"/>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3" fillId="4" borderId="33" xfId="0" applyFont="1" applyFill="1" applyBorder="1" applyAlignment="1">
      <alignment horizontal="center"/>
    </xf>
    <xf numFmtId="0" fontId="0" fillId="8" borderId="47" xfId="0" applyFill="1" applyBorder="1"/>
    <xf numFmtId="0" fontId="0" fillId="4" borderId="20" xfId="0" applyFill="1" applyBorder="1"/>
    <xf numFmtId="0" fontId="0" fillId="8" borderId="20" xfId="0" applyFill="1" applyBorder="1"/>
    <xf numFmtId="0" fontId="0" fillId="8" borderId="29" xfId="0" applyFill="1" applyBorder="1"/>
    <xf numFmtId="0" fontId="0" fillId="8" borderId="46" xfId="0" applyFill="1" applyBorder="1"/>
    <xf numFmtId="0" fontId="3" fillId="0" borderId="0" xfId="0" applyFont="1"/>
    <xf numFmtId="0" fontId="3" fillId="2" borderId="0" xfId="38" applyFill="1" applyAlignment="1">
      <alignment vertical="center" wrapText="1"/>
    </xf>
    <xf numFmtId="0" fontId="3" fillId="0" borderId="0" xfId="38" applyAlignment="1">
      <alignment vertical="center" wrapText="1"/>
    </xf>
    <xf numFmtId="0" fontId="3" fillId="2" borderId="0" xfId="38" applyFill="1"/>
    <xf numFmtId="0" fontId="3" fillId="0" borderId="0" xfId="38"/>
    <xf numFmtId="0" fontId="9" fillId="2" borderId="0" xfId="38" applyFont="1" applyFill="1" applyAlignment="1">
      <alignment vertical="top"/>
    </xf>
    <xf numFmtId="0" fontId="9" fillId="0" borderId="0" xfId="38" applyFont="1" applyAlignment="1">
      <alignment vertical="top"/>
    </xf>
    <xf numFmtId="0" fontId="14" fillId="6" borderId="20" xfId="38" applyFont="1" applyFill="1" applyBorder="1" applyAlignment="1">
      <alignment horizontal="center"/>
    </xf>
    <xf numFmtId="0" fontId="1" fillId="2" borderId="0" xfId="38" applyFont="1" applyFill="1"/>
    <xf numFmtId="0" fontId="1" fillId="0" borderId="0" xfId="38" applyFont="1"/>
    <xf numFmtId="0" fontId="8" fillId="6" borderId="19" xfId="38" applyFont="1" applyFill="1" applyBorder="1" applyAlignment="1">
      <alignment horizontal="center"/>
    </xf>
    <xf numFmtId="0" fontId="8" fillId="6" borderId="23" xfId="38" applyFont="1" applyFill="1" applyBorder="1" applyAlignment="1">
      <alignment horizontal="center"/>
    </xf>
    <xf numFmtId="0" fontId="15" fillId="6" borderId="19" xfId="38" applyFont="1" applyFill="1" applyBorder="1" applyAlignment="1">
      <alignment horizontal="center"/>
    </xf>
    <xf numFmtId="0" fontId="3" fillId="2" borderId="0" xfId="38" applyFill="1" applyBorder="1"/>
    <xf numFmtId="0" fontId="3" fillId="0" borderId="0" xfId="38" applyBorder="1"/>
    <xf numFmtId="0" fontId="16" fillId="6" borderId="20" xfId="38" applyFont="1" applyFill="1" applyBorder="1"/>
    <xf numFmtId="0" fontId="16" fillId="6" borderId="20" xfId="38" applyFont="1" applyFill="1" applyBorder="1" applyAlignment="1">
      <alignment horizontal="center"/>
    </xf>
    <xf numFmtId="0" fontId="9" fillId="2" borderId="0" xfId="38" applyFont="1" applyFill="1" applyBorder="1" applyAlignment="1">
      <alignment vertical="top"/>
    </xf>
    <xf numFmtId="0" fontId="9" fillId="0" borderId="0" xfId="38" applyFont="1" applyBorder="1" applyAlignment="1">
      <alignment vertical="top"/>
    </xf>
    <xf numFmtId="0" fontId="5" fillId="6" borderId="24" xfId="38" applyFont="1" applyFill="1" applyBorder="1" applyAlignment="1">
      <alignment horizontal="center"/>
    </xf>
    <xf numFmtId="0" fontId="5" fillId="6" borderId="25" xfId="38" applyFont="1" applyFill="1" applyBorder="1" applyAlignment="1">
      <alignment horizontal="center"/>
    </xf>
    <xf numFmtId="0" fontId="14" fillId="6" borderId="19" xfId="38" applyFont="1" applyFill="1" applyBorder="1"/>
    <xf numFmtId="0" fontId="14" fillId="6" borderId="20" xfId="38" applyFont="1" applyFill="1" applyBorder="1"/>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19" fillId="0" borderId="0" xfId="0" applyFont="1"/>
    <xf numFmtId="0" fontId="0" fillId="4" borderId="66" xfId="0" applyFill="1" applyBorder="1" applyAlignment="1">
      <alignment horizontal="center"/>
    </xf>
    <xf numFmtId="0" fontId="3" fillId="8" borderId="22" xfId="0" applyFont="1" applyFill="1" applyBorder="1" applyAlignment="1">
      <alignment horizontal="center"/>
    </xf>
    <xf numFmtId="0" fontId="3" fillId="0" borderId="44" xfId="0" applyFont="1" applyFill="1" applyBorder="1" applyAlignment="1">
      <alignment horizontal="center" shrinkToFit="1"/>
    </xf>
    <xf numFmtId="0" fontId="3" fillId="8" borderId="21" xfId="0" applyFont="1" applyFill="1" applyBorder="1" applyAlignment="1">
      <alignment horizontal="center" shrinkToFit="1"/>
    </xf>
    <xf numFmtId="0" fontId="3" fillId="0" borderId="21" xfId="0" applyFont="1" applyFill="1" applyBorder="1" applyAlignment="1">
      <alignment horizontal="center" shrinkToFit="1"/>
    </xf>
    <xf numFmtId="0" fontId="3" fillId="8" borderId="48" xfId="0" applyFont="1" applyFill="1" applyBorder="1" applyAlignment="1">
      <alignment horizontal="center" shrinkToFit="1"/>
    </xf>
    <xf numFmtId="0" fontId="10" fillId="4" borderId="68" xfId="0" applyFont="1" applyFill="1" applyBorder="1" applyAlignment="1">
      <alignment horizontal="center" wrapText="1"/>
    </xf>
    <xf numFmtId="0" fontId="3" fillId="0" borderId="43" xfId="0" applyFont="1" applyFill="1" applyBorder="1"/>
    <xf numFmtId="0" fontId="3" fillId="4" borderId="43" xfId="0" applyFont="1" applyFill="1" applyBorder="1"/>
    <xf numFmtId="0" fontId="0" fillId="0" borderId="43" xfId="0" applyFill="1" applyBorder="1"/>
    <xf numFmtId="0" fontId="3" fillId="4" borderId="62" xfId="0" applyFont="1" applyFill="1" applyBorder="1"/>
    <xf numFmtId="0" fontId="0" fillId="4" borderId="24" xfId="0" applyFill="1" applyBorder="1"/>
    <xf numFmtId="0" fontId="0" fillId="4" borderId="32" xfId="0" applyFill="1" applyBorder="1"/>
    <xf numFmtId="0" fontId="0" fillId="4" borderId="48" xfId="0" applyFill="1" applyBorder="1"/>
    <xf numFmtId="0" fontId="0" fillId="4" borderId="21" xfId="0" applyFill="1" applyBorder="1"/>
    <xf numFmtId="0" fontId="0" fillId="2" borderId="47" xfId="0" applyFill="1" applyBorder="1"/>
    <xf numFmtId="0" fontId="0" fillId="2" borderId="24" xfId="0" applyFill="1" applyBorder="1"/>
    <xf numFmtId="0" fontId="0" fillId="4" borderId="28" xfId="0" applyFill="1" applyBorder="1"/>
    <xf numFmtId="0" fontId="0" fillId="4" borderId="51" xfId="0" applyFill="1" applyBorder="1"/>
    <xf numFmtId="0" fontId="0" fillId="4" borderId="62" xfId="0" applyFill="1" applyBorder="1"/>
    <xf numFmtId="0" fontId="0" fillId="4" borderId="50" xfId="0" applyFill="1" applyBorder="1"/>
    <xf numFmtId="0" fontId="0" fillId="4" borderId="13" xfId="0" applyFill="1" applyBorder="1"/>
    <xf numFmtId="0" fontId="0" fillId="4" borderId="25" xfId="0" applyFill="1" applyBorder="1"/>
    <xf numFmtId="0" fontId="0" fillId="8" borderId="28" xfId="0" applyFill="1" applyBorder="1"/>
    <xf numFmtId="0" fontId="0" fillId="8" borderId="51" xfId="0" applyFill="1" applyBorder="1"/>
    <xf numFmtId="0" fontId="0" fillId="2" borderId="25" xfId="0" applyFill="1" applyBorder="1"/>
    <xf numFmtId="0" fontId="0" fillId="2" borderId="15" xfId="0" applyFill="1" applyBorder="1"/>
    <xf numFmtId="0" fontId="0" fillId="4" borderId="56" xfId="0" applyFill="1" applyBorder="1" applyAlignment="1">
      <alignment horizontal="center"/>
    </xf>
    <xf numFmtId="0" fontId="19" fillId="4" borderId="59" xfId="0" applyFont="1" applyFill="1" applyBorder="1" applyAlignment="1">
      <alignment horizontal="center" vertical="center" textRotation="90" shrinkToFit="1"/>
    </xf>
    <xf numFmtId="0" fontId="19" fillId="4" borderId="40" xfId="0" applyFont="1" applyFill="1" applyBorder="1" applyAlignment="1">
      <alignment horizontal="center" vertical="center" textRotation="90" shrinkToFit="1"/>
    </xf>
    <xf numFmtId="0" fontId="19" fillId="4" borderId="10" xfId="0" applyFont="1" applyFill="1" applyBorder="1" applyAlignment="1">
      <alignment horizontal="center" vertical="center" textRotation="90" shrinkToFit="1"/>
    </xf>
    <xf numFmtId="0" fontId="19" fillId="4" borderId="12" xfId="0" applyFont="1" applyFill="1" applyBorder="1" applyAlignment="1">
      <alignment horizontal="center" vertical="center" textRotation="90" shrinkToFit="1"/>
    </xf>
    <xf numFmtId="0" fontId="19" fillId="0" borderId="0" xfId="0" applyFont="1" applyFill="1"/>
    <xf numFmtId="0" fontId="3" fillId="4" borderId="59" xfId="0" applyFont="1" applyFill="1" applyBorder="1" applyAlignment="1">
      <alignment horizontal="center"/>
    </xf>
    <xf numFmtId="0" fontId="0" fillId="4" borderId="66" xfId="0" applyFill="1" applyBorder="1"/>
    <xf numFmtId="0" fontId="22" fillId="4" borderId="10" xfId="0" applyFont="1" applyFill="1" applyBorder="1" applyAlignment="1">
      <alignment horizontal="center" wrapText="1"/>
    </xf>
    <xf numFmtId="0" fontId="10" fillId="0" borderId="11" xfId="0" applyFont="1" applyBorder="1" applyAlignment="1">
      <alignment horizontal="right"/>
    </xf>
    <xf numFmtId="0" fontId="10" fillId="0" borderId="36" xfId="0" applyFont="1" applyBorder="1"/>
    <xf numFmtId="0" fontId="0" fillId="4" borderId="19" xfId="0" applyFill="1" applyBorder="1" applyAlignment="1">
      <alignment horizontal="center"/>
    </xf>
    <xf numFmtId="0" fontId="0" fillId="4" borderId="48" xfId="0" applyFill="1" applyBorder="1" applyAlignment="1">
      <alignment horizontal="center"/>
    </xf>
    <xf numFmtId="0" fontId="0" fillId="4" borderId="31" xfId="0" applyFill="1" applyBorder="1" applyAlignment="1">
      <alignment horizontal="center"/>
    </xf>
    <xf numFmtId="0" fontId="0" fillId="4" borderId="23" xfId="0" applyFill="1" applyBorder="1" applyAlignment="1">
      <alignment horizontal="center"/>
    </xf>
    <xf numFmtId="0" fontId="0" fillId="8" borderId="25" xfId="0" applyFill="1" applyBorder="1" applyAlignment="1">
      <alignment horizontal="center"/>
    </xf>
    <xf numFmtId="0" fontId="17" fillId="6" borderId="20" xfId="38" applyFont="1" applyFill="1" applyBorder="1" applyAlignment="1">
      <alignment horizontal="center" vertical="top"/>
    </xf>
    <xf numFmtId="0" fontId="5" fillId="6" borderId="20" xfId="38" applyFont="1" applyFill="1" applyBorder="1" applyAlignment="1">
      <alignment horizontal="center"/>
    </xf>
    <xf numFmtId="0" fontId="15" fillId="6" borderId="31" xfId="38" applyFont="1" applyFill="1" applyBorder="1" applyAlignment="1">
      <alignment horizontal="center"/>
    </xf>
    <xf numFmtId="0" fontId="14" fillId="6" borderId="37" xfId="38" applyFont="1" applyFill="1" applyBorder="1" applyAlignment="1"/>
    <xf numFmtId="0" fontId="14" fillId="6" borderId="38" xfId="38" applyFont="1" applyFill="1" applyBorder="1" applyAlignment="1"/>
    <xf numFmtId="0" fontId="14" fillId="6" borderId="40" xfId="38" applyFont="1" applyFill="1" applyBorder="1" applyAlignment="1"/>
    <xf numFmtId="0" fontId="1" fillId="6" borderId="44" xfId="38" applyFont="1" applyFill="1" applyBorder="1" applyAlignment="1">
      <alignment horizontal="center"/>
    </xf>
    <xf numFmtId="0" fontId="1" fillId="6" borderId="21" xfId="38" applyFont="1" applyFill="1" applyBorder="1" applyAlignment="1">
      <alignment horizontal="center"/>
    </xf>
    <xf numFmtId="0" fontId="1" fillId="6" borderId="48" xfId="38" applyFont="1" applyFill="1" applyBorder="1" applyAlignment="1">
      <alignment horizontal="center"/>
    </xf>
    <xf numFmtId="0" fontId="1" fillId="2" borderId="24" xfId="38" applyFont="1" applyFill="1" applyBorder="1" applyAlignment="1">
      <alignment horizontal="left"/>
    </xf>
    <xf numFmtId="0" fontId="3" fillId="2" borderId="24" xfId="38" applyFill="1" applyBorder="1" applyAlignment="1">
      <alignment horizontal="left"/>
    </xf>
    <xf numFmtId="0" fontId="1" fillId="2" borderId="20" xfId="38" applyFont="1" applyFill="1" applyBorder="1" applyAlignment="1">
      <alignment horizontal="left"/>
    </xf>
    <xf numFmtId="0" fontId="3" fillId="2" borderId="20" xfId="38" applyFill="1" applyBorder="1" applyAlignment="1">
      <alignment horizontal="left"/>
    </xf>
    <xf numFmtId="0" fontId="1" fillId="2" borderId="47" xfId="38" applyFont="1" applyFill="1" applyBorder="1" applyAlignment="1">
      <alignment horizontal="left"/>
    </xf>
    <xf numFmtId="0" fontId="3" fillId="2" borderId="47" xfId="38" applyFill="1" applyBorder="1" applyAlignment="1">
      <alignment horizontal="left"/>
    </xf>
    <xf numFmtId="0" fontId="3" fillId="2" borderId="43" xfId="38" applyFont="1" applyFill="1" applyBorder="1" applyAlignment="1">
      <alignment horizontal="left"/>
    </xf>
    <xf numFmtId="0" fontId="3" fillId="2" borderId="20" xfId="38" applyFont="1" applyFill="1" applyBorder="1" applyAlignment="1">
      <alignment horizontal="left"/>
    </xf>
    <xf numFmtId="0" fontId="3" fillId="2" borderId="47" xfId="38" applyFont="1" applyFill="1" applyBorder="1" applyAlignment="1">
      <alignment horizontal="left"/>
    </xf>
    <xf numFmtId="0" fontId="17" fillId="6" borderId="19" xfId="38" applyFont="1" applyFill="1" applyBorder="1" applyAlignment="1">
      <alignment horizontal="center"/>
    </xf>
    <xf numFmtId="0" fontId="17" fillId="6" borderId="56" xfId="38" applyFont="1" applyFill="1" applyBorder="1" applyAlignment="1">
      <alignment horizontal="center"/>
    </xf>
    <xf numFmtId="0" fontId="0" fillId="8" borderId="22" xfId="0" applyFill="1" applyBorder="1" applyAlignment="1">
      <alignment horizontal="center" wrapText="1"/>
    </xf>
    <xf numFmtId="0" fontId="0" fillId="8" borderId="50" xfId="0" applyFill="1" applyBorder="1" applyAlignment="1">
      <alignment horizontal="center" wrapText="1"/>
    </xf>
    <xf numFmtId="0" fontId="0" fillId="4" borderId="77" xfId="0" applyFill="1" applyBorder="1" applyAlignment="1">
      <alignment horizontal="center"/>
    </xf>
    <xf numFmtId="0" fontId="0" fillId="4" borderId="10" xfId="0" applyFill="1" applyBorder="1" applyAlignment="1">
      <alignment horizontal="center"/>
    </xf>
    <xf numFmtId="0" fontId="5" fillId="0" borderId="0" xfId="0" applyFont="1" applyBorder="1" applyAlignment="1">
      <alignment horizontal="right"/>
    </xf>
    <xf numFmtId="0" fontId="5" fillId="0" borderId="4" xfId="0" applyFont="1" applyBorder="1" applyAlignment="1">
      <alignment horizontal="right"/>
    </xf>
    <xf numFmtId="0" fontId="0" fillId="8" borderId="48" xfId="0" applyFill="1" applyBorder="1"/>
    <xf numFmtId="0" fontId="0" fillId="4" borderId="70" xfId="0" applyFill="1" applyBorder="1" applyAlignment="1">
      <alignment horizontal="center"/>
    </xf>
    <xf numFmtId="0" fontId="0" fillId="8" borderId="70" xfId="0" applyFill="1" applyBorder="1" applyAlignment="1">
      <alignment horizontal="center"/>
    </xf>
    <xf numFmtId="0" fontId="0" fillId="4" borderId="71" xfId="0" applyFill="1" applyBorder="1" applyAlignment="1">
      <alignment horizontal="center"/>
    </xf>
    <xf numFmtId="0" fontId="0" fillId="8" borderId="69" xfId="0" applyFill="1" applyBorder="1" applyAlignment="1">
      <alignment horizontal="center"/>
    </xf>
    <xf numFmtId="0" fontId="10" fillId="0" borderId="41" xfId="0" applyFont="1" applyBorder="1" applyAlignment="1">
      <alignment horizontal="center"/>
    </xf>
    <xf numFmtId="0" fontId="19" fillId="0" borderId="39" xfId="0" applyFont="1" applyBorder="1"/>
    <xf numFmtId="0" fontId="10" fillId="4" borderId="10" xfId="0" applyFont="1" applyFill="1" applyBorder="1" applyAlignment="1">
      <alignment horizontal="center"/>
    </xf>
    <xf numFmtId="0" fontId="10" fillId="0" borderId="68" xfId="0" applyFont="1" applyBorder="1" applyAlignment="1">
      <alignment horizontal="center"/>
    </xf>
    <xf numFmtId="0" fontId="10" fillId="0" borderId="79" xfId="0" applyFont="1" applyBorder="1" applyAlignment="1">
      <alignment horizontal="center"/>
    </xf>
    <xf numFmtId="0" fontId="3" fillId="8" borderId="19" xfId="0" applyFont="1" applyFill="1" applyBorder="1" applyAlignment="1">
      <alignment horizontal="center" vertical="center"/>
    </xf>
    <xf numFmtId="0" fontId="3" fillId="8" borderId="56"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0" fillId="4" borderId="65" xfId="0" applyFill="1" applyBorder="1"/>
    <xf numFmtId="0" fontId="1" fillId="8" borderId="44"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48" xfId="0" applyFont="1" applyFill="1" applyBorder="1" applyAlignment="1">
      <alignment horizontal="center" vertical="center"/>
    </xf>
    <xf numFmtId="0" fontId="0" fillId="4" borderId="1" xfId="0" applyFill="1" applyBorder="1"/>
    <xf numFmtId="0" fontId="8" fillId="6" borderId="20" xfId="38" applyFont="1" applyFill="1" applyBorder="1" applyAlignment="1"/>
    <xf numFmtId="0" fontId="24" fillId="4" borderId="59" xfId="0" applyFont="1" applyFill="1" applyBorder="1" applyAlignment="1">
      <alignment horizontal="center" vertical="center" textRotation="90" shrinkToFit="1"/>
    </xf>
    <xf numFmtId="0" fontId="24" fillId="4" borderId="40" xfId="0" applyFont="1" applyFill="1" applyBorder="1" applyAlignment="1">
      <alignment horizontal="center" vertical="center" textRotation="90" shrinkToFit="1"/>
    </xf>
    <xf numFmtId="0" fontId="24" fillId="4" borderId="12" xfId="0" applyFont="1" applyFill="1" applyBorder="1" applyAlignment="1">
      <alignment horizontal="center" vertical="center" textRotation="90" shrinkToFit="1"/>
    </xf>
    <xf numFmtId="0" fontId="24" fillId="4" borderId="10" xfId="0" applyFont="1" applyFill="1" applyBorder="1" applyAlignment="1">
      <alignment horizontal="center" vertical="center" textRotation="90" shrinkToFit="1"/>
    </xf>
    <xf numFmtId="0" fontId="24" fillId="4" borderId="37" xfId="0" applyFont="1" applyFill="1" applyBorder="1" applyAlignment="1">
      <alignment horizontal="center" vertical="center" textRotation="90" shrinkToFit="1"/>
    </xf>
    <xf numFmtId="0" fontId="3" fillId="4" borderId="25" xfId="0" applyFont="1" applyFill="1" applyBorder="1" applyAlignment="1">
      <alignment horizontal="center"/>
    </xf>
    <xf numFmtId="0" fontId="0" fillId="4" borderId="25" xfId="0" applyFill="1" applyBorder="1" applyAlignment="1">
      <alignment horizontal="center"/>
    </xf>
    <xf numFmtId="0" fontId="0" fillId="8" borderId="13" xfId="0" applyFill="1" applyBorder="1" applyAlignment="1">
      <alignment horizontal="center"/>
    </xf>
    <xf numFmtId="0" fontId="0" fillId="4" borderId="13" xfId="0" applyFill="1" applyBorder="1" applyAlignment="1">
      <alignment horizontal="center"/>
    </xf>
    <xf numFmtId="0" fontId="0" fillId="4" borderId="64" xfId="0" applyFill="1" applyBorder="1" applyAlignment="1">
      <alignment horizontal="center"/>
    </xf>
    <xf numFmtId="0" fontId="0" fillId="4" borderId="65" xfId="0" applyFill="1" applyBorder="1" applyAlignment="1">
      <alignment horizontal="center"/>
    </xf>
    <xf numFmtId="0" fontId="3" fillId="0" borderId="56" xfId="0" applyFont="1" applyFill="1" applyBorder="1" applyAlignment="1">
      <alignment horizontal="center"/>
    </xf>
    <xf numFmtId="0" fontId="3" fillId="0" borderId="47" xfId="0" applyFont="1" applyFill="1" applyBorder="1" applyAlignment="1">
      <alignment horizontal="center"/>
    </xf>
    <xf numFmtId="0" fontId="0" fillId="4" borderId="3" xfId="0" applyFill="1" applyBorder="1" applyAlignment="1">
      <alignment horizontal="center"/>
    </xf>
    <xf numFmtId="0" fontId="0" fillId="8" borderId="20" xfId="0" applyFill="1" applyBorder="1" applyAlignment="1">
      <alignment horizontal="center"/>
    </xf>
    <xf numFmtId="0" fontId="0" fillId="8" borderId="47" xfId="0" applyFill="1" applyBorder="1" applyAlignment="1">
      <alignment horizontal="center"/>
    </xf>
    <xf numFmtId="0" fontId="0" fillId="8" borderId="21" xfId="0" applyFill="1" applyBorder="1" applyAlignment="1">
      <alignment horizontal="center"/>
    </xf>
    <xf numFmtId="0" fontId="0" fillId="4" borderId="21" xfId="0" applyFill="1" applyBorder="1" applyAlignment="1">
      <alignment horizontal="center"/>
    </xf>
    <xf numFmtId="0" fontId="0" fillId="8" borderId="19" xfId="0" applyFill="1" applyBorder="1"/>
    <xf numFmtId="0" fontId="3" fillId="4" borderId="22" xfId="0" applyFont="1" applyFill="1" applyBorder="1" applyAlignment="1">
      <alignment horizontal="center"/>
    </xf>
    <xf numFmtId="0" fontId="0" fillId="8" borderId="21" xfId="0" applyFill="1" applyBorder="1"/>
    <xf numFmtId="0" fontId="0" fillId="2" borderId="20" xfId="0" applyFill="1" applyBorder="1" applyAlignment="1">
      <alignment horizontal="center"/>
    </xf>
    <xf numFmtId="0" fontId="0" fillId="2" borderId="24" xfId="0" applyFill="1" applyBorder="1" applyAlignment="1">
      <alignment horizontal="center"/>
    </xf>
    <xf numFmtId="0" fontId="3" fillId="8" borderId="13" xfId="0" applyFont="1" applyFill="1" applyBorder="1" applyAlignment="1">
      <alignment horizontal="center"/>
    </xf>
    <xf numFmtId="0" fontId="0" fillId="4" borderId="1" xfId="0" applyFill="1" applyBorder="1" applyAlignment="1">
      <alignment horizontal="center"/>
    </xf>
    <xf numFmtId="0" fontId="0" fillId="8" borderId="26" xfId="0" applyFill="1" applyBorder="1" applyAlignment="1">
      <alignment horizontal="center"/>
    </xf>
    <xf numFmtId="0" fontId="0" fillId="4" borderId="28" xfId="0" applyFill="1" applyBorder="1" applyAlignment="1">
      <alignment horizontal="center"/>
    </xf>
    <xf numFmtId="0" fontId="0" fillId="8" borderId="28" xfId="0" applyFill="1" applyBorder="1" applyAlignment="1">
      <alignment horizontal="center"/>
    </xf>
    <xf numFmtId="0" fontId="0" fillId="4" borderId="34" xfId="0" applyFill="1" applyBorder="1" applyAlignment="1">
      <alignment horizontal="center"/>
    </xf>
    <xf numFmtId="0" fontId="0" fillId="2" borderId="44" xfId="0" applyFill="1" applyBorder="1"/>
    <xf numFmtId="0" fontId="0" fillId="4" borderId="51" xfId="0" applyFill="1" applyBorder="1" applyAlignment="1">
      <alignment horizontal="center"/>
    </xf>
    <xf numFmtId="0" fontId="10" fillId="4" borderId="59" xfId="0" applyFont="1" applyFill="1" applyBorder="1" applyAlignment="1">
      <alignment horizontal="center"/>
    </xf>
    <xf numFmtId="0" fontId="1" fillId="0" borderId="20" xfId="0" applyFont="1" applyFill="1" applyBorder="1" applyAlignment="1">
      <alignment horizontal="center" vertical="center"/>
    </xf>
    <xf numFmtId="0" fontId="1" fillId="8" borderId="47" xfId="0" applyFont="1" applyFill="1" applyBorder="1" applyAlignment="1">
      <alignment horizontal="center" vertical="center"/>
    </xf>
    <xf numFmtId="0" fontId="1" fillId="8"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0" fillId="4" borderId="11" xfId="0" applyFont="1" applyFill="1"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55" xfId="0" applyBorder="1" applyAlignment="1">
      <alignment horizontal="center"/>
    </xf>
    <xf numFmtId="0" fontId="0" fillId="0" borderId="43" xfId="0" applyBorder="1" applyAlignment="1">
      <alignment horizontal="center"/>
    </xf>
    <xf numFmtId="0" fontId="0" fillId="4" borderId="11" xfId="0" applyFill="1" applyBorder="1" applyAlignment="1"/>
    <xf numFmtId="0" fontId="0" fillId="4" borderId="41" xfId="0" applyFill="1" applyBorder="1" applyAlignment="1"/>
    <xf numFmtId="0" fontId="0" fillId="4" borderId="45" xfId="0" applyFill="1" applyBorder="1" applyAlignment="1">
      <alignment horizontal="center" vertical="center"/>
    </xf>
    <xf numFmtId="0" fontId="8" fillId="4" borderId="59" xfId="0" applyFont="1" applyFill="1" applyBorder="1" applyAlignment="1"/>
    <xf numFmtId="0" fontId="8" fillId="4" borderId="40" xfId="0" applyFont="1" applyFill="1" applyBorder="1" applyAlignment="1"/>
    <xf numFmtId="0" fontId="8" fillId="4" borderId="60" xfId="0" applyFont="1" applyFill="1" applyBorder="1" applyAlignment="1"/>
    <xf numFmtId="0" fontId="8" fillId="4" borderId="12" xfId="0" applyFont="1" applyFill="1" applyBorder="1" applyAlignment="1"/>
    <xf numFmtId="0" fontId="0" fillId="4" borderId="60" xfId="0" applyFill="1" applyBorder="1" applyAlignment="1">
      <alignment horizontal="center"/>
    </xf>
    <xf numFmtId="0" fontId="3" fillId="0" borderId="44" xfId="0" applyFont="1" applyFill="1" applyBorder="1" applyAlignment="1">
      <alignment horizontal="center"/>
    </xf>
    <xf numFmtId="0" fontId="3" fillId="0" borderId="21" xfId="0" applyFont="1" applyFill="1" applyBorder="1" applyAlignment="1">
      <alignment horizontal="center"/>
    </xf>
    <xf numFmtId="0" fontId="3" fillId="0" borderId="48" xfId="0" applyFont="1" applyFill="1" applyBorder="1" applyAlignment="1">
      <alignment horizontal="center"/>
    </xf>
    <xf numFmtId="0" fontId="3" fillId="4" borderId="16" xfId="0" applyFont="1" applyFill="1" applyBorder="1" applyAlignment="1">
      <alignment horizontal="center"/>
    </xf>
    <xf numFmtId="0" fontId="3" fillId="2" borderId="44" xfId="0" applyFont="1" applyFill="1" applyBorder="1" applyAlignment="1">
      <alignment horizontal="center"/>
    </xf>
    <xf numFmtId="0" fontId="3" fillId="4" borderId="30" xfId="0" applyFont="1" applyFill="1" applyBorder="1" applyAlignment="1">
      <alignment horizontal="center"/>
    </xf>
    <xf numFmtId="0" fontId="3" fillId="2" borderId="21" xfId="0" applyFont="1" applyFill="1" applyBorder="1" applyAlignment="1">
      <alignment horizontal="center"/>
    </xf>
    <xf numFmtId="0" fontId="3" fillId="4" borderId="45" xfId="0" applyFont="1" applyFill="1" applyBorder="1" applyAlignment="1">
      <alignment horizontal="center"/>
    </xf>
    <xf numFmtId="0" fontId="3" fillId="0" borderId="42" xfId="0" applyFont="1" applyFill="1" applyBorder="1" applyAlignment="1">
      <alignment horizontal="center" wrapText="1"/>
    </xf>
    <xf numFmtId="0" fontId="3" fillId="8" borderId="29" xfId="0" applyFont="1" applyFill="1" applyBorder="1" applyAlignment="1">
      <alignment horizontal="center" wrapText="1"/>
    </xf>
    <xf numFmtId="0" fontId="3" fillId="0" borderId="29" xfId="0" applyFont="1" applyFill="1" applyBorder="1" applyAlignment="1">
      <alignment horizontal="center" wrapText="1"/>
    </xf>
    <xf numFmtId="0" fontId="3" fillId="8" borderId="46" xfId="0" applyFont="1" applyFill="1" applyBorder="1" applyAlignment="1">
      <alignment horizontal="center" wrapText="1"/>
    </xf>
    <xf numFmtId="0" fontId="3" fillId="2" borderId="20" xfId="0" applyFont="1" applyFill="1" applyBorder="1" applyAlignment="1">
      <alignment horizontal="center"/>
    </xf>
    <xf numFmtId="0" fontId="3" fillId="2" borderId="43" xfId="0" applyFont="1" applyFill="1" applyBorder="1" applyAlignment="1">
      <alignment horizontal="center"/>
    </xf>
    <xf numFmtId="0" fontId="3" fillId="2" borderId="55" xfId="0" applyFont="1" applyFill="1" applyBorder="1" applyAlignment="1">
      <alignment horizontal="center"/>
    </xf>
    <xf numFmtId="0" fontId="3" fillId="2" borderId="19" xfId="0" applyFont="1" applyFill="1" applyBorder="1" applyAlignment="1">
      <alignment horizontal="center"/>
    </xf>
    <xf numFmtId="0" fontId="3" fillId="2" borderId="56" xfId="0" applyFont="1" applyFill="1" applyBorder="1" applyAlignment="1">
      <alignment horizont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8" borderId="60" xfId="0" applyFill="1" applyBorder="1" applyAlignment="1">
      <alignment horizontal="center" vertical="center"/>
    </xf>
    <xf numFmtId="0" fontId="0" fillId="0" borderId="0" xfId="0" applyBorder="1" applyAlignment="1">
      <alignment horizontal="center" vertical="center"/>
    </xf>
    <xf numFmtId="0" fontId="0" fillId="4" borderId="36" xfId="0" applyFill="1" applyBorder="1" applyAlignment="1"/>
    <xf numFmtId="0" fontId="0" fillId="4" borderId="8" xfId="0" applyFill="1" applyBorder="1" applyAlignment="1"/>
    <xf numFmtId="0" fontId="0" fillId="8" borderId="41" xfId="0" applyFill="1" applyBorder="1" applyAlignment="1">
      <alignment horizontal="center" vertical="center"/>
    </xf>
    <xf numFmtId="0" fontId="0" fillId="4" borderId="41" xfId="0" applyFill="1" applyBorder="1" applyAlignment="1">
      <alignment horizontal="center" vertical="center"/>
    </xf>
    <xf numFmtId="0" fontId="10" fillId="4" borderId="13" xfId="0" applyFont="1" applyFill="1" applyBorder="1" applyAlignment="1">
      <alignment horizontal="center"/>
    </xf>
    <xf numFmtId="0" fontId="0" fillId="0" borderId="42" xfId="0" applyBorder="1"/>
    <xf numFmtId="0" fontId="9" fillId="0" borderId="29" xfId="0" applyFont="1" applyBorder="1"/>
    <xf numFmtId="0" fontId="9" fillId="0" borderId="46" xfId="0" applyFont="1" applyBorder="1"/>
    <xf numFmtId="0" fontId="10" fillId="4" borderId="3" xfId="0" applyFont="1" applyFill="1" applyBorder="1" applyAlignment="1">
      <alignment horizontal="center"/>
    </xf>
    <xf numFmtId="0" fontId="0" fillId="4" borderId="67" xfId="0" applyFill="1" applyBorder="1" applyAlignment="1">
      <alignment horizontal="center"/>
    </xf>
    <xf numFmtId="0" fontId="3" fillId="4" borderId="62" xfId="0" applyFont="1" applyFill="1" applyBorder="1" applyAlignment="1">
      <alignment horizontal="center"/>
    </xf>
    <xf numFmtId="0" fontId="3" fillId="4" borderId="50" xfId="0" applyFont="1" applyFill="1" applyBorder="1" applyAlignment="1">
      <alignment horizontal="center"/>
    </xf>
    <xf numFmtId="0" fontId="3" fillId="8" borderId="42" xfId="0" applyFont="1" applyFill="1" applyBorder="1" applyAlignment="1">
      <alignment horizontal="center" wrapText="1"/>
    </xf>
    <xf numFmtId="0" fontId="3" fillId="8" borderId="44" xfId="0" applyFont="1" applyFill="1" applyBorder="1" applyAlignment="1">
      <alignment horizontal="center" shrinkToFit="1"/>
    </xf>
    <xf numFmtId="0" fontId="0" fillId="4" borderId="55" xfId="0" applyFill="1" applyBorder="1" applyAlignment="1">
      <alignment horizontal="center" shrinkToFit="1"/>
    </xf>
    <xf numFmtId="0" fontId="0" fillId="8" borderId="62" xfId="0" applyFill="1" applyBorder="1" applyAlignment="1">
      <alignment horizontal="center" wrapText="1"/>
    </xf>
    <xf numFmtId="0" fontId="0" fillId="4" borderId="19" xfId="0" applyFill="1" applyBorder="1" applyAlignment="1">
      <alignment horizontal="center" wrapText="1"/>
    </xf>
    <xf numFmtId="0" fontId="0" fillId="4" borderId="56" xfId="0" applyFill="1" applyBorder="1" applyAlignment="1">
      <alignment horizontal="center" wrapText="1"/>
    </xf>
    <xf numFmtId="0" fontId="1" fillId="4" borderId="55" xfId="0" applyFont="1" applyFill="1" applyBorder="1" applyAlignment="1">
      <alignment horizontal="center" vertical="center" shrinkToFit="1"/>
    </xf>
    <xf numFmtId="0" fontId="1" fillId="8" borderId="43"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8" borderId="20"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0" borderId="47" xfId="0" applyFont="1" applyFill="1" applyBorder="1" applyAlignment="1">
      <alignment horizontal="center" vertical="center"/>
    </xf>
    <xf numFmtId="9" fontId="1" fillId="0" borderId="43"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1" fillId="8" borderId="62" xfId="0" applyFont="1" applyFill="1" applyBorder="1" applyAlignment="1">
      <alignment horizontal="center" vertical="center"/>
    </xf>
    <xf numFmtId="0" fontId="1" fillId="8" borderId="22"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20" xfId="38" applyNumberFormat="1" applyFont="1" applyFill="1" applyBorder="1" applyAlignment="1">
      <alignment horizontal="center" shrinkToFit="1"/>
    </xf>
    <xf numFmtId="49" fontId="3" fillId="2" borderId="20" xfId="38" applyNumberFormat="1" applyFont="1" applyFill="1" applyBorder="1" applyAlignment="1">
      <alignment horizontal="center" wrapText="1" shrinkToFit="1"/>
    </xf>
    <xf numFmtId="49" fontId="3" fillId="2" borderId="32" xfId="38" applyNumberFormat="1" applyFont="1" applyFill="1" applyBorder="1" applyAlignment="1">
      <alignment horizontal="center" shrinkToFit="1"/>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10" fillId="0" borderId="39" xfId="0" applyFont="1" applyFill="1" applyBorder="1"/>
    <xf numFmtId="0" fontId="1" fillId="4" borderId="43"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1" fillId="8" borderId="32"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1" xfId="0" applyFont="1" applyFill="1" applyBorder="1" applyAlignment="1">
      <alignment horizontal="center" vertical="center"/>
    </xf>
    <xf numFmtId="0" fontId="0" fillId="4" borderId="40" xfId="0" applyFill="1" applyBorder="1" applyAlignment="1">
      <alignment horizontal="center" vertical="center"/>
    </xf>
    <xf numFmtId="0" fontId="0" fillId="4" borderId="10" xfId="0" applyFill="1" applyBorder="1" applyAlignment="1">
      <alignment horizontal="center" vertical="center"/>
    </xf>
    <xf numFmtId="0" fontId="0" fillId="4" borderId="40" xfId="0" applyFill="1" applyBorder="1" applyAlignment="1">
      <alignment horizontal="center"/>
    </xf>
    <xf numFmtId="0" fontId="10" fillId="0" borderId="11" xfId="0" applyFont="1" applyFill="1" applyBorder="1" applyAlignment="1">
      <alignment horizontal="center"/>
    </xf>
    <xf numFmtId="0" fontId="10" fillId="0" borderId="41" xfId="0" applyFont="1" applyFill="1" applyBorder="1" applyAlignment="1">
      <alignment horizontal="center"/>
    </xf>
    <xf numFmtId="0" fontId="0" fillId="0" borderId="47" xfId="0" applyBorder="1" applyAlignment="1">
      <alignment horizontal="center"/>
    </xf>
    <xf numFmtId="0" fontId="3" fillId="8" borderId="24" xfId="0" applyFont="1" applyFill="1" applyBorder="1" applyAlignment="1">
      <alignment horizontal="center" vertical="center"/>
    </xf>
    <xf numFmtId="0" fontId="3" fillId="0" borderId="24" xfId="0" applyFont="1" applyBorder="1" applyAlignment="1">
      <alignment horizontal="center" vertical="center"/>
    </xf>
    <xf numFmtId="0" fontId="3" fillId="4" borderId="25" xfId="0" applyFont="1" applyFill="1" applyBorder="1" applyAlignment="1">
      <alignment horizontal="center" vertical="center"/>
    </xf>
    <xf numFmtId="0" fontId="3" fillId="0" borderId="23" xfId="0" applyFont="1" applyBorder="1" applyAlignment="1">
      <alignment horizontal="center" vertical="center"/>
    </xf>
    <xf numFmtId="0" fontId="3" fillId="2" borderId="2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8" borderId="18" xfId="0" applyFont="1" applyFill="1" applyBorder="1" applyAlignment="1">
      <alignment horizontal="center" vertical="center"/>
    </xf>
    <xf numFmtId="0" fontId="3" fillId="4" borderId="18" xfId="0" applyFont="1" applyFill="1" applyBorder="1" applyAlignment="1">
      <alignment horizontal="center" vertical="center"/>
    </xf>
    <xf numFmtId="0" fontId="3" fillId="8"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2" borderId="2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28" xfId="0" applyFont="1" applyFill="1" applyBorder="1" applyAlignment="1">
      <alignment horizontal="center" vertical="center"/>
    </xf>
    <xf numFmtId="0" fontId="3" fillId="4" borderId="28" xfId="0" applyFont="1" applyFill="1" applyBorder="1" applyAlignment="1">
      <alignment horizontal="center" vertical="center"/>
    </xf>
    <xf numFmtId="0" fontId="3" fillId="8" borderId="63" xfId="0" applyFont="1" applyFill="1" applyBorder="1" applyAlignment="1">
      <alignment horizontal="center" vertical="center"/>
    </xf>
    <xf numFmtId="0" fontId="3" fillId="0" borderId="63" xfId="0" applyFont="1" applyBorder="1" applyAlignment="1">
      <alignment horizontal="center" vertical="center"/>
    </xf>
    <xf numFmtId="0" fontId="3" fillId="8"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 xfId="0" applyFont="1" applyFill="1" applyBorder="1" applyAlignment="1">
      <alignment horizontal="center" vertical="center"/>
    </xf>
    <xf numFmtId="0" fontId="3" fillId="8"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53"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4"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center" vertical="center"/>
    </xf>
    <xf numFmtId="0" fontId="3" fillId="4" borderId="66" xfId="0" applyFont="1" applyFill="1" applyBorder="1" applyAlignment="1">
      <alignment horizontal="center" vertical="center"/>
    </xf>
    <xf numFmtId="0" fontId="3" fillId="8"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8" borderId="21" xfId="0" applyFont="1" applyFill="1" applyBorder="1" applyAlignment="1">
      <alignment horizontal="center" vertical="center"/>
    </xf>
    <xf numFmtId="9" fontId="3" fillId="0" borderId="43"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47" xfId="0" applyNumberFormat="1" applyFont="1" applyFill="1" applyBorder="1" applyAlignment="1">
      <alignment horizontal="center" vertical="center"/>
    </xf>
    <xf numFmtId="0" fontId="24" fillId="4" borderId="5" xfId="0" applyFont="1" applyFill="1" applyBorder="1" applyAlignment="1">
      <alignment horizontal="center" vertical="center" textRotation="90" wrapText="1" shrinkToFit="1"/>
    </xf>
    <xf numFmtId="0" fontId="24" fillId="4" borderId="61" xfId="0" applyFont="1" applyFill="1" applyBorder="1" applyAlignment="1">
      <alignment horizontal="center" vertical="center" textRotation="90" wrapText="1" shrinkToFit="1"/>
    </xf>
    <xf numFmtId="0" fontId="24" fillId="4" borderId="9" xfId="0" applyFont="1" applyFill="1" applyBorder="1" applyAlignment="1">
      <alignment horizontal="center" vertical="center" textRotation="90" shrinkToFit="1"/>
    </xf>
    <xf numFmtId="0" fontId="3" fillId="4" borderId="47" xfId="0" applyFont="1" applyFill="1" applyBorder="1" applyAlignment="1">
      <alignment horizontal="center" vertical="center"/>
    </xf>
    <xf numFmtId="0" fontId="3" fillId="4" borderId="43" xfId="0" applyFont="1" applyFill="1" applyBorder="1" applyAlignment="1">
      <alignment horizontal="center" vertical="center"/>
    </xf>
    <xf numFmtId="9" fontId="3" fillId="8" borderId="43" xfId="0" applyNumberFormat="1" applyFont="1" applyFill="1" applyBorder="1" applyAlignment="1">
      <alignment horizontal="center" vertical="center"/>
    </xf>
    <xf numFmtId="9" fontId="3" fillId="8" borderId="20" xfId="0" applyNumberFormat="1" applyFont="1" applyFill="1" applyBorder="1" applyAlignment="1">
      <alignment horizontal="center" vertical="center"/>
    </xf>
    <xf numFmtId="9" fontId="3" fillId="8" borderId="47"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24" fillId="4" borderId="60" xfId="0" applyFont="1" applyFill="1" applyBorder="1" applyAlignment="1">
      <alignment horizontal="center" vertical="center" textRotation="90" shrinkToFit="1"/>
    </xf>
    <xf numFmtId="0" fontId="3" fillId="8" borderId="25" xfId="0" applyFont="1" applyFill="1" applyBorder="1" applyAlignment="1">
      <alignment horizontal="center" vertical="center"/>
    </xf>
    <xf numFmtId="0" fontId="3" fillId="8" borderId="53" xfId="0" applyFont="1" applyFill="1" applyBorder="1" applyAlignment="1">
      <alignment horizontal="center" vertical="center"/>
    </xf>
    <xf numFmtId="0" fontId="0" fillId="8" borderId="15" xfId="0" applyFill="1" applyBorder="1"/>
    <xf numFmtId="0" fontId="0" fillId="8" borderId="26" xfId="0" applyFill="1" applyBorder="1"/>
    <xf numFmtId="0" fontId="0" fillId="4" borderId="26" xfId="0" applyFill="1" applyBorder="1"/>
    <xf numFmtId="0" fontId="19" fillId="4" borderId="12" xfId="0" applyFont="1" applyFill="1" applyBorder="1" applyAlignment="1">
      <alignment horizontal="center" vertical="center" textRotation="90" wrapText="1"/>
    </xf>
    <xf numFmtId="0" fontId="19" fillId="4" borderId="41" xfId="0" applyFont="1" applyFill="1" applyBorder="1" applyAlignment="1">
      <alignment horizontal="center" vertical="center" textRotation="90" wrapText="1"/>
    </xf>
    <xf numFmtId="0" fontId="0" fillId="8" borderId="55" xfId="0" applyFill="1" applyBorder="1"/>
    <xf numFmtId="0" fontId="0" fillId="8" borderId="43" xfId="0" applyFill="1" applyBorder="1"/>
    <xf numFmtId="0" fontId="0" fillId="4" borderId="44" xfId="0" applyFill="1" applyBorder="1"/>
    <xf numFmtId="0" fontId="27" fillId="10" borderId="54"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35" fillId="10" borderId="54" xfId="0" applyFont="1" applyFill="1" applyBorder="1" applyAlignment="1">
      <alignment horizontal="center" vertical="center"/>
    </xf>
    <xf numFmtId="0" fontId="35" fillId="10" borderId="37" xfId="0" applyFont="1" applyFill="1" applyBorder="1" applyAlignment="1">
      <alignment horizontal="center" vertical="center"/>
    </xf>
    <xf numFmtId="0" fontId="35" fillId="10" borderId="37" xfId="0" applyFont="1" applyFill="1" applyBorder="1" applyAlignment="1">
      <alignment horizontal="center" vertical="center" textRotation="90"/>
    </xf>
    <xf numFmtId="0" fontId="35" fillId="10" borderId="37" xfId="0" applyFont="1" applyFill="1" applyBorder="1" applyAlignment="1">
      <alignment horizontal="center" vertical="center" wrapText="1"/>
    </xf>
    <xf numFmtId="0" fontId="35" fillId="10" borderId="7" xfId="0" applyFont="1" applyFill="1" applyBorder="1" applyAlignment="1">
      <alignment horizontal="center" vertical="center" wrapText="1"/>
    </xf>
    <xf numFmtId="49" fontId="0" fillId="11" borderId="55" xfId="0" applyNumberFormat="1" applyFill="1" applyBorder="1" applyAlignment="1">
      <alignment horizontal="center"/>
    </xf>
    <xf numFmtId="49" fontId="0" fillId="12" borderId="43" xfId="0" applyNumberFormat="1" applyFill="1" applyBorder="1" applyAlignment="1">
      <alignment horizontal="center"/>
    </xf>
    <xf numFmtId="0" fontId="0" fillId="11" borderId="43" xfId="0" applyFill="1" applyBorder="1" applyAlignment="1">
      <alignment horizontal="center"/>
    </xf>
    <xf numFmtId="0" fontId="0" fillId="0" borderId="42" xfId="0" applyBorder="1" applyAlignment="1">
      <alignment horizontal="center"/>
    </xf>
    <xf numFmtId="49" fontId="0" fillId="11" borderId="19" xfId="0" applyNumberFormat="1" applyFill="1" applyBorder="1" applyAlignment="1">
      <alignment horizontal="center"/>
    </xf>
    <xf numFmtId="49" fontId="0" fillId="12" borderId="20" xfId="0" applyNumberFormat="1" applyFill="1" applyBorder="1" applyAlignment="1">
      <alignment horizontal="center"/>
    </xf>
    <xf numFmtId="0" fontId="0" fillId="11" borderId="20" xfId="0" applyFill="1" applyBorder="1" applyAlignment="1">
      <alignment horizontal="center"/>
    </xf>
    <xf numFmtId="0" fontId="0" fillId="0" borderId="20" xfId="0" applyBorder="1" applyAlignment="1">
      <alignment horizontal="center"/>
    </xf>
    <xf numFmtId="49" fontId="0" fillId="11" borderId="56" xfId="0" applyNumberFormat="1" applyFill="1" applyBorder="1" applyAlignment="1">
      <alignment horizontal="center"/>
    </xf>
    <xf numFmtId="49" fontId="0" fillId="12" borderId="47" xfId="0" applyNumberFormat="1" applyFill="1" applyBorder="1" applyAlignment="1">
      <alignment horizontal="center"/>
    </xf>
    <xf numFmtId="0" fontId="0" fillId="11" borderId="47" xfId="0" applyFill="1"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22" xfId="0" applyBorder="1" applyAlignment="1">
      <alignment horizontal="center"/>
    </xf>
    <xf numFmtId="0" fontId="0" fillId="0" borderId="50" xfId="0" applyBorder="1" applyAlignment="1">
      <alignment horizontal="center"/>
    </xf>
    <xf numFmtId="0" fontId="0" fillId="11" borderId="44" xfId="0" applyFill="1" applyBorder="1" applyAlignment="1">
      <alignment horizontal="center"/>
    </xf>
    <xf numFmtId="0" fontId="0" fillId="11" borderId="21" xfId="0" applyFill="1" applyBorder="1" applyAlignment="1">
      <alignment horizontal="center"/>
    </xf>
    <xf numFmtId="0" fontId="0" fillId="0" borderId="56" xfId="0" applyBorder="1" applyAlignment="1">
      <alignment horizontal="center"/>
    </xf>
    <xf numFmtId="0" fontId="0" fillId="11" borderId="48" xfId="0" applyFill="1" applyBorder="1" applyAlignment="1">
      <alignment horizontal="center"/>
    </xf>
    <xf numFmtId="0" fontId="0" fillId="8" borderId="43" xfId="0" applyFill="1" applyBorder="1" applyAlignment="1">
      <alignment horizontal="center"/>
    </xf>
    <xf numFmtId="0" fontId="0" fillId="4" borderId="20" xfId="0" applyFill="1" applyBorder="1" applyAlignment="1">
      <alignment horizontal="center"/>
    </xf>
    <xf numFmtId="0" fontId="0" fillId="8" borderId="29" xfId="0" applyFill="1" applyBorder="1" applyAlignment="1">
      <alignment horizontal="center"/>
    </xf>
    <xf numFmtId="0" fontId="0" fillId="8" borderId="22" xfId="0" applyFill="1" applyBorder="1" applyAlignment="1">
      <alignment horizontal="center"/>
    </xf>
    <xf numFmtId="0" fontId="0" fillId="8" borderId="62" xfId="0" applyFill="1" applyBorder="1" applyAlignment="1">
      <alignment horizontal="center"/>
    </xf>
    <xf numFmtId="0" fontId="0" fillId="8" borderId="42" xfId="0" applyFill="1" applyBorder="1" applyAlignment="1">
      <alignment horizontal="center"/>
    </xf>
    <xf numFmtId="0" fontId="0" fillId="8" borderId="55" xfId="0" applyFill="1" applyBorder="1" applyAlignment="1">
      <alignment horizontal="center"/>
    </xf>
    <xf numFmtId="0" fontId="0" fillId="0" borderId="15" xfId="0" applyBorder="1" applyAlignment="1">
      <alignment horizontal="center"/>
    </xf>
    <xf numFmtId="0" fontId="0" fillId="8" borderId="24" xfId="0" applyFill="1" applyBorder="1" applyAlignment="1">
      <alignment horizontal="center"/>
    </xf>
    <xf numFmtId="0" fontId="0" fillId="0" borderId="32" xfId="0" applyBorder="1" applyAlignment="1">
      <alignment horizontal="center"/>
    </xf>
    <xf numFmtId="0" fontId="0" fillId="4" borderId="44" xfId="0" applyFill="1" applyBorder="1" applyAlignment="1">
      <alignment horizontal="center"/>
    </xf>
    <xf numFmtId="0" fontId="19" fillId="4" borderId="63" xfId="0" applyFont="1" applyFill="1" applyBorder="1" applyAlignment="1">
      <alignment horizontal="center" vertical="center" textRotation="90" shrinkToFit="1"/>
    </xf>
    <xf numFmtId="0" fontId="27" fillId="10" borderId="54" xfId="0" quotePrefix="1" applyFont="1" applyFill="1" applyBorder="1" applyAlignment="1">
      <alignment horizontal="center" vertical="center" wrapText="1"/>
    </xf>
    <xf numFmtId="0" fontId="0" fillId="11" borderId="55" xfId="0" applyFill="1" applyBorder="1" applyAlignment="1">
      <alignment horizontal="center"/>
    </xf>
    <xf numFmtId="0" fontId="0" fillId="11" borderId="19" xfId="0" applyFill="1" applyBorder="1" applyAlignment="1">
      <alignment horizontal="center"/>
    </xf>
    <xf numFmtId="0" fontId="0" fillId="11" borderId="56" xfId="0" applyFill="1" applyBorder="1" applyAlignment="1">
      <alignment horizontal="center"/>
    </xf>
    <xf numFmtId="0" fontId="0" fillId="12" borderId="62" xfId="0" applyFill="1" applyBorder="1" applyAlignment="1">
      <alignment horizontal="center"/>
    </xf>
    <xf numFmtId="0" fontId="0" fillId="12" borderId="22" xfId="0" applyFill="1" applyBorder="1" applyAlignment="1">
      <alignment horizontal="center"/>
    </xf>
    <xf numFmtId="0" fontId="0" fillId="12" borderId="50" xfId="0" applyFill="1" applyBorder="1" applyAlignment="1">
      <alignment horizontal="center"/>
    </xf>
    <xf numFmtId="0" fontId="0" fillId="4" borderId="58" xfId="0" applyFill="1" applyBorder="1" applyAlignment="1">
      <alignment horizontal="center" vertical="center"/>
    </xf>
    <xf numFmtId="0" fontId="0" fillId="4" borderId="67" xfId="0" applyFill="1" applyBorder="1" applyAlignment="1">
      <alignment vertical="center"/>
    </xf>
    <xf numFmtId="0" fontId="27" fillId="10" borderId="9" xfId="0" applyFont="1" applyFill="1" applyBorder="1" applyAlignment="1">
      <alignment horizontal="center" vertical="center" wrapText="1"/>
    </xf>
    <xf numFmtId="0" fontId="10" fillId="4" borderId="36" xfId="0" applyFont="1" applyFill="1" applyBorder="1" applyAlignment="1">
      <alignment horizontal="center" wrapText="1"/>
    </xf>
    <xf numFmtId="0" fontId="26" fillId="9" borderId="12" xfId="0" applyFont="1" applyFill="1" applyBorder="1" applyAlignment="1">
      <alignment horizontal="center" vertical="center" textRotation="90"/>
    </xf>
    <xf numFmtId="0" fontId="26" fillId="9" borderId="9" xfId="0" applyFont="1" applyFill="1" applyBorder="1" applyAlignment="1">
      <alignment horizontal="center" vertical="center" textRotation="90"/>
    </xf>
    <xf numFmtId="0" fontId="10" fillId="4" borderId="79" xfId="0" applyFont="1" applyFill="1" applyBorder="1" applyAlignment="1">
      <alignment horizontal="center" wrapText="1"/>
    </xf>
    <xf numFmtId="0" fontId="0" fillId="12" borderId="16" xfId="0" applyFill="1" applyBorder="1" applyAlignment="1">
      <alignment horizontal="center"/>
    </xf>
    <xf numFmtId="0" fontId="0" fillId="12" borderId="30" xfId="0" applyFill="1" applyBorder="1" applyAlignment="1">
      <alignment horizontal="center"/>
    </xf>
    <xf numFmtId="0" fontId="0" fillId="12" borderId="45" xfId="0" applyFill="1" applyBorder="1" applyAlignment="1">
      <alignment horizontal="center"/>
    </xf>
    <xf numFmtId="2" fontId="0" fillId="11" borderId="55" xfId="0" applyNumberFormat="1" applyFill="1" applyBorder="1" applyAlignment="1">
      <alignment horizontal="center"/>
    </xf>
    <xf numFmtId="2" fontId="0" fillId="11" borderId="44" xfId="0" applyNumberFormat="1" applyFill="1" applyBorder="1" applyAlignment="1">
      <alignment horizontal="center"/>
    </xf>
    <xf numFmtId="2" fontId="0" fillId="11" borderId="19" xfId="0" applyNumberFormat="1" applyFill="1" applyBorder="1" applyAlignment="1">
      <alignment horizontal="center"/>
    </xf>
    <xf numFmtId="2" fontId="0" fillId="11" borderId="21" xfId="0" applyNumberFormat="1" applyFill="1" applyBorder="1" applyAlignment="1">
      <alignment horizontal="center"/>
    </xf>
    <xf numFmtId="2" fontId="0" fillId="11" borderId="56" xfId="0" applyNumberFormat="1" applyFill="1" applyBorder="1" applyAlignment="1">
      <alignment horizontal="center"/>
    </xf>
    <xf numFmtId="2" fontId="0" fillId="11" borderId="48" xfId="0" applyNumberForma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xf numFmtId="0" fontId="1" fillId="0" borderId="58"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 xfId="0" applyFont="1" applyFill="1" applyBorder="1" applyAlignment="1">
      <alignment horizontal="center" vertical="center"/>
    </xf>
    <xf numFmtId="0" fontId="0" fillId="11" borderId="55" xfId="0" applyNumberFormat="1" applyFill="1" applyBorder="1" applyAlignment="1">
      <alignment horizontal="center" shrinkToFit="1"/>
    </xf>
    <xf numFmtId="0" fontId="0" fillId="11" borderId="19" xfId="0" applyNumberFormat="1" applyFill="1" applyBorder="1" applyAlignment="1">
      <alignment horizontal="center" shrinkToFit="1"/>
    </xf>
    <xf numFmtId="0" fontId="0" fillId="11" borderId="56" xfId="0" applyNumberFormat="1" applyFill="1" applyBorder="1" applyAlignment="1">
      <alignment horizontal="center" shrinkToFit="1"/>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1" fontId="3" fillId="8" borderId="44" xfId="0" applyNumberFormat="1" applyFont="1" applyFill="1" applyBorder="1" applyAlignment="1">
      <alignment horizontal="center" vertical="center"/>
    </xf>
    <xf numFmtId="1" fontId="3" fillId="8" borderId="21" xfId="0" applyNumberFormat="1" applyFont="1" applyFill="1" applyBorder="1" applyAlignment="1">
      <alignment horizontal="center" vertical="center"/>
    </xf>
    <xf numFmtId="1" fontId="3" fillId="8" borderId="48" xfId="0" applyNumberFormat="1" applyFont="1" applyFill="1" applyBorder="1" applyAlignment="1">
      <alignment horizontal="center" vertical="center"/>
    </xf>
    <xf numFmtId="0" fontId="0" fillId="0" borderId="24" xfId="0" applyBorder="1" applyAlignment="1">
      <alignment horizontal="center"/>
    </xf>
    <xf numFmtId="0" fontId="19" fillId="4" borderId="37" xfId="0" applyFont="1" applyFill="1" applyBorder="1" applyAlignment="1">
      <alignment horizontal="center" vertical="center" textRotation="90" shrinkToFit="1"/>
    </xf>
    <xf numFmtId="0" fontId="0" fillId="8" borderId="64" xfId="0" applyFill="1" applyBorder="1" applyAlignment="1">
      <alignment horizontal="center"/>
    </xf>
    <xf numFmtId="0" fontId="0" fillId="8" borderId="65" xfId="0" applyFill="1" applyBorder="1" applyAlignment="1">
      <alignment horizontal="center"/>
    </xf>
    <xf numFmtId="0" fontId="3" fillId="8" borderId="23"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56" xfId="0" applyFont="1" applyFill="1" applyBorder="1" applyAlignment="1">
      <alignment horizontal="center" vertical="center" shrinkToFit="1"/>
    </xf>
    <xf numFmtId="0" fontId="3" fillId="8" borderId="55" xfId="0" applyFont="1" applyFill="1" applyBorder="1" applyAlignment="1">
      <alignment horizontal="center" vertical="center" shrinkToFit="1"/>
    </xf>
    <xf numFmtId="0" fontId="0" fillId="0" borderId="25" xfId="0" applyBorder="1" applyAlignment="1">
      <alignment shrinkToFit="1"/>
    </xf>
    <xf numFmtId="0" fontId="0" fillId="0" borderId="21" xfId="0" applyBorder="1" applyAlignment="1">
      <alignment shrinkToFit="1"/>
    </xf>
    <xf numFmtId="0" fontId="0" fillId="0" borderId="48" xfId="0" applyBorder="1" applyAlignment="1">
      <alignment shrinkToFit="1"/>
    </xf>
    <xf numFmtId="0" fontId="0" fillId="4" borderId="46" xfId="0" applyFill="1" applyBorder="1"/>
    <xf numFmtId="0" fontId="0" fillId="4" borderId="56" xfId="0" applyFill="1" applyBorder="1"/>
    <xf numFmtId="0" fontId="3" fillId="4" borderId="5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65" xfId="0" applyFont="1" applyFill="1" applyBorder="1" applyAlignment="1">
      <alignment horizontal="center" vertical="center"/>
    </xf>
    <xf numFmtId="9" fontId="3" fillId="4" borderId="13"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41" xfId="0" applyFont="1" applyFill="1" applyBorder="1" applyAlignment="1">
      <alignment horizontal="center" vertical="center"/>
    </xf>
    <xf numFmtId="0" fontId="0" fillId="2" borderId="46" xfId="0" applyFill="1" applyBorder="1"/>
    <xf numFmtId="0" fontId="3" fillId="8" borderId="14"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3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19" fillId="4" borderId="60" xfId="0" applyFont="1" applyFill="1" applyBorder="1" applyAlignment="1">
      <alignment horizontal="center" vertical="center" textRotation="90" shrinkToFit="1"/>
    </xf>
    <xf numFmtId="0" fontId="0" fillId="4" borderId="5" xfId="0" applyFill="1" applyBorder="1"/>
    <xf numFmtId="0" fontId="0" fillId="2" borderId="55" xfId="0" applyFill="1" applyBorder="1" applyAlignment="1">
      <alignment horizontal="center"/>
    </xf>
    <xf numFmtId="0" fontId="0" fillId="2" borderId="43" xfId="0" applyFill="1" applyBorder="1" applyAlignment="1">
      <alignment horizontal="center"/>
    </xf>
    <xf numFmtId="0" fontId="0" fillId="8" borderId="14" xfId="0" applyFill="1" applyBorder="1" applyAlignment="1">
      <alignment horizontal="center"/>
    </xf>
    <xf numFmtId="0" fontId="0" fillId="2" borderId="23" xfId="0" applyFill="1" applyBorder="1" applyAlignment="1">
      <alignment horizontal="center"/>
    </xf>
    <xf numFmtId="0" fontId="0" fillId="8" borderId="27" xfId="0" applyFill="1" applyBorder="1" applyAlignment="1">
      <alignment horizontal="center"/>
    </xf>
    <xf numFmtId="0" fontId="0" fillId="2" borderId="64" xfId="0" applyFill="1" applyBorder="1" applyAlignment="1">
      <alignment horizontal="center"/>
    </xf>
    <xf numFmtId="0" fontId="0" fillId="2" borderId="65" xfId="0" applyFill="1" applyBorder="1" applyAlignment="1">
      <alignment horizontal="center"/>
    </xf>
    <xf numFmtId="0" fontId="0" fillId="8" borderId="33" xfId="0" applyFill="1" applyBorder="1" applyAlignment="1">
      <alignment horizontal="center"/>
    </xf>
    <xf numFmtId="0" fontId="0" fillId="0" borderId="31" xfId="0" applyBorder="1" applyAlignment="1">
      <alignment horizontal="center"/>
    </xf>
    <xf numFmtId="0" fontId="0" fillId="4" borderId="59" xfId="0" applyFill="1" applyBorder="1" applyAlignment="1">
      <alignment horizontal="center"/>
    </xf>
    <xf numFmtId="0" fontId="0" fillId="4" borderId="43" xfId="0" applyFill="1" applyBorder="1" applyAlignment="1">
      <alignment horizontal="center"/>
    </xf>
    <xf numFmtId="2" fontId="0" fillId="4" borderId="44" xfId="0" applyNumberFormat="1" applyFill="1" applyBorder="1" applyAlignment="1">
      <alignment horizontal="center"/>
    </xf>
    <xf numFmtId="0" fontId="0" fillId="8" borderId="23" xfId="0" applyFill="1" applyBorder="1" applyAlignment="1">
      <alignment horizontal="center"/>
    </xf>
    <xf numFmtId="2" fontId="0" fillId="4" borderId="21" xfId="0" applyNumberFormat="1" applyFill="1" applyBorder="1" applyAlignment="1">
      <alignment horizontal="center"/>
    </xf>
    <xf numFmtId="0" fontId="0" fillId="0" borderId="65" xfId="0" applyBorder="1" applyAlignment="1">
      <alignment horizontal="center"/>
    </xf>
    <xf numFmtId="0" fontId="0" fillId="0" borderId="2" xfId="0" applyBorder="1" applyAlignment="1">
      <alignment horizontal="center"/>
    </xf>
    <xf numFmtId="0" fontId="0" fillId="8" borderId="63" xfId="0" applyFill="1" applyBorder="1" applyAlignment="1">
      <alignment horizontal="center"/>
    </xf>
    <xf numFmtId="0" fontId="0" fillId="0" borderId="63" xfId="0" applyBorder="1" applyAlignment="1">
      <alignment horizontal="center"/>
    </xf>
    <xf numFmtId="0" fontId="0" fillId="8" borderId="35" xfId="0" applyFill="1" applyBorder="1" applyAlignment="1">
      <alignment horizontal="center"/>
    </xf>
    <xf numFmtId="0" fontId="0" fillId="8" borderId="32" xfId="0" applyFill="1" applyBorder="1" applyAlignment="1">
      <alignment horizontal="center"/>
    </xf>
    <xf numFmtId="0" fontId="0" fillId="4" borderId="32" xfId="0" applyFill="1" applyBorder="1" applyAlignment="1">
      <alignment horizontal="center"/>
    </xf>
    <xf numFmtId="2" fontId="0" fillId="4" borderId="53" xfId="0" applyNumberFormat="1" applyFill="1" applyBorder="1" applyAlignment="1">
      <alignment horizontal="center"/>
    </xf>
    <xf numFmtId="9" fontId="3" fillId="4" borderId="10" xfId="0" applyNumberFormat="1" applyFont="1" applyFill="1" applyBorder="1" applyAlignment="1">
      <alignment horizontal="center"/>
    </xf>
    <xf numFmtId="2" fontId="0" fillId="4" borderId="60" xfId="0" applyNumberFormat="1" applyFill="1" applyBorder="1" applyAlignment="1">
      <alignment horizontal="center"/>
    </xf>
    <xf numFmtId="0" fontId="0" fillId="8" borderId="1" xfId="0" applyFill="1" applyBorder="1" applyAlignment="1">
      <alignment horizontal="center"/>
    </xf>
    <xf numFmtId="0" fontId="19" fillId="4" borderId="9" xfId="0" applyFont="1" applyFill="1" applyBorder="1" applyAlignment="1">
      <alignment horizontal="center" vertical="center" textRotation="90" shrinkToFit="1"/>
    </xf>
    <xf numFmtId="9" fontId="3" fillId="4" borderId="40" xfId="0" applyNumberFormat="1" applyFont="1" applyFill="1" applyBorder="1" applyAlignment="1">
      <alignment horizontal="center" vertical="center"/>
    </xf>
    <xf numFmtId="0" fontId="3" fillId="4" borderId="20" xfId="0" applyFont="1" applyFill="1" applyBorder="1" applyAlignment="1">
      <alignment horizontal="center"/>
    </xf>
    <xf numFmtId="0" fontId="0" fillId="8" borderId="48" xfId="0" applyFill="1" applyBorder="1" applyAlignment="1">
      <alignment horizontal="center"/>
    </xf>
    <xf numFmtId="0" fontId="0" fillId="2" borderId="21" xfId="0" applyFill="1" applyBorder="1" applyAlignment="1">
      <alignment horizontal="center"/>
    </xf>
    <xf numFmtId="0" fontId="0" fillId="0" borderId="23" xfId="0" applyBorder="1" applyAlignment="1">
      <alignment horizontal="center"/>
    </xf>
    <xf numFmtId="0" fontId="0" fillId="4" borderId="12" xfId="0" applyFill="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49" xfId="0" applyBorder="1" applyAlignment="1">
      <alignment horizontal="center"/>
    </xf>
    <xf numFmtId="0" fontId="0" fillId="12" borderId="20" xfId="0" applyNumberFormat="1" applyFill="1" applyBorder="1" applyAlignment="1">
      <alignment horizontal="center" shrinkToFit="1"/>
    </xf>
    <xf numFmtId="0" fontId="0" fillId="12" borderId="43" xfId="0" applyNumberFormat="1" applyFill="1" applyBorder="1" applyAlignment="1">
      <alignment horizontal="center" shrinkToFit="1"/>
    </xf>
    <xf numFmtId="0" fontId="0" fillId="12" borderId="47" xfId="0" applyNumberFormat="1" applyFill="1" applyBorder="1" applyAlignment="1">
      <alignment horizontal="center" shrinkToFit="1"/>
    </xf>
    <xf numFmtId="0" fontId="0" fillId="12" borderId="17" xfId="0" applyFill="1" applyBorder="1" applyAlignment="1">
      <alignment horizontal="center"/>
    </xf>
    <xf numFmtId="0" fontId="0" fillId="12" borderId="27" xfId="0" applyFill="1" applyBorder="1" applyAlignment="1">
      <alignment horizontal="center"/>
    </xf>
    <xf numFmtId="0" fontId="0" fillId="12" borderId="49"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0" fillId="12" borderId="71" xfId="0" applyFill="1" applyBorder="1" applyAlignment="1">
      <alignment horizontal="center"/>
    </xf>
    <xf numFmtId="0" fontId="3" fillId="4" borderId="13" xfId="0" applyFont="1" applyFill="1" applyBorder="1" applyAlignment="1">
      <alignment horizontal="center"/>
    </xf>
    <xf numFmtId="0" fontId="19" fillId="4" borderId="2" xfId="0" applyFont="1" applyFill="1" applyBorder="1" applyAlignment="1">
      <alignment horizontal="center" vertical="center" textRotation="90" shrinkToFit="1"/>
    </xf>
    <xf numFmtId="0" fontId="3" fillId="4" borderId="5" xfId="0" applyFont="1" applyFill="1" applyBorder="1" applyAlignment="1">
      <alignment horizontal="center" vertical="center"/>
    </xf>
    <xf numFmtId="0" fontId="0" fillId="4" borderId="62" xfId="0" applyFill="1" applyBorder="1" applyAlignment="1">
      <alignment horizontal="center"/>
    </xf>
    <xf numFmtId="0" fontId="3" fillId="4" borderId="47" xfId="0" applyFont="1" applyFill="1" applyBorder="1" applyAlignment="1">
      <alignment horizontal="center"/>
    </xf>
    <xf numFmtId="0" fontId="3" fillId="4" borderId="54"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24" xfId="0" applyFont="1" applyFill="1" applyBorder="1" applyAlignment="1">
      <alignment horizontal="center"/>
    </xf>
    <xf numFmtId="9" fontId="3" fillId="0" borderId="24" xfId="0" applyNumberFormat="1" applyFont="1" applyFill="1" applyBorder="1" applyAlignment="1">
      <alignment horizontal="center" vertical="center"/>
    </xf>
    <xf numFmtId="9" fontId="3" fillId="8" borderId="24" xfId="0" applyNumberFormat="1" applyFont="1" applyFill="1" applyBorder="1" applyAlignment="1">
      <alignment horizontal="center" vertical="center"/>
    </xf>
    <xf numFmtId="0" fontId="3" fillId="8" borderId="15" xfId="0" applyFont="1" applyFill="1" applyBorder="1" applyAlignment="1">
      <alignment horizontal="center" vertical="center"/>
    </xf>
    <xf numFmtId="0" fontId="0" fillId="8" borderId="18" xfId="0" applyFill="1" applyBorder="1" applyAlignment="1">
      <alignment horizontal="center"/>
    </xf>
    <xf numFmtId="0" fontId="0" fillId="2" borderId="44" xfId="0" applyFill="1" applyBorder="1" applyAlignment="1">
      <alignment horizontal="center"/>
    </xf>
    <xf numFmtId="0" fontId="1" fillId="4" borderId="42"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9" fontId="0" fillId="4" borderId="65" xfId="0" applyNumberFormat="1" applyFill="1" applyBorder="1" applyAlignment="1">
      <alignment horizontal="center"/>
    </xf>
    <xf numFmtId="0" fontId="1" fillId="4" borderId="16" xfId="0" applyFont="1" applyFill="1" applyBorder="1" applyAlignment="1">
      <alignment horizontal="center" vertical="center" shrinkToFit="1"/>
    </xf>
    <xf numFmtId="0" fontId="1" fillId="4" borderId="30" xfId="0" applyFont="1" applyFill="1" applyBorder="1" applyAlignment="1">
      <alignment horizontal="center" vertical="center" shrinkToFit="1"/>
    </xf>
    <xf numFmtId="9" fontId="1" fillId="0" borderId="47" xfId="0" applyNumberFormat="1" applyFont="1" applyFill="1" applyBorder="1" applyAlignment="1">
      <alignment horizontal="center" vertical="center"/>
    </xf>
    <xf numFmtId="0" fontId="1" fillId="4" borderId="6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9" fontId="0" fillId="8" borderId="13" xfId="0" applyNumberFormat="1" applyFill="1" applyBorder="1" applyAlignment="1">
      <alignment horizontal="center"/>
    </xf>
    <xf numFmtId="9" fontId="0" fillId="8" borderId="6" xfId="0" applyNumberFormat="1" applyFill="1" applyBorder="1" applyAlignment="1">
      <alignment horizontal="center"/>
    </xf>
    <xf numFmtId="0" fontId="3" fillId="0" borderId="20" xfId="38" applyNumberFormat="1" applyBorder="1" applyAlignment="1"/>
    <xf numFmtId="0" fontId="3" fillId="0" borderId="20" xfId="38" applyNumberFormat="1" applyBorder="1"/>
    <xf numFmtId="0" fontId="0" fillId="4" borderId="44" xfId="0" applyFill="1" applyBorder="1" applyAlignment="1">
      <alignment horizontal="center" vertical="center"/>
    </xf>
    <xf numFmtId="0" fontId="0" fillId="4" borderId="5" xfId="0" applyFill="1" applyBorder="1" applyAlignment="1">
      <alignment horizontal="center"/>
    </xf>
    <xf numFmtId="0" fontId="1" fillId="4" borderId="31"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1" fillId="8" borderId="53" xfId="0" applyFont="1" applyFill="1" applyBorder="1" applyAlignment="1">
      <alignment horizontal="center" vertical="center"/>
    </xf>
    <xf numFmtId="0" fontId="0" fillId="4" borderId="60" xfId="0" applyFill="1" applyBorder="1" applyAlignment="1">
      <alignment horizontal="center" vertical="center"/>
    </xf>
    <xf numFmtId="0" fontId="7" fillId="2" borderId="20" xfId="38" applyFont="1" applyFill="1" applyBorder="1" applyAlignment="1">
      <alignment horizontal="center" vertical="center"/>
    </xf>
    <xf numFmtId="0" fontId="7" fillId="6" borderId="20" xfId="38" applyFont="1" applyFill="1" applyBorder="1" applyAlignment="1">
      <alignment horizontal="center" vertical="center"/>
    </xf>
    <xf numFmtId="0" fontId="7" fillId="2" borderId="21" xfId="38" applyFont="1" applyFill="1" applyBorder="1" applyAlignment="1">
      <alignment horizontal="center" vertical="center"/>
    </xf>
    <xf numFmtId="0" fontId="7" fillId="6" borderId="21" xfId="38" applyFont="1" applyFill="1" applyBorder="1" applyAlignment="1">
      <alignment horizontal="center" vertical="center"/>
    </xf>
    <xf numFmtId="0" fontId="7" fillId="2" borderId="20" xfId="38" quotePrefix="1" applyFont="1" applyFill="1" applyBorder="1" applyAlignment="1">
      <alignment horizontal="center" vertical="center"/>
    </xf>
    <xf numFmtId="0" fontId="5" fillId="2" borderId="20" xfId="38" applyFont="1" applyFill="1" applyBorder="1" applyAlignment="1">
      <alignment horizontal="center" vertical="center"/>
    </xf>
    <xf numFmtId="0" fontId="7" fillId="6" borderId="22" xfId="38" applyFont="1" applyFill="1" applyBorder="1" applyAlignment="1">
      <alignment horizontal="center" vertical="center"/>
    </xf>
    <xf numFmtId="0" fontId="0" fillId="4" borderId="47" xfId="0" applyFill="1" applyBorder="1" applyAlignment="1">
      <alignment horizontal="center"/>
    </xf>
    <xf numFmtId="0" fontId="0" fillId="4" borderId="43" xfId="0" applyNumberFormat="1" applyFill="1" applyBorder="1" applyAlignment="1">
      <alignment horizontal="center"/>
    </xf>
    <xf numFmtId="0" fontId="0" fillId="4" borderId="43" xfId="0" applyNumberFormat="1" applyFill="1" applyBorder="1"/>
    <xf numFmtId="0" fontId="0" fillId="4" borderId="32" xfId="0" applyNumberFormat="1" applyFill="1" applyBorder="1" applyAlignment="1">
      <alignment horizontal="center"/>
    </xf>
    <xf numFmtId="0" fontId="0" fillId="4" borderId="32" xfId="0" applyNumberFormat="1" applyFill="1" applyBorder="1"/>
    <xf numFmtId="0" fontId="0" fillId="4" borderId="47" xfId="0" applyNumberFormat="1" applyFill="1" applyBorder="1" applyAlignment="1">
      <alignment horizontal="center"/>
    </xf>
    <xf numFmtId="0" fontId="0" fillId="4" borderId="47" xfId="0" applyNumberFormat="1" applyFill="1" applyBorder="1"/>
    <xf numFmtId="0" fontId="0" fillId="4" borderId="24" xfId="0" applyNumberFormat="1" applyFill="1" applyBorder="1" applyAlignment="1">
      <alignment horizontal="center"/>
    </xf>
    <xf numFmtId="0" fontId="0" fillId="4" borderId="24" xfId="0" applyNumberFormat="1" applyFill="1" applyBorder="1"/>
    <xf numFmtId="2" fontId="3" fillId="4" borderId="40" xfId="0" applyNumberFormat="1" applyFont="1" applyFill="1" applyBorder="1" applyAlignment="1">
      <alignment horizontal="center" vertical="center"/>
    </xf>
    <xf numFmtId="0" fontId="24" fillId="4" borderId="40" xfId="0" applyFont="1" applyFill="1" applyBorder="1" applyAlignment="1">
      <alignment horizontal="center" textRotation="90" shrinkToFit="1"/>
    </xf>
    <xf numFmtId="9" fontId="3" fillId="4" borderId="44" xfId="0" applyNumberFormat="1" applyFont="1" applyFill="1" applyBorder="1" applyAlignment="1">
      <alignment horizontal="center" vertical="center"/>
    </xf>
    <xf numFmtId="9" fontId="3" fillId="4" borderId="21" xfId="0" applyNumberFormat="1" applyFont="1" applyFill="1" applyBorder="1" applyAlignment="1">
      <alignment horizontal="center" vertical="center"/>
    </xf>
    <xf numFmtId="9" fontId="3" fillId="4" borderId="48" xfId="0" applyNumberFormat="1" applyFont="1" applyFill="1" applyBorder="1" applyAlignment="1">
      <alignment horizontal="center" vertical="center"/>
    </xf>
    <xf numFmtId="9" fontId="3" fillId="4" borderId="60" xfId="0" applyNumberFormat="1" applyFont="1" applyFill="1" applyBorder="1" applyAlignment="1">
      <alignment horizontal="center" vertical="center"/>
    </xf>
    <xf numFmtId="9" fontId="3" fillId="4" borderId="25" xfId="0" applyNumberFormat="1" applyFont="1" applyFill="1" applyBorder="1" applyAlignment="1">
      <alignment horizontal="center" vertical="center"/>
    </xf>
    <xf numFmtId="0" fontId="3" fillId="4" borderId="43" xfId="0" applyNumberFormat="1" applyFont="1" applyFill="1" applyBorder="1" applyAlignment="1">
      <alignment horizontal="center"/>
    </xf>
    <xf numFmtId="0" fontId="3" fillId="4" borderId="43" xfId="0" applyNumberFormat="1" applyFont="1" applyFill="1" applyBorder="1"/>
    <xf numFmtId="0" fontId="3" fillId="4" borderId="24" xfId="0" applyNumberFormat="1" applyFont="1" applyFill="1" applyBorder="1"/>
    <xf numFmtId="0" fontId="3" fillId="4" borderId="24" xfId="0" applyNumberFormat="1" applyFont="1" applyFill="1" applyBorder="1" applyAlignment="1">
      <alignment horizontal="center"/>
    </xf>
    <xf numFmtId="0" fontId="0" fillId="4" borderId="21" xfId="0" applyFill="1" applyBorder="1" applyAlignment="1">
      <alignment horizontal="center" vertical="center"/>
    </xf>
    <xf numFmtId="0" fontId="0" fillId="2" borderId="19" xfId="0" applyFill="1" applyBorder="1" applyAlignment="1">
      <alignment horizontal="center"/>
    </xf>
    <xf numFmtId="0" fontId="0" fillId="2" borderId="56" xfId="0" applyFill="1" applyBorder="1" applyAlignment="1">
      <alignment horizontal="center"/>
    </xf>
    <xf numFmtId="0" fontId="0" fillId="2" borderId="47" xfId="0" applyFill="1" applyBorder="1" applyAlignment="1">
      <alignment horizontal="center"/>
    </xf>
    <xf numFmtId="0" fontId="12" fillId="10" borderId="37"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0" borderId="56" xfId="0" applyFont="1" applyBorder="1" applyAlignment="1">
      <alignment horizontal="center" vertical="center"/>
    </xf>
    <xf numFmtId="0" fontId="1" fillId="8" borderId="16" xfId="0" applyFont="1" applyFill="1" applyBorder="1" applyAlignment="1">
      <alignment horizontal="center" vertical="center" shrinkToFit="1"/>
    </xf>
    <xf numFmtId="0" fontId="1" fillId="8" borderId="30" xfId="0" applyFont="1" applyFill="1" applyBorder="1" applyAlignment="1">
      <alignment horizontal="center" vertical="center" shrinkToFit="1"/>
    </xf>
    <xf numFmtId="0" fontId="1" fillId="8" borderId="45" xfId="0" applyFont="1" applyFill="1" applyBorder="1" applyAlignment="1">
      <alignment horizontal="center" vertical="center" shrinkToFit="1"/>
    </xf>
    <xf numFmtId="0" fontId="26" fillId="5" borderId="59" xfId="0" applyFont="1" applyFill="1" applyBorder="1" applyAlignment="1">
      <alignment horizontal="center"/>
    </xf>
    <xf numFmtId="0" fontId="26" fillId="5" borderId="10" xfId="0" applyFont="1" applyFill="1" applyBorder="1" applyAlignment="1">
      <alignment horizontal="center" shrinkToFit="1"/>
    </xf>
    <xf numFmtId="0" fontId="29" fillId="5" borderId="54"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6" fillId="5" borderId="41" xfId="0" applyFont="1" applyFill="1" applyBorder="1" applyAlignment="1">
      <alignment horizontal="center"/>
    </xf>
    <xf numFmtId="0" fontId="26" fillId="5" borderId="40" xfId="0" applyFont="1" applyFill="1" applyBorder="1" applyAlignment="1">
      <alignment horizontal="center" shrinkToFit="1"/>
    </xf>
    <xf numFmtId="0" fontId="29" fillId="5" borderId="65" xfId="0" applyFont="1" applyFill="1" applyBorder="1" applyAlignment="1">
      <alignment horizontal="center" vertical="center" wrapText="1"/>
    </xf>
    <xf numFmtId="0" fontId="26" fillId="5" borderId="79" xfId="0" applyFont="1" applyFill="1" applyBorder="1" applyAlignment="1">
      <alignment horizontal="center"/>
    </xf>
    <xf numFmtId="0" fontId="29" fillId="5" borderId="59"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68" xfId="0" applyFont="1" applyFill="1" applyBorder="1" applyAlignment="1">
      <alignment horizontal="center" vertical="center" wrapText="1"/>
    </xf>
    <xf numFmtId="0" fontId="11" fillId="5" borderId="68" xfId="0" applyFont="1" applyFill="1" applyBorder="1" applyAlignment="1">
      <alignment horizontal="center" vertical="center"/>
    </xf>
    <xf numFmtId="0" fontId="11" fillId="5" borderId="36" xfId="0" applyFont="1" applyFill="1" applyBorder="1" applyAlignment="1">
      <alignment horizontal="center" vertical="center"/>
    </xf>
    <xf numFmtId="0" fontId="12" fillId="5" borderId="68" xfId="0" applyFont="1" applyFill="1" applyBorder="1" applyAlignment="1">
      <alignment horizontal="center" vertical="center"/>
    </xf>
    <xf numFmtId="0" fontId="12" fillId="5" borderId="36" xfId="0" applyFont="1" applyFill="1" applyBorder="1" applyAlignment="1">
      <alignment horizontal="center" vertical="center"/>
    </xf>
    <xf numFmtId="0" fontId="34" fillId="5" borderId="54"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40"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59" xfId="0" applyFont="1" applyFill="1" applyBorder="1" applyAlignment="1">
      <alignment horizontal="center" vertical="center"/>
    </xf>
    <xf numFmtId="0" fontId="20" fillId="5" borderId="54" xfId="0" applyFont="1" applyFill="1" applyBorder="1" applyAlignment="1">
      <alignment horizontal="center" vertical="center"/>
    </xf>
    <xf numFmtId="0" fontId="21" fillId="5" borderId="7" xfId="0" applyFont="1" applyFill="1" applyBorder="1" applyAlignment="1">
      <alignment horizontal="center" vertical="center"/>
    </xf>
    <xf numFmtId="0" fontId="29" fillId="5" borderId="54" xfId="0" applyFont="1" applyFill="1" applyBorder="1" applyAlignment="1">
      <alignment horizontal="center" textRotation="90" wrapText="1"/>
    </xf>
    <xf numFmtId="0" fontId="29" fillId="5" borderId="37" xfId="0" applyFont="1" applyFill="1" applyBorder="1" applyAlignment="1">
      <alignment horizontal="center" textRotation="90" wrapText="1"/>
    </xf>
    <xf numFmtId="0" fontId="27" fillId="5" borderId="37" xfId="0" applyFont="1" applyFill="1" applyBorder="1" applyAlignment="1">
      <alignment horizontal="center" textRotation="90" wrapText="1"/>
    </xf>
    <xf numFmtId="0" fontId="27" fillId="5" borderId="57" xfId="0" applyFont="1" applyFill="1" applyBorder="1" applyAlignment="1">
      <alignment horizontal="center" textRotation="90" wrapText="1"/>
    </xf>
    <xf numFmtId="0" fontId="27" fillId="5" borderId="54" xfId="0" applyFont="1" applyFill="1" applyBorder="1" applyAlignment="1">
      <alignment horizontal="center" textRotation="90" wrapText="1"/>
    </xf>
    <xf numFmtId="0" fontId="29" fillId="5" borderId="7" xfId="0" applyFont="1" applyFill="1" applyBorder="1" applyAlignment="1">
      <alignment horizontal="center" textRotation="90" wrapText="1"/>
    </xf>
    <xf numFmtId="0" fontId="29" fillId="5" borderId="36" xfId="0" applyFont="1" applyFill="1" applyBorder="1" applyAlignment="1">
      <alignment horizontal="center" textRotation="90" wrapText="1"/>
    </xf>
    <xf numFmtId="0" fontId="29" fillId="5" borderId="54" xfId="0" applyFont="1" applyFill="1" applyBorder="1" applyAlignment="1">
      <alignment horizontal="center" textRotation="90" wrapText="1" shrinkToFit="1"/>
    </xf>
    <xf numFmtId="0" fontId="29" fillId="5" borderId="37" xfId="0" applyFont="1" applyFill="1" applyBorder="1" applyAlignment="1">
      <alignment horizontal="center" textRotation="90" shrinkToFit="1"/>
    </xf>
    <xf numFmtId="0" fontId="27" fillId="5" borderId="38" xfId="0" applyFont="1" applyFill="1" applyBorder="1" applyAlignment="1">
      <alignment horizontal="center" textRotation="90" wrapText="1"/>
    </xf>
    <xf numFmtId="0" fontId="33" fillId="5" borderId="57" xfId="0" applyFont="1" applyFill="1" applyBorder="1" applyAlignment="1">
      <alignment horizontal="center" vertical="center"/>
    </xf>
    <xf numFmtId="0" fontId="30" fillId="5" borderId="68" xfId="0" applyFont="1" applyFill="1" applyBorder="1" applyAlignment="1">
      <alignment horizontal="center" vertical="center"/>
    </xf>
    <xf numFmtId="0" fontId="20" fillId="5" borderId="59" xfId="0" applyFont="1" applyFill="1" applyBorder="1" applyAlignment="1">
      <alignment horizontal="center" vertical="center"/>
    </xf>
    <xf numFmtId="0" fontId="21" fillId="5" borderId="60"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3" xfId="0" applyFont="1" applyFill="1" applyBorder="1" applyAlignment="1">
      <alignment horizontal="center" vertical="center"/>
    </xf>
    <xf numFmtId="0" fontId="12" fillId="5" borderId="77" xfId="0" applyFont="1" applyFill="1" applyBorder="1" applyAlignment="1">
      <alignment horizontal="center" vertical="center"/>
    </xf>
    <xf numFmtId="0" fontId="26" fillId="5" borderId="67"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25" xfId="0" applyFont="1" applyFill="1" applyBorder="1" applyAlignment="1">
      <alignment horizontal="center" vertical="center"/>
    </xf>
    <xf numFmtId="0" fontId="26" fillId="5" borderId="77" xfId="0"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7" xfId="0" applyFill="1" applyBorder="1" applyAlignment="1">
      <alignment horizontal="center" vertical="center"/>
    </xf>
    <xf numFmtId="0" fontId="26" fillId="5" borderId="0"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7" xfId="0" applyFont="1" applyFill="1" applyBorder="1" applyAlignment="1">
      <alignment horizontal="center" vertical="center"/>
    </xf>
    <xf numFmtId="0" fontId="12" fillId="5" borderId="79" xfId="0" applyFont="1" applyFill="1" applyBorder="1" applyAlignment="1">
      <alignment horizontal="center" vertical="center"/>
    </xf>
    <xf numFmtId="0" fontId="26" fillId="5" borderId="39"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1" xfId="0" applyFont="1" applyFill="1" applyBorder="1" applyAlignment="1">
      <alignment horizontal="center" vertical="center"/>
    </xf>
    <xf numFmtId="0" fontId="0" fillId="0" borderId="56" xfId="0" applyFill="1" applyBorder="1"/>
    <xf numFmtId="0" fontId="0" fillId="0" borderId="50" xfId="0" applyFill="1" applyBorder="1"/>
    <xf numFmtId="0" fontId="26" fillId="5" borderId="59"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59" xfId="0" applyFont="1" applyFill="1" applyBorder="1" applyAlignment="1">
      <alignment horizontal="center" vertical="center" textRotation="90"/>
    </xf>
    <xf numFmtId="0" fontId="27" fillId="5" borderId="40" xfId="0" applyFont="1" applyFill="1" applyBorder="1" applyAlignment="1">
      <alignment horizontal="center" vertical="center" textRotation="90"/>
    </xf>
    <xf numFmtId="0" fontId="27" fillId="5" borderId="10" xfId="0" applyFont="1" applyFill="1" applyBorder="1" applyAlignment="1">
      <alignment horizontal="center" vertical="center" textRotation="90"/>
    </xf>
    <xf numFmtId="0" fontId="26" fillId="5" borderId="40" xfId="0" applyFont="1" applyFill="1" applyBorder="1" applyAlignment="1">
      <alignment horizontal="center" vertical="center"/>
    </xf>
    <xf numFmtId="0" fontId="26" fillId="5" borderId="60" xfId="0" applyFont="1" applyFill="1" applyBorder="1" applyAlignment="1">
      <alignment horizontal="center" vertical="center"/>
    </xf>
    <xf numFmtId="0" fontId="26" fillId="5" borderId="39" xfId="0" applyFont="1" applyFill="1" applyBorder="1" applyAlignment="1">
      <alignment horizontal="center" vertical="center" wrapText="1"/>
    </xf>
    <xf numFmtId="0" fontId="29" fillId="5" borderId="60" xfId="0" applyFont="1" applyFill="1" applyBorder="1" applyAlignment="1">
      <alignment horizontal="center" vertical="center" textRotation="90" wrapText="1"/>
    </xf>
    <xf numFmtId="0" fontId="26" fillId="5" borderId="41" xfId="0" quotePrefix="1" applyFont="1" applyFill="1" applyBorder="1" applyAlignment="1">
      <alignment horizontal="center" vertical="center"/>
    </xf>
    <xf numFmtId="0" fontId="27" fillId="5" borderId="54"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27" fillId="5" borderId="9" xfId="0" applyFont="1" applyFill="1" applyBorder="1" applyAlignment="1">
      <alignment horizontal="center" vertical="center" textRotation="90"/>
    </xf>
    <xf numFmtId="0" fontId="27" fillId="5" borderId="37" xfId="0" applyFont="1" applyFill="1" applyBorder="1" applyAlignment="1">
      <alignment horizontal="center" vertical="center" textRotation="90"/>
    </xf>
    <xf numFmtId="0" fontId="27" fillId="5" borderId="7" xfId="0" applyFont="1" applyFill="1" applyBorder="1" applyAlignment="1">
      <alignment horizontal="center" vertical="center" textRotation="90"/>
    </xf>
    <xf numFmtId="0" fontId="26" fillId="5" borderId="54"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79" xfId="0" quotePrefix="1" applyFont="1" applyFill="1" applyBorder="1" applyAlignment="1">
      <alignment horizontal="center" vertical="center"/>
    </xf>
    <xf numFmtId="0" fontId="27" fillId="5" borderId="9" xfId="0" applyFont="1" applyFill="1" applyBorder="1" applyAlignment="1">
      <alignment horizontal="center" vertical="center" wrapText="1"/>
    </xf>
    <xf numFmtId="0" fontId="29" fillId="5" borderId="38" xfId="0" applyFont="1" applyFill="1" applyBorder="1" applyAlignment="1">
      <alignment horizontal="center" vertical="center" textRotation="90" wrapText="1"/>
    </xf>
    <xf numFmtId="0" fontId="26" fillId="5" borderId="8" xfId="0" quotePrefix="1" applyFont="1" applyFill="1" applyBorder="1" applyAlignment="1">
      <alignment horizontal="center" vertical="center"/>
    </xf>
    <xf numFmtId="0" fontId="32" fillId="5" borderId="8" xfId="0" applyFont="1" applyFill="1" applyBorder="1" applyAlignment="1">
      <alignment horizontal="center"/>
    </xf>
    <xf numFmtId="0" fontId="31" fillId="5" borderId="61" xfId="0" applyFont="1" applyFill="1" applyBorder="1" applyAlignment="1">
      <alignment horizontal="center" vertical="center" textRotation="90" shrinkToFit="1"/>
    </xf>
    <xf numFmtId="0" fontId="31" fillId="5" borderId="60" xfId="0" applyFont="1" applyFill="1" applyBorder="1" applyAlignment="1">
      <alignment horizontal="center" vertical="center" textRotation="90" shrinkToFit="1"/>
    </xf>
    <xf numFmtId="0" fontId="31" fillId="5" borderId="38"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31" fillId="5" borderId="10" xfId="0" applyFont="1" applyFill="1" applyBorder="1" applyAlignment="1">
      <alignment horizontal="center" vertical="center" textRotation="90" shrinkToFit="1"/>
    </xf>
    <xf numFmtId="0" fontId="27" fillId="5" borderId="10"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shrinkToFit="1"/>
    </xf>
    <xf numFmtId="0" fontId="27" fillId="5" borderId="60" xfId="0" applyFont="1" applyFill="1" applyBorder="1" applyAlignment="1">
      <alignment horizontal="center" vertical="center" textRotation="90" shrinkToFit="1"/>
    </xf>
    <xf numFmtId="0" fontId="27" fillId="5" borderId="63" xfId="0" applyFont="1" applyFill="1" applyBorder="1" applyAlignment="1">
      <alignment horizontal="center" vertical="center" textRotation="90" shrinkToFit="1"/>
    </xf>
    <xf numFmtId="0" fontId="27" fillId="5" borderId="6" xfId="0" applyFont="1" applyFill="1" applyBorder="1" applyAlignment="1">
      <alignment horizontal="center" vertical="center" textRotation="90" shrinkToFit="1"/>
    </xf>
    <xf numFmtId="0" fontId="27" fillId="5" borderId="37" xfId="0" applyFont="1" applyFill="1" applyBorder="1" applyAlignment="1">
      <alignment horizontal="center" vertical="center" textRotation="90" shrinkToFit="1"/>
    </xf>
    <xf numFmtId="0" fontId="27" fillId="5" borderId="7" xfId="0" applyFont="1" applyFill="1" applyBorder="1" applyAlignment="1">
      <alignment horizontal="center" vertical="center" textRotation="90" shrinkToFit="1"/>
    </xf>
    <xf numFmtId="0" fontId="27" fillId="5" borderId="41" xfId="0" applyFont="1" applyFill="1" applyBorder="1" applyAlignment="1">
      <alignment horizontal="center" vertical="center" textRotation="90" wrapText="1"/>
    </xf>
    <xf numFmtId="0" fontId="0" fillId="2" borderId="0" xfId="0" applyFill="1" applyBorder="1"/>
    <xf numFmtId="0" fontId="3" fillId="2" borderId="0" xfId="0" applyFont="1" applyFill="1" applyBorder="1" applyAlignment="1">
      <alignmen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7"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horizontal="left" wrapText="1" indent="1"/>
    </xf>
    <xf numFmtId="0" fontId="0" fillId="3" borderId="0" xfId="0" applyFill="1"/>
    <xf numFmtId="0" fontId="0" fillId="2" borderId="1" xfId="0" applyFill="1" applyBorder="1"/>
    <xf numFmtId="0" fontId="0" fillId="2" borderId="3" xfId="0" applyFill="1" applyBorder="1"/>
    <xf numFmtId="0" fontId="3" fillId="2" borderId="5" xfId="0" applyFont="1" applyFill="1" applyBorder="1" applyAlignment="1">
      <alignment wrapText="1"/>
    </xf>
    <xf numFmtId="0" fontId="7" fillId="2" borderId="6" xfId="0" applyFont="1" applyFill="1" applyBorder="1" applyAlignment="1">
      <alignment horizontal="left" wrapText="1"/>
    </xf>
    <xf numFmtId="0" fontId="7" fillId="2" borderId="2" xfId="0" applyFont="1" applyFill="1" applyBorder="1" applyAlignment="1">
      <alignment horizontal="left" wrapText="1"/>
    </xf>
    <xf numFmtId="0" fontId="3" fillId="2" borderId="6" xfId="0" applyFont="1" applyFill="1" applyBorder="1" applyAlignment="1">
      <alignment horizontal="right" wrapText="1"/>
    </xf>
    <xf numFmtId="0" fontId="3" fillId="2" borderId="2" xfId="0" applyFont="1" applyFill="1" applyBorder="1" applyAlignment="1">
      <alignment horizontal="left" wrapText="1"/>
    </xf>
    <xf numFmtId="0" fontId="3" fillId="2" borderId="3" xfId="0" applyFont="1" applyFill="1" applyBorder="1" applyAlignment="1">
      <alignment horizontal="right" wrapText="1"/>
    </xf>
    <xf numFmtId="0" fontId="7" fillId="2" borderId="6" xfId="0" applyFont="1" applyFill="1" applyBorder="1" applyAlignment="1">
      <alignment horizontal="center" wrapText="1"/>
    </xf>
    <xf numFmtId="0" fontId="7" fillId="2" borderId="2" xfId="0" applyFont="1" applyFill="1" applyBorder="1" applyAlignment="1">
      <alignment horizont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2" borderId="6" xfId="0" applyFont="1" applyFill="1" applyBorder="1"/>
    <xf numFmtId="0" fontId="0" fillId="2" borderId="2" xfId="0" applyFill="1" applyBorder="1" applyAlignment="1">
      <alignment horizontal="left" wrapText="1"/>
    </xf>
    <xf numFmtId="0" fontId="0" fillId="2" borderId="6" xfId="0" applyFill="1" applyBorder="1"/>
    <xf numFmtId="0" fontId="0" fillId="2" borderId="0" xfId="0" applyFill="1" applyBorder="1" applyAlignment="1">
      <alignment horizontal="center"/>
    </xf>
    <xf numFmtId="0" fontId="40" fillId="2" borderId="0" xfId="34" applyFill="1" applyBorder="1" applyAlignment="1" applyProtection="1"/>
    <xf numFmtId="0" fontId="0" fillId="2" borderId="2" xfId="0" applyFill="1" applyBorder="1"/>
    <xf numFmtId="0" fontId="0" fillId="2" borderId="2" xfId="0" applyFill="1" applyBorder="1" applyAlignment="1">
      <alignment wrapText="1"/>
    </xf>
    <xf numFmtId="0" fontId="0" fillId="2" borderId="2" xfId="0" applyFill="1" applyBorder="1" applyAlignment="1">
      <alignment horizontal="left" wrapText="1" indent="1"/>
    </xf>
    <xf numFmtId="0" fontId="0" fillId="2" borderId="0" xfId="0" applyFill="1" applyBorder="1" applyAlignment="1">
      <alignment horizontal="left"/>
    </xf>
    <xf numFmtId="0" fontId="3" fillId="2" borderId="2" xfId="0" applyFont="1" applyFill="1" applyBorder="1" applyAlignment="1">
      <alignment wrapText="1"/>
    </xf>
    <xf numFmtId="0" fontId="3" fillId="2" borderId="0" xfId="34" applyFont="1" applyFill="1" applyBorder="1" applyAlignment="1" applyProtection="1">
      <alignment vertical="top" wrapText="1"/>
    </xf>
    <xf numFmtId="0" fontId="3" fillId="2" borderId="2" xfId="34" applyFont="1" applyFill="1" applyBorder="1" applyAlignment="1" applyProtection="1">
      <alignment vertical="top" wrapText="1"/>
    </xf>
    <xf numFmtId="0" fontId="40" fillId="2" borderId="2" xfId="34" applyFill="1" applyBorder="1" applyAlignment="1" applyProtection="1"/>
    <xf numFmtId="0" fontId="40" fillId="2" borderId="6" xfId="34" applyFill="1" applyBorder="1" applyAlignment="1" applyProtection="1"/>
    <xf numFmtId="0" fontId="7" fillId="2" borderId="6" xfId="34" applyFont="1" applyFill="1" applyBorder="1" applyAlignment="1" applyProtection="1"/>
    <xf numFmtId="0" fontId="41" fillId="2" borderId="0" xfId="34" applyFont="1" applyFill="1" applyBorder="1" applyAlignment="1" applyProtection="1"/>
    <xf numFmtId="0" fontId="7" fillId="0" borderId="6" xfId="0" applyFont="1" applyBorder="1"/>
    <xf numFmtId="49" fontId="3" fillId="2" borderId="6" xfId="0" applyNumberFormat="1" applyFont="1" applyFill="1" applyBorder="1" applyAlignment="1">
      <alignment horizontal="right" wrapText="1"/>
    </xf>
    <xf numFmtId="18" fontId="3" fillId="0" borderId="20" xfId="38" applyNumberFormat="1" applyBorder="1" applyAlignment="1">
      <alignment horizontal="center"/>
    </xf>
    <xf numFmtId="0" fontId="9" fillId="2" borderId="20" xfId="38" applyFont="1" applyFill="1" applyBorder="1" applyAlignment="1">
      <alignment horizontal="center"/>
    </xf>
    <xf numFmtId="0" fontId="3" fillId="4" borderId="54" xfId="0" applyFont="1" applyFill="1" applyBorder="1" applyAlignment="1">
      <alignment horizontal="center"/>
    </xf>
    <xf numFmtId="0" fontId="22" fillId="4" borderId="7" xfId="0" applyFont="1" applyFill="1" applyBorder="1" applyAlignment="1">
      <alignment horizontal="center" wrapText="1"/>
    </xf>
    <xf numFmtId="0" fontId="0" fillId="0" borderId="44" xfId="0" applyBorder="1" applyAlignment="1">
      <alignment shrinkToFit="1"/>
    </xf>
    <xf numFmtId="0" fontId="3" fillId="8"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2" borderId="15" xfId="0" applyFill="1" applyBorder="1" applyAlignment="1">
      <alignment horizontal="right"/>
    </xf>
    <xf numFmtId="0" fontId="0" fillId="2" borderId="25" xfId="0" applyFill="1" applyBorder="1" applyAlignment="1">
      <alignment horizontal="right"/>
    </xf>
    <xf numFmtId="0" fontId="0" fillId="2" borderId="24" xfId="0" applyFill="1" applyBorder="1" applyAlignment="1">
      <alignment horizontal="right"/>
    </xf>
    <xf numFmtId="0" fontId="0" fillId="8" borderId="29" xfId="0" applyFill="1" applyBorder="1" applyAlignment="1">
      <alignment horizontal="right"/>
    </xf>
    <xf numFmtId="0" fontId="0" fillId="8" borderId="21" xfId="0" applyFill="1" applyBorder="1" applyAlignment="1">
      <alignment horizontal="right"/>
    </xf>
    <xf numFmtId="0" fontId="0" fillId="8" borderId="20" xfId="0" applyFill="1" applyBorder="1" applyAlignment="1">
      <alignment horizontal="right"/>
    </xf>
    <xf numFmtId="0" fontId="0" fillId="2" borderId="29" xfId="0" applyFill="1" applyBorder="1" applyAlignment="1">
      <alignment horizontal="right"/>
    </xf>
    <xf numFmtId="0" fontId="0" fillId="2" borderId="21" xfId="0" applyFill="1" applyBorder="1" applyAlignment="1">
      <alignment horizontal="right"/>
    </xf>
    <xf numFmtId="0" fontId="0" fillId="2" borderId="20" xfId="0" applyFill="1" applyBorder="1" applyAlignment="1">
      <alignment horizontal="right"/>
    </xf>
    <xf numFmtId="0" fontId="0" fillId="8" borderId="46" xfId="0" applyFill="1" applyBorder="1" applyAlignment="1">
      <alignment horizontal="right"/>
    </xf>
    <xf numFmtId="0" fontId="0" fillId="8" borderId="48" xfId="0" applyFill="1" applyBorder="1" applyAlignment="1">
      <alignment horizontal="right"/>
    </xf>
    <xf numFmtId="0" fontId="0" fillId="8" borderId="47" xfId="0" applyFill="1" applyBorder="1" applyAlignment="1">
      <alignment horizontal="right"/>
    </xf>
    <xf numFmtId="0" fontId="3" fillId="4" borderId="32" xfId="0" applyNumberFormat="1" applyFont="1" applyFill="1" applyBorder="1"/>
    <xf numFmtId="0" fontId="3" fillId="4" borderId="47" xfId="0" applyNumberFormat="1" applyFont="1" applyFill="1" applyBorder="1"/>
    <xf numFmtId="0" fontId="3" fillId="4" borderId="47" xfId="0" applyNumberFormat="1" applyFont="1" applyFill="1" applyBorder="1" applyAlignment="1">
      <alignment horizontal="center"/>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2" xfId="0" applyFont="1" applyFill="1" applyBorder="1" applyAlignment="1">
      <alignment horizontal="left" wrapText="1"/>
    </xf>
    <xf numFmtId="0" fontId="3" fillId="2" borderId="0" xfId="0" applyFont="1" applyFill="1" applyBorder="1" applyAlignment="1">
      <alignment horizontal="left" wrapText="1"/>
    </xf>
    <xf numFmtId="0" fontId="3" fillId="2" borderId="2" xfId="0" applyFont="1" applyFill="1" applyBorder="1" applyAlignment="1">
      <alignment horizontal="left" wrapText="1"/>
    </xf>
    <xf numFmtId="0" fontId="3" fillId="2" borderId="6" xfId="0" applyFont="1" applyFill="1" applyBorder="1" applyAlignment="1">
      <alignment horizontal="left" wrapText="1"/>
    </xf>
    <xf numFmtId="0" fontId="42" fillId="2" borderId="0" xfId="0" applyFont="1" applyFill="1" applyBorder="1" applyAlignment="1">
      <alignment horizontal="center" wrapText="1"/>
    </xf>
    <xf numFmtId="0" fontId="7" fillId="2" borderId="6"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42" fillId="2" borderId="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2" fillId="2" borderId="10" xfId="0" applyFont="1" applyFill="1" applyBorder="1" applyAlignment="1">
      <alignment horizontal="center" wrapText="1"/>
    </xf>
    <xf numFmtId="0" fontId="42" fillId="2" borderId="11" xfId="0" applyFont="1" applyFill="1" applyBorder="1" applyAlignment="1">
      <alignment horizontal="center" wrapText="1"/>
    </xf>
    <xf numFmtId="0" fontId="42" fillId="2" borderId="12" xfId="0" applyFont="1" applyFill="1" applyBorder="1" applyAlignment="1">
      <alignment horizontal="center" wrapText="1"/>
    </xf>
    <xf numFmtId="0" fontId="3" fillId="2" borderId="6"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4" borderId="6" xfId="0" applyFont="1" applyFill="1" applyBorder="1" applyAlignment="1">
      <alignment horizontal="left" wrapText="1"/>
    </xf>
    <xf numFmtId="0" fontId="7" fillId="4" borderId="0" xfId="0" applyFont="1" applyFill="1" applyBorder="1" applyAlignment="1">
      <alignment horizontal="left" wrapText="1"/>
    </xf>
    <xf numFmtId="0" fontId="7" fillId="4" borderId="2" xfId="0" applyFont="1" applyFill="1" applyBorder="1" applyAlignment="1">
      <alignment horizontal="left" wrapText="1"/>
    </xf>
    <xf numFmtId="0" fontId="7" fillId="4" borderId="13" xfId="0" applyFont="1" applyFill="1" applyBorder="1" applyAlignment="1">
      <alignment horizontal="left" wrapText="1"/>
    </xf>
    <xf numFmtId="0" fontId="7" fillId="4" borderId="14" xfId="0" applyFont="1" applyFill="1" applyBorder="1" applyAlignment="1">
      <alignment horizontal="left" wrapText="1"/>
    </xf>
    <xf numFmtId="0" fontId="7" fillId="4" borderId="15" xfId="0" applyFont="1" applyFill="1" applyBorder="1" applyAlignment="1">
      <alignment horizontal="left" wrapText="1"/>
    </xf>
    <xf numFmtId="0" fontId="45" fillId="2" borderId="6" xfId="0" applyFont="1" applyFill="1" applyBorder="1" applyAlignment="1">
      <alignment horizontal="center"/>
    </xf>
    <xf numFmtId="0" fontId="45" fillId="2" borderId="0" xfId="0" applyFont="1" applyFill="1" applyBorder="1" applyAlignment="1">
      <alignment horizontal="center"/>
    </xf>
    <xf numFmtId="0" fontId="45" fillId="2" borderId="2" xfId="0" applyFont="1" applyFill="1" applyBorder="1" applyAlignment="1">
      <alignment horizontal="center"/>
    </xf>
    <xf numFmtId="0" fontId="39" fillId="2" borderId="13"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0" fontId="3" fillId="2" borderId="56" xfId="38" applyFill="1" applyBorder="1" applyAlignment="1">
      <alignment horizontal="center"/>
    </xf>
    <xf numFmtId="0" fontId="3" fillId="2" borderId="47" xfId="38" applyFill="1" applyBorder="1" applyAlignment="1">
      <alignment horizontal="center"/>
    </xf>
    <xf numFmtId="0" fontId="3" fillId="2" borderId="43" xfId="38" applyFill="1" applyBorder="1" applyAlignment="1">
      <alignment horizontal="center"/>
    </xf>
    <xf numFmtId="0" fontId="3" fillId="2" borderId="20" xfId="38" applyFill="1" applyBorder="1" applyAlignment="1">
      <alignment horizontal="center"/>
    </xf>
    <xf numFmtId="0" fontId="7" fillId="7" borderId="36" xfId="38" applyFont="1" applyFill="1" applyBorder="1" applyAlignment="1">
      <alignment horizontal="center"/>
    </xf>
    <xf numFmtId="0" fontId="7" fillId="7" borderId="8" xfId="38" applyFont="1" applyFill="1" applyBorder="1" applyAlignment="1">
      <alignment horizontal="center"/>
    </xf>
    <xf numFmtId="0" fontId="7" fillId="7" borderId="57" xfId="38" applyFont="1" applyFill="1" applyBorder="1" applyAlignment="1">
      <alignment horizontal="center"/>
    </xf>
    <xf numFmtId="0" fontId="3" fillId="2" borderId="55" xfId="38" applyFill="1" applyBorder="1" applyAlignment="1">
      <alignment horizontal="center"/>
    </xf>
    <xf numFmtId="0" fontId="3" fillId="2" borderId="19" xfId="38" applyFill="1" applyBorder="1" applyAlignment="1">
      <alignment horizontal="center"/>
    </xf>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3" fillId="2" borderId="21" xfId="38" applyFill="1" applyBorder="1" applyAlignment="1">
      <alignment horizontal="center"/>
    </xf>
    <xf numFmtId="0" fontId="3" fillId="2" borderId="48" xfId="38" applyFill="1" applyBorder="1" applyAlignment="1">
      <alignment horizontal="center"/>
    </xf>
    <xf numFmtId="0" fontId="3" fillId="2" borderId="44" xfId="38" applyFill="1" applyBorder="1" applyAlignment="1">
      <alignment horizontal="center"/>
    </xf>
    <xf numFmtId="0" fontId="3" fillId="2" borderId="1" xfId="38" applyFill="1" applyBorder="1" applyAlignment="1">
      <alignment horizontal="center"/>
    </xf>
    <xf numFmtId="0" fontId="3" fillId="2" borderId="35" xfId="38" applyFill="1" applyBorder="1" applyAlignment="1">
      <alignment horizontal="center"/>
    </xf>
    <xf numFmtId="0" fontId="3" fillId="2" borderId="33" xfId="38" applyFill="1" applyBorder="1" applyAlignment="1">
      <alignment horizontal="center"/>
    </xf>
    <xf numFmtId="0" fontId="36" fillId="5" borderId="54" xfId="38" applyFont="1" applyFill="1" applyBorder="1" applyAlignment="1">
      <alignment horizontal="center"/>
    </xf>
    <xf numFmtId="0" fontId="36" fillId="5" borderId="37" xfId="38" applyFont="1" applyFill="1" applyBorder="1" applyAlignment="1">
      <alignment horizontal="center"/>
    </xf>
    <xf numFmtId="0" fontId="36" fillId="5" borderId="38" xfId="38" applyFont="1" applyFill="1" applyBorder="1" applyAlignment="1">
      <alignment horizontal="center"/>
    </xf>
    <xf numFmtId="0" fontId="3" fillId="0" borderId="20" xfId="38" applyFont="1" applyBorder="1" applyAlignment="1">
      <alignment horizontal="left"/>
    </xf>
    <xf numFmtId="0" fontId="3" fillId="0" borderId="21" xfId="38" applyFont="1" applyBorder="1" applyAlignment="1">
      <alignment horizontal="left"/>
    </xf>
    <xf numFmtId="0" fontId="9" fillId="6" borderId="47" xfId="38" applyFont="1" applyFill="1" applyBorder="1" applyAlignment="1">
      <alignment horizontal="left"/>
    </xf>
    <xf numFmtId="0" fontId="9" fillId="6" borderId="48" xfId="38" applyFont="1" applyFill="1" applyBorder="1" applyAlignment="1">
      <alignment horizontal="left"/>
    </xf>
    <xf numFmtId="0" fontId="3" fillId="2" borderId="22" xfId="38" applyFill="1" applyBorder="1" applyAlignment="1">
      <alignment horizontal="center" vertical="center"/>
    </xf>
    <xf numFmtId="0" fontId="3" fillId="2" borderId="27" xfId="38" applyFill="1" applyBorder="1" applyAlignment="1">
      <alignment horizontal="center" vertical="center"/>
    </xf>
    <xf numFmtId="0" fontId="3" fillId="2" borderId="29" xfId="38" applyFill="1" applyBorder="1" applyAlignment="1">
      <alignment horizontal="center" vertical="center"/>
    </xf>
    <xf numFmtId="0" fontId="9" fillId="2" borderId="0" xfId="38" applyFont="1" applyFill="1" applyBorder="1" applyAlignment="1">
      <alignment horizontal="center" wrapText="1"/>
    </xf>
    <xf numFmtId="0" fontId="9" fillId="2" borderId="0" xfId="38" applyFont="1" applyFill="1" applyBorder="1" applyAlignment="1">
      <alignment horizontal="center"/>
    </xf>
    <xf numFmtId="0" fontId="17" fillId="6" borderId="46" xfId="38" applyFont="1" applyFill="1" applyBorder="1" applyAlignment="1">
      <alignment horizontal="center"/>
    </xf>
    <xf numFmtId="0" fontId="17" fillId="6" borderId="47" xfId="38" applyFont="1" applyFill="1" applyBorder="1" applyAlignment="1">
      <alignment horizontal="center"/>
    </xf>
    <xf numFmtId="0" fontId="36" fillId="5" borderId="22" xfId="38" applyFont="1" applyFill="1" applyBorder="1" applyAlignment="1">
      <alignment horizontal="center"/>
    </xf>
    <xf numFmtId="0" fontId="36" fillId="5" borderId="27" xfId="38" applyFont="1" applyFill="1" applyBorder="1" applyAlignment="1">
      <alignment horizontal="center"/>
    </xf>
    <xf numFmtId="0" fontId="36" fillId="5" borderId="29" xfId="38" applyFont="1" applyFill="1" applyBorder="1" applyAlignment="1">
      <alignment horizontal="center"/>
    </xf>
    <xf numFmtId="0" fontId="14" fillId="6" borderId="22" xfId="38" applyFont="1" applyFill="1" applyBorder="1" applyAlignment="1">
      <alignment horizontal="center"/>
    </xf>
    <xf numFmtId="0" fontId="14" fillId="6" borderId="27" xfId="38" applyFont="1" applyFill="1" applyBorder="1" applyAlignment="1">
      <alignment horizontal="center"/>
    </xf>
    <xf numFmtId="0" fontId="14" fillId="6" borderId="29" xfId="38" applyFont="1" applyFill="1" applyBorder="1" applyAlignment="1">
      <alignment horizontal="center"/>
    </xf>
    <xf numFmtId="0" fontId="3" fillId="6" borderId="13" xfId="38" applyFill="1" applyBorder="1" applyAlignment="1">
      <alignment horizontal="center"/>
    </xf>
    <xf numFmtId="0" fontId="3" fillId="6" borderId="26" xfId="38" applyFill="1" applyBorder="1" applyAlignment="1">
      <alignment horizontal="center"/>
    </xf>
    <xf numFmtId="0" fontId="3" fillId="2" borderId="27" xfId="0" applyFont="1" applyFill="1" applyBorder="1" applyAlignment="1">
      <alignment horizontal="left" shrinkToFit="1"/>
    </xf>
    <xf numFmtId="0" fontId="0" fillId="2" borderId="27" xfId="0" applyFill="1" applyBorder="1" applyAlignment="1">
      <alignment horizontal="left" shrinkToFit="1"/>
    </xf>
    <xf numFmtId="0" fontId="0" fillId="2" borderId="29" xfId="0" applyFill="1" applyBorder="1" applyAlignment="1">
      <alignment horizontal="left" shrinkToFit="1"/>
    </xf>
    <xf numFmtId="0" fontId="3" fillId="2" borderId="16" xfId="38" applyFont="1" applyFill="1" applyBorder="1" applyAlignment="1">
      <alignment horizontal="left" shrinkToFit="1"/>
    </xf>
    <xf numFmtId="0" fontId="3" fillId="2" borderId="42" xfId="38" applyFont="1" applyFill="1" applyBorder="1" applyAlignment="1">
      <alignment horizontal="left" shrinkToFit="1"/>
    </xf>
    <xf numFmtId="0" fontId="3" fillId="2" borderId="30" xfId="38" applyFont="1" applyFill="1" applyBorder="1" applyAlignment="1">
      <alignment horizontal="left" shrinkToFit="1"/>
    </xf>
    <xf numFmtId="0" fontId="3" fillId="2" borderId="29" xfId="38" applyFont="1" applyFill="1" applyBorder="1" applyAlignment="1">
      <alignment horizontal="left" shrinkToFit="1"/>
    </xf>
    <xf numFmtId="0" fontId="3" fillId="2" borderId="14" xfId="0" applyFont="1" applyFill="1" applyBorder="1" applyAlignment="1">
      <alignment horizontal="left" shrinkToFit="1"/>
    </xf>
    <xf numFmtId="0" fontId="0" fillId="2" borderId="14" xfId="0" applyFill="1" applyBorder="1" applyAlignment="1">
      <alignment horizontal="left" shrinkToFit="1"/>
    </xf>
    <xf numFmtId="0" fontId="0" fillId="2" borderId="15" xfId="0" applyFill="1" applyBorder="1" applyAlignment="1">
      <alignment horizontal="left" shrinkToFit="1"/>
    </xf>
    <xf numFmtId="0" fontId="36" fillId="5" borderId="52" xfId="38" applyFont="1" applyFill="1" applyBorder="1" applyAlignment="1">
      <alignment horizontal="center"/>
    </xf>
    <xf numFmtId="0" fontId="36" fillId="5" borderId="14" xfId="38" applyFont="1" applyFill="1" applyBorder="1" applyAlignment="1">
      <alignment horizontal="center"/>
    </xf>
    <xf numFmtId="0" fontId="36" fillId="5" borderId="26" xfId="38" applyFont="1" applyFill="1" applyBorder="1" applyAlignment="1">
      <alignment horizontal="center"/>
    </xf>
    <xf numFmtId="0" fontId="3" fillId="2" borderId="45" xfId="38" applyFont="1" applyFill="1" applyBorder="1" applyAlignment="1">
      <alignment horizontal="left" shrinkToFit="1"/>
    </xf>
    <xf numFmtId="0" fontId="3" fillId="2" borderId="46" xfId="38" applyFont="1" applyFill="1" applyBorder="1" applyAlignment="1">
      <alignment horizontal="left" shrinkToFit="1"/>
    </xf>
    <xf numFmtId="0" fontId="3" fillId="2" borderId="49" xfId="0" applyFont="1" applyFill="1" applyBorder="1" applyAlignment="1">
      <alignment horizontal="left" shrinkToFit="1"/>
    </xf>
    <xf numFmtId="0" fontId="0" fillId="2" borderId="49" xfId="0" applyFill="1" applyBorder="1" applyAlignment="1">
      <alignment horizontal="left" shrinkToFit="1"/>
    </xf>
    <xf numFmtId="0" fontId="0" fillId="2" borderId="46" xfId="0" applyFill="1" applyBorder="1" applyAlignment="1">
      <alignment horizontal="left" shrinkToFit="1"/>
    </xf>
    <xf numFmtId="0" fontId="9" fillId="6" borderId="31" xfId="38" applyFont="1" applyFill="1" applyBorder="1" applyAlignment="1">
      <alignment horizontal="left"/>
    </xf>
    <xf numFmtId="0" fontId="9" fillId="6" borderId="32" xfId="38" applyFont="1" applyFill="1" applyBorder="1" applyAlignment="1">
      <alignment horizontal="left"/>
    </xf>
    <xf numFmtId="0" fontId="8" fillId="6" borderId="22" xfId="38" applyFont="1" applyFill="1" applyBorder="1" applyAlignment="1">
      <alignment horizontal="left" shrinkToFit="1"/>
    </xf>
    <xf numFmtId="0" fontId="8" fillId="6" borderId="29" xfId="38" applyFont="1" applyFill="1" applyBorder="1" applyAlignment="1">
      <alignment horizontal="left" shrinkToFit="1"/>
    </xf>
    <xf numFmtId="0" fontId="5" fillId="6" borderId="52" xfId="38" applyFont="1" applyFill="1" applyBorder="1" applyAlignment="1">
      <alignment horizontal="center"/>
    </xf>
    <xf numFmtId="0" fontId="5" fillId="6" borderId="14" xfId="38" applyFont="1" applyFill="1" applyBorder="1" applyAlignment="1">
      <alignment horizontal="center"/>
    </xf>
    <xf numFmtId="0" fontId="5" fillId="6" borderId="15" xfId="38" applyFont="1" applyFill="1" applyBorder="1" applyAlignment="1">
      <alignment horizontal="center"/>
    </xf>
    <xf numFmtId="0" fontId="5" fillId="6" borderId="13" xfId="38" applyFont="1" applyFill="1" applyBorder="1" applyAlignment="1">
      <alignment horizontal="center"/>
    </xf>
    <xf numFmtId="0" fontId="8" fillId="6" borderId="19" xfId="38" applyFont="1" applyFill="1" applyBorder="1" applyAlignment="1">
      <alignment horizontal="left"/>
    </xf>
    <xf numFmtId="0" fontId="8" fillId="6" borderId="20" xfId="38" applyFont="1" applyFill="1" applyBorder="1" applyAlignment="1">
      <alignment horizontal="left"/>
    </xf>
    <xf numFmtId="0" fontId="3" fillId="6" borderId="50" xfId="38" applyFill="1" applyBorder="1" applyAlignment="1">
      <alignment horizontal="center"/>
    </xf>
    <xf numFmtId="0" fontId="3" fillId="6" borderId="51" xfId="38" applyFill="1" applyBorder="1" applyAlignment="1">
      <alignment horizontal="center"/>
    </xf>
    <xf numFmtId="0" fontId="3" fillId="2" borderId="32" xfId="38" applyFill="1" applyBorder="1" applyAlignment="1">
      <alignment horizontal="left"/>
    </xf>
    <xf numFmtId="0" fontId="3" fillId="2" borderId="53" xfId="38" applyFill="1" applyBorder="1" applyAlignment="1">
      <alignment horizontal="left"/>
    </xf>
    <xf numFmtId="0" fontId="17" fillId="6" borderId="29" xfId="38" applyFont="1" applyFill="1" applyBorder="1" applyAlignment="1">
      <alignment horizontal="center"/>
    </xf>
    <xf numFmtId="0" fontId="17" fillId="6" borderId="20" xfId="38" applyFont="1" applyFill="1" applyBorder="1" applyAlignment="1">
      <alignment horizontal="center"/>
    </xf>
    <xf numFmtId="0" fontId="14" fillId="6" borderId="15" xfId="38" applyFont="1" applyFill="1" applyBorder="1" applyAlignment="1">
      <alignment horizontal="center"/>
    </xf>
    <xf numFmtId="0" fontId="14" fillId="6" borderId="24" xfId="38" applyFont="1" applyFill="1" applyBorder="1" applyAlignment="1">
      <alignment horizontal="center"/>
    </xf>
    <xf numFmtId="0" fontId="14" fillId="6" borderId="25" xfId="38" applyFont="1" applyFill="1" applyBorder="1" applyAlignment="1">
      <alignment horizontal="center"/>
    </xf>
    <xf numFmtId="0" fontId="14" fillId="6" borderId="23" xfId="38" applyFont="1" applyFill="1" applyBorder="1" applyAlignment="1">
      <alignment horizontal="center"/>
    </xf>
    <xf numFmtId="0" fontId="16" fillId="6" borderId="24" xfId="38" applyFont="1" applyFill="1" applyBorder="1" applyAlignment="1">
      <alignment horizontal="center"/>
    </xf>
    <xf numFmtId="0" fontId="16" fillId="6" borderId="25" xfId="38" applyFont="1" applyFill="1" applyBorder="1" applyAlignment="1">
      <alignment horizontal="center"/>
    </xf>
    <xf numFmtId="0" fontId="14" fillId="6" borderId="42" xfId="38" applyFont="1" applyFill="1" applyBorder="1" applyAlignment="1">
      <alignment horizontal="center"/>
    </xf>
    <xf numFmtId="0" fontId="14" fillId="6" borderId="43" xfId="38" applyFont="1" applyFill="1" applyBorder="1" applyAlignment="1">
      <alignment horizontal="center"/>
    </xf>
    <xf numFmtId="0" fontId="14" fillId="6" borderId="44" xfId="38" applyFont="1" applyFill="1" applyBorder="1" applyAlignment="1">
      <alignment horizontal="center"/>
    </xf>
    <xf numFmtId="0" fontId="14" fillId="6" borderId="55" xfId="38" applyFont="1" applyFill="1" applyBorder="1" applyAlignment="1">
      <alignment horizontal="center"/>
    </xf>
    <xf numFmtId="0" fontId="16" fillId="6" borderId="43" xfId="38" applyFont="1" applyFill="1" applyBorder="1" applyAlignment="1">
      <alignment horizontal="center"/>
    </xf>
    <xf numFmtId="0" fontId="16" fillId="6" borderId="44" xfId="38" applyFont="1" applyFill="1" applyBorder="1" applyAlignment="1">
      <alignment horizontal="center"/>
    </xf>
    <xf numFmtId="0" fontId="14" fillId="6" borderId="20" xfId="38" applyFont="1" applyFill="1" applyBorder="1" applyAlignment="1">
      <alignment horizontal="center"/>
    </xf>
    <xf numFmtId="0" fontId="14" fillId="6" borderId="21" xfId="38" applyFont="1" applyFill="1" applyBorder="1" applyAlignment="1">
      <alignment horizontal="center"/>
    </xf>
    <xf numFmtId="0" fontId="3" fillId="2" borderId="22" xfId="38" applyFont="1" applyFill="1" applyBorder="1" applyAlignment="1">
      <alignment horizontal="left" shrinkToFit="1"/>
    </xf>
    <xf numFmtId="0" fontId="3" fillId="2" borderId="27" xfId="38" applyFont="1" applyFill="1" applyBorder="1" applyAlignment="1">
      <alignment horizontal="left" shrinkToFit="1"/>
    </xf>
    <xf numFmtId="0" fontId="5" fillId="6" borderId="20" xfId="38" applyFont="1" applyFill="1" applyBorder="1" applyAlignment="1">
      <alignment horizontal="center"/>
    </xf>
    <xf numFmtId="0" fontId="7" fillId="6" borderId="19" xfId="38" applyFont="1" applyFill="1" applyBorder="1" applyAlignment="1">
      <alignment horizontal="center"/>
    </xf>
    <xf numFmtId="0" fontId="7" fillId="6" borderId="20" xfId="38" applyFont="1" applyFill="1" applyBorder="1" applyAlignment="1">
      <alignment horizontal="center"/>
    </xf>
    <xf numFmtId="0" fontId="7" fillId="6" borderId="22" xfId="38" applyFont="1" applyFill="1" applyBorder="1" applyAlignment="1">
      <alignment horizontal="center"/>
    </xf>
    <xf numFmtId="0" fontId="7" fillId="6" borderId="21" xfId="38" applyFont="1" applyFill="1" applyBorder="1" applyAlignment="1">
      <alignment horizontal="center"/>
    </xf>
    <xf numFmtId="0" fontId="7" fillId="6" borderId="23" xfId="38" applyFont="1" applyFill="1" applyBorder="1" applyAlignment="1">
      <alignment horizontal="center"/>
    </xf>
    <xf numFmtId="0" fontId="7" fillId="6" borderId="24" xfId="38" applyFont="1" applyFill="1" applyBorder="1" applyAlignment="1">
      <alignment horizontal="center"/>
    </xf>
    <xf numFmtId="0" fontId="7" fillId="6" borderId="25" xfId="38" applyFont="1" applyFill="1" applyBorder="1" applyAlignment="1">
      <alignment horizontal="center"/>
    </xf>
    <xf numFmtId="0" fontId="3" fillId="0" borderId="22" xfId="38" applyFont="1" applyBorder="1" applyAlignment="1">
      <alignment horizontal="left"/>
    </xf>
    <xf numFmtId="0" fontId="3" fillId="0" borderId="27" xfId="38" applyBorder="1" applyAlignment="1">
      <alignment horizontal="left"/>
    </xf>
    <xf numFmtId="0" fontId="3" fillId="0" borderId="28" xfId="38" applyBorder="1" applyAlignment="1">
      <alignment horizontal="left"/>
    </xf>
    <xf numFmtId="0" fontId="3" fillId="0" borderId="20" xfId="38" applyFill="1" applyBorder="1" applyAlignment="1">
      <alignment horizontal="center"/>
    </xf>
    <xf numFmtId="0" fontId="3" fillId="0" borderId="24" xfId="38" applyFont="1" applyBorder="1" applyAlignment="1">
      <alignment horizontal="left"/>
    </xf>
    <xf numFmtId="0" fontId="3" fillId="0" borderId="24" xfId="38" applyBorder="1" applyAlignment="1">
      <alignment horizontal="left"/>
    </xf>
    <xf numFmtId="0" fontId="3" fillId="0" borderId="13" xfId="38" applyBorder="1" applyAlignment="1">
      <alignment horizontal="left"/>
    </xf>
    <xf numFmtId="0" fontId="3" fillId="0" borderId="25" xfId="38" applyBorder="1" applyAlignment="1">
      <alignment horizontal="left"/>
    </xf>
    <xf numFmtId="0" fontId="3" fillId="0" borderId="20" xfId="38" applyBorder="1" applyAlignment="1">
      <alignment horizontal="left"/>
    </xf>
    <xf numFmtId="0" fontId="3" fillId="0" borderId="22" xfId="38" applyBorder="1" applyAlignment="1">
      <alignment horizontal="left"/>
    </xf>
    <xf numFmtId="0" fontId="3" fillId="0" borderId="21" xfId="38" applyBorder="1" applyAlignment="1">
      <alignment horizontal="left"/>
    </xf>
    <xf numFmtId="0" fontId="7" fillId="6" borderId="14" xfId="38" applyFont="1" applyFill="1" applyBorder="1" applyAlignment="1">
      <alignment horizontal="center"/>
    </xf>
    <xf numFmtId="0" fontId="7" fillId="6" borderId="26" xfId="38" applyFont="1" applyFill="1" applyBorder="1" applyAlignment="1">
      <alignment horizontal="center"/>
    </xf>
    <xf numFmtId="18" fontId="1" fillId="0" borderId="20" xfId="38" applyNumberFormat="1" applyFont="1" applyBorder="1" applyAlignment="1">
      <alignment horizontal="center" vertical="center"/>
    </xf>
    <xf numFmtId="18" fontId="1" fillId="0" borderId="21" xfId="38" applyNumberFormat="1" applyFont="1" applyBorder="1" applyAlignment="1">
      <alignment horizontal="center" vertical="center"/>
    </xf>
    <xf numFmtId="0" fontId="1" fillId="2" borderId="20" xfId="38" applyFont="1" applyFill="1" applyBorder="1" applyAlignment="1">
      <alignment horizontal="center" vertical="center"/>
    </xf>
    <xf numFmtId="0" fontId="1" fillId="2" borderId="21" xfId="38" applyFont="1" applyFill="1" applyBorder="1" applyAlignment="1">
      <alignment horizontal="center" vertical="center"/>
    </xf>
    <xf numFmtId="0" fontId="17" fillId="6" borderId="20" xfId="38" applyFont="1" applyFill="1" applyBorder="1" applyAlignment="1">
      <alignment horizontal="center" vertical="top"/>
    </xf>
    <xf numFmtId="0" fontId="3" fillId="2" borderId="22" xfId="38" applyFont="1" applyFill="1" applyBorder="1" applyAlignment="1">
      <alignment shrinkToFit="1"/>
    </xf>
    <xf numFmtId="0" fontId="0" fillId="0" borderId="27" xfId="0" applyBorder="1"/>
    <xf numFmtId="0" fontId="0" fillId="0" borderId="28" xfId="0" applyBorder="1"/>
    <xf numFmtId="0" fontId="15" fillId="6" borderId="27" xfId="38" applyFont="1" applyFill="1" applyBorder="1" applyAlignment="1">
      <alignment horizontal="center"/>
    </xf>
    <xf numFmtId="0" fontId="15" fillId="6" borderId="29" xfId="38" applyFont="1" applyFill="1" applyBorder="1" applyAlignment="1">
      <alignment horizontal="center"/>
    </xf>
    <xf numFmtId="0" fontId="14" fillId="6" borderId="36" xfId="38" applyFont="1" applyFill="1" applyBorder="1" applyAlignment="1">
      <alignment horizontal="center"/>
    </xf>
    <xf numFmtId="0" fontId="14" fillId="6" borderId="9" xfId="38" applyFont="1" applyFill="1" applyBorder="1" applyAlignment="1">
      <alignment horizontal="center"/>
    </xf>
    <xf numFmtId="0" fontId="3" fillId="6" borderId="22" xfId="38" applyFill="1" applyBorder="1" applyAlignment="1">
      <alignment horizontal="center"/>
    </xf>
    <xf numFmtId="0" fontId="3" fillId="6" borderId="28" xfId="38" applyFill="1" applyBorder="1" applyAlignment="1">
      <alignment horizontal="center"/>
    </xf>
    <xf numFmtId="0" fontId="14" fillId="6" borderId="10" xfId="38" applyFont="1" applyFill="1" applyBorder="1" applyAlignment="1">
      <alignment horizontal="center"/>
    </xf>
    <xf numFmtId="0" fontId="14" fillId="6" borderId="41" xfId="38" applyFont="1" applyFill="1" applyBorder="1" applyAlignment="1">
      <alignment horizontal="center"/>
    </xf>
    <xf numFmtId="0" fontId="3" fillId="2" borderId="1" xfId="38" applyFont="1" applyFill="1" applyBorder="1" applyAlignment="1">
      <alignment horizontal="left" shrinkToFit="1"/>
    </xf>
    <xf numFmtId="0" fontId="3" fillId="2" borderId="33" xfId="38" applyFont="1" applyFill="1" applyBorder="1" applyAlignment="1">
      <alignment horizontal="left" shrinkToFit="1"/>
    </xf>
    <xf numFmtId="0" fontId="3" fillId="2" borderId="35" xfId="38" applyFont="1" applyFill="1" applyBorder="1" applyAlignment="1">
      <alignment horizontal="left" shrinkToFit="1"/>
    </xf>
    <xf numFmtId="0" fontId="3" fillId="2" borderId="1" xfId="38" applyFont="1" applyFill="1" applyBorder="1" applyAlignment="1">
      <alignment shrinkToFit="1"/>
    </xf>
    <xf numFmtId="0" fontId="0" fillId="0" borderId="33" xfId="0" applyBorder="1"/>
    <xf numFmtId="0" fontId="0" fillId="0" borderId="34" xfId="0" applyBorder="1"/>
    <xf numFmtId="0" fontId="15" fillId="6" borderId="33" xfId="38" applyFont="1" applyFill="1" applyBorder="1" applyAlignment="1">
      <alignment horizontal="center"/>
    </xf>
    <xf numFmtId="0" fontId="15" fillId="6" borderId="35" xfId="38" applyFont="1" applyFill="1" applyBorder="1" applyAlignment="1">
      <alignment horizontal="center"/>
    </xf>
    <xf numFmtId="0" fontId="14" fillId="6" borderId="39" xfId="38" applyFont="1" applyFill="1" applyBorder="1" applyAlignment="1">
      <alignment horizontal="center"/>
    </xf>
    <xf numFmtId="0" fontId="14" fillId="6" borderId="11" xfId="38" applyFont="1" applyFill="1" applyBorder="1" applyAlignment="1">
      <alignment horizontal="center"/>
    </xf>
    <xf numFmtId="0" fontId="14" fillId="6" borderId="12" xfId="38" applyFont="1" applyFill="1" applyBorder="1" applyAlignment="1">
      <alignment horizontal="center"/>
    </xf>
    <xf numFmtId="0" fontId="8" fillId="6" borderId="30" xfId="38" applyFont="1" applyFill="1" applyBorder="1" applyAlignment="1">
      <alignment horizontal="center"/>
    </xf>
    <xf numFmtId="0" fontId="8" fillId="6" borderId="29" xfId="38" applyFont="1" applyFill="1" applyBorder="1" applyAlignment="1">
      <alignment horizontal="center"/>
    </xf>
    <xf numFmtId="0" fontId="8" fillId="6" borderId="27" xfId="38" applyFont="1" applyFill="1" applyBorder="1" applyAlignment="1">
      <alignment horizontal="center"/>
    </xf>
    <xf numFmtId="0" fontId="0" fillId="6" borderId="27" xfId="0" applyFill="1" applyBorder="1"/>
    <xf numFmtId="0" fontId="0" fillId="6" borderId="28" xfId="0" applyFill="1" applyBorder="1"/>
    <xf numFmtId="0" fontId="7" fillId="2" borderId="4" xfId="38" applyFont="1" applyFill="1" applyBorder="1" applyAlignment="1">
      <alignment horizontal="center" vertical="center" wrapText="1"/>
    </xf>
    <xf numFmtId="0" fontId="36" fillId="5" borderId="16" xfId="38" applyFont="1" applyFill="1" applyBorder="1" applyAlignment="1">
      <alignment horizontal="center"/>
    </xf>
    <xf numFmtId="0" fontId="36" fillId="5" borderId="17" xfId="38" applyFont="1" applyFill="1" applyBorder="1" applyAlignment="1">
      <alignment horizontal="center"/>
    </xf>
    <xf numFmtId="0" fontId="36" fillId="5" borderId="18" xfId="38" applyFont="1" applyFill="1" applyBorder="1" applyAlignment="1">
      <alignment horizontal="center"/>
    </xf>
    <xf numFmtId="0" fontId="5" fillId="6" borderId="19" xfId="38" applyFont="1" applyFill="1" applyBorder="1" applyAlignment="1">
      <alignment horizontal="center" vertical="center"/>
    </xf>
    <xf numFmtId="0" fontId="17" fillId="6" borderId="21" xfId="38" applyFont="1" applyFill="1" applyBorder="1" applyAlignment="1">
      <alignment horizontal="center" vertical="top"/>
    </xf>
    <xf numFmtId="0" fontId="3" fillId="4" borderId="39" xfId="0" applyFont="1" applyFill="1" applyBorder="1" applyAlignment="1">
      <alignment horizontal="center" vertical="center"/>
    </xf>
    <xf numFmtId="0" fontId="3" fillId="4" borderId="11" xfId="0" applyFont="1" applyFill="1" applyBorder="1" applyAlignment="1">
      <alignment horizontal="center" vertical="center"/>
    </xf>
    <xf numFmtId="0" fontId="32" fillId="5" borderId="58" xfId="0" applyFont="1" applyFill="1" applyBorder="1" applyAlignment="1">
      <alignment horizontal="center"/>
    </xf>
    <xf numFmtId="0" fontId="32" fillId="5" borderId="0" xfId="0" applyFont="1" applyFill="1" applyBorder="1" applyAlignment="1">
      <alignment horizontal="center"/>
    </xf>
    <xf numFmtId="0" fontId="32" fillId="5" borderId="36" xfId="0" applyFont="1" applyFill="1" applyBorder="1" applyAlignment="1">
      <alignment horizontal="center"/>
    </xf>
    <xf numFmtId="0" fontId="32" fillId="5" borderId="8" xfId="0" applyFont="1" applyFill="1" applyBorder="1" applyAlignment="1">
      <alignment horizontal="center"/>
    </xf>
    <xf numFmtId="0" fontId="32" fillId="5" borderId="57" xfId="0" applyFont="1" applyFill="1" applyBorder="1" applyAlignment="1">
      <alignment horizontal="center"/>
    </xf>
    <xf numFmtId="0" fontId="0" fillId="4" borderId="12" xfId="0" applyFill="1" applyBorder="1" applyAlignment="1">
      <alignment horizontal="center" vertical="center"/>
    </xf>
    <xf numFmtId="0" fontId="32" fillId="5" borderId="0" xfId="0" quotePrefix="1" applyFont="1" applyFill="1" applyBorder="1" applyAlignment="1">
      <alignment horizontal="center"/>
    </xf>
    <xf numFmtId="0" fontId="10" fillId="4" borderId="39" xfId="0" applyFont="1" applyFill="1" applyBorder="1" applyAlignment="1">
      <alignment horizontal="center" vertical="center"/>
    </xf>
    <xf numFmtId="0" fontId="10" fillId="4" borderId="41" xfId="0" applyFont="1" applyFill="1" applyBorder="1" applyAlignment="1">
      <alignment horizontal="center" vertical="center"/>
    </xf>
    <xf numFmtId="0" fontId="31" fillId="5" borderId="36" xfId="0" applyFont="1" applyFill="1" applyBorder="1" applyAlignment="1">
      <alignment horizontal="center"/>
    </xf>
    <xf numFmtId="0" fontId="31" fillId="5" borderId="8" xfId="0" applyFont="1" applyFill="1" applyBorder="1" applyAlignment="1">
      <alignment horizontal="center"/>
    </xf>
    <xf numFmtId="0" fontId="31" fillId="5" borderId="57" xfId="0" applyFont="1" applyFill="1" applyBorder="1" applyAlignment="1">
      <alignment horizontal="center"/>
    </xf>
    <xf numFmtId="0" fontId="32" fillId="5" borderId="39" xfId="0" applyFont="1" applyFill="1" applyBorder="1" applyAlignment="1">
      <alignment horizontal="center"/>
    </xf>
    <xf numFmtId="0" fontId="32" fillId="5" borderId="11" xfId="0" applyFont="1" applyFill="1" applyBorder="1" applyAlignment="1">
      <alignment horizontal="center"/>
    </xf>
    <xf numFmtId="0" fontId="32" fillId="5" borderId="41" xfId="0" applyFont="1" applyFill="1" applyBorder="1" applyAlignment="1">
      <alignment horizontal="center"/>
    </xf>
    <xf numFmtId="0" fontId="32" fillId="5" borderId="36" xfId="0" quotePrefix="1" applyFont="1" applyFill="1" applyBorder="1" applyAlignment="1">
      <alignment horizontal="center"/>
    </xf>
    <xf numFmtId="0" fontId="32" fillId="5" borderId="8" xfId="0" quotePrefix="1" applyFont="1" applyFill="1" applyBorder="1" applyAlignment="1">
      <alignment horizontal="center"/>
    </xf>
    <xf numFmtId="0" fontId="32" fillId="5" borderId="57" xfId="0" quotePrefix="1" applyFont="1" applyFill="1" applyBorder="1" applyAlignment="1">
      <alignment horizontal="center"/>
    </xf>
    <xf numFmtId="0" fontId="3" fillId="4" borderId="67"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6" fillId="5" borderId="37" xfId="0" applyFont="1" applyFill="1" applyBorder="1" applyAlignment="1">
      <alignment horizontal="center" vertical="center"/>
    </xf>
    <xf numFmtId="0" fontId="26" fillId="5" borderId="38" xfId="0" applyFont="1" applyFill="1" applyBorder="1" applyAlignment="1">
      <alignment horizontal="center" vertical="center"/>
    </xf>
    <xf numFmtId="0" fontId="0" fillId="8" borderId="20" xfId="0" applyFill="1" applyBorder="1" applyAlignment="1">
      <alignment horizontal="center"/>
    </xf>
    <xf numFmtId="0" fontId="0" fillId="8" borderId="47" xfId="0" applyFill="1" applyBorder="1"/>
    <xf numFmtId="0" fontId="0" fillId="4" borderId="15" xfId="0" applyFill="1" applyBorder="1" applyAlignment="1">
      <alignment horizontal="center" vertical="center"/>
    </xf>
    <xf numFmtId="0" fontId="0" fillId="4" borderId="46" xfId="0" applyFill="1" applyBorder="1" applyAlignment="1">
      <alignment vertic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75" xfId="0" applyFont="1" applyBorder="1" applyAlignment="1">
      <alignment horizontal="center"/>
    </xf>
    <xf numFmtId="0" fontId="0" fillId="4" borderId="20" xfId="0" applyFill="1" applyBorder="1" applyAlignment="1">
      <alignment horizontal="center"/>
    </xf>
    <xf numFmtId="0" fontId="0" fillId="4" borderId="20" xfId="0" applyFill="1" applyBorder="1"/>
    <xf numFmtId="0" fontId="4" fillId="8" borderId="19" xfId="0" applyFont="1" applyFill="1" applyBorder="1" applyAlignment="1">
      <alignment horizontal="center"/>
    </xf>
    <xf numFmtId="0" fontId="35" fillId="4" borderId="43"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0" fillId="0" borderId="21" xfId="0" applyBorder="1" applyAlignment="1"/>
    <xf numFmtId="0" fontId="0" fillId="0" borderId="21" xfId="0" applyBorder="1"/>
    <xf numFmtId="0" fontId="0" fillId="8" borderId="29" xfId="0" applyFill="1" applyBorder="1" applyAlignment="1">
      <alignment horizontal="center"/>
    </xf>
    <xf numFmtId="0" fontId="0" fillId="8" borderId="29" xfId="0" applyFill="1" applyBorder="1"/>
    <xf numFmtId="0" fontId="0" fillId="8" borderId="22" xfId="0" applyFill="1" applyBorder="1" applyAlignment="1">
      <alignment horizontal="center"/>
    </xf>
    <xf numFmtId="0" fontId="0" fillId="8" borderId="22" xfId="0" applyFill="1" applyBorder="1"/>
    <xf numFmtId="0" fontId="0" fillId="0" borderId="48" xfId="0" applyBorder="1"/>
    <xf numFmtId="0" fontId="0" fillId="8" borderId="46" xfId="0" applyFill="1" applyBorder="1"/>
    <xf numFmtId="0" fontId="0" fillId="8" borderId="47" xfId="0" applyFill="1" applyBorder="1" applyAlignment="1">
      <alignment horizontal="center"/>
    </xf>
    <xf numFmtId="0" fontId="0" fillId="8" borderId="43" xfId="0" applyFill="1" applyBorder="1" applyAlignment="1">
      <alignment horizontal="center"/>
    </xf>
    <xf numFmtId="0" fontId="0" fillId="8" borderId="20" xfId="0" applyFill="1" applyBorder="1"/>
    <xf numFmtId="0" fontId="0" fillId="0" borderId="43" xfId="0" applyFill="1" applyBorder="1" applyAlignment="1">
      <alignment horizontal="center"/>
    </xf>
    <xf numFmtId="0" fontId="0" fillId="0" borderId="20" xfId="0" applyBorder="1"/>
    <xf numFmtId="0" fontId="3" fillId="4" borderId="22" xfId="0" applyFont="1" applyFill="1" applyBorder="1" applyAlignment="1">
      <alignment horizontal="center"/>
    </xf>
    <xf numFmtId="0" fontId="0" fillId="4" borderId="22" xfId="0" applyFill="1" applyBorder="1"/>
    <xf numFmtId="0" fontId="0" fillId="8" borderId="19" xfId="0" applyFill="1" applyBorder="1" applyAlignment="1">
      <alignment horizontal="center"/>
    </xf>
    <xf numFmtId="0" fontId="0" fillId="8" borderId="19" xfId="0" applyFill="1" applyBorder="1"/>
    <xf numFmtId="0" fontId="0" fillId="4" borderId="22" xfId="0" applyFill="1" applyBorder="1" applyAlignment="1">
      <alignment horizontal="center"/>
    </xf>
    <xf numFmtId="0" fontId="4" fillId="4" borderId="19" xfId="0" applyFont="1" applyFill="1" applyBorder="1" applyAlignment="1">
      <alignment horizontal="center"/>
    </xf>
    <xf numFmtId="0" fontId="0" fillId="8" borderId="21" xfId="0" applyFill="1" applyBorder="1" applyAlignment="1"/>
    <xf numFmtId="0" fontId="0" fillId="8" borderId="21" xfId="0" applyFill="1" applyBorder="1"/>
    <xf numFmtId="0" fontId="3" fillId="8" borderId="30" xfId="0" applyFont="1" applyFill="1" applyBorder="1" applyAlignment="1">
      <alignment horizontal="center"/>
    </xf>
    <xf numFmtId="0" fontId="0" fillId="8" borderId="70" xfId="0" applyFill="1" applyBorder="1" applyAlignment="1">
      <alignment horizontal="center"/>
    </xf>
    <xf numFmtId="0" fontId="0" fillId="8" borderId="70" xfId="0" applyFill="1" applyBorder="1"/>
    <xf numFmtId="0" fontId="0" fillId="0" borderId="27" xfId="0" applyFill="1" applyBorder="1" applyAlignment="1">
      <alignment horizontal="center"/>
    </xf>
    <xf numFmtId="0" fontId="0" fillId="8" borderId="50" xfId="0" applyFill="1" applyBorder="1"/>
    <xf numFmtId="0" fontId="0" fillId="0" borderId="19" xfId="0" applyBorder="1" applyAlignment="1">
      <alignment horizontal="center"/>
    </xf>
    <xf numFmtId="0" fontId="0" fillId="0" borderId="56" xfId="0" applyBorder="1"/>
    <xf numFmtId="0" fontId="0" fillId="4" borderId="29" xfId="0" applyFill="1" applyBorder="1" applyAlignment="1">
      <alignment horizontal="center"/>
    </xf>
    <xf numFmtId="0" fontId="0" fillId="4" borderId="29" xfId="0" applyFill="1" applyBorder="1"/>
    <xf numFmtId="0" fontId="0" fillId="0" borderId="19" xfId="0" applyBorder="1"/>
    <xf numFmtId="0" fontId="3" fillId="0" borderId="21" xfId="0" applyFont="1" applyBorder="1" applyAlignment="1"/>
    <xf numFmtId="0" fontId="4" fillId="8" borderId="23" xfId="0" applyFont="1" applyFill="1" applyBorder="1" applyAlignment="1">
      <alignment horizontal="center"/>
    </xf>
    <xf numFmtId="0" fontId="3" fillId="0" borderId="25" xfId="0" applyFont="1" applyBorder="1" applyAlignment="1"/>
    <xf numFmtId="0" fontId="0" fillId="8" borderId="42" xfId="0" applyFill="1" applyBorder="1" applyAlignment="1">
      <alignment horizontal="center"/>
    </xf>
    <xf numFmtId="0" fontId="3" fillId="8" borderId="21" xfId="0" applyFont="1" applyFill="1" applyBorder="1" applyAlignment="1"/>
    <xf numFmtId="0" fontId="3" fillId="4" borderId="29" xfId="0" applyFont="1" applyFill="1" applyBorder="1" applyAlignment="1">
      <alignment horizontal="center"/>
    </xf>
    <xf numFmtId="0" fontId="3" fillId="8" borderId="29" xfId="0" applyFont="1" applyFill="1" applyBorder="1" applyAlignment="1">
      <alignment horizontal="center"/>
    </xf>
    <xf numFmtId="0" fontId="0" fillId="0" borderId="20" xfId="0" applyFill="1" applyBorder="1" applyAlignment="1">
      <alignment horizontal="center"/>
    </xf>
    <xf numFmtId="0" fontId="0" fillId="0" borderId="30" xfId="0" applyFill="1" applyBorder="1" applyAlignment="1">
      <alignment horizontal="center"/>
    </xf>
    <xf numFmtId="0" fontId="3" fillId="4" borderId="70" xfId="0" applyFont="1" applyFill="1" applyBorder="1" applyAlignment="1">
      <alignment horizontal="center"/>
    </xf>
    <xf numFmtId="0" fontId="3" fillId="0" borderId="30" xfId="0" applyFont="1" applyFill="1" applyBorder="1" applyAlignment="1">
      <alignment horizontal="center"/>
    </xf>
    <xf numFmtId="0" fontId="0" fillId="0" borderId="70" xfId="0" applyFill="1" applyBorder="1" applyAlignment="1">
      <alignment horizontal="center"/>
    </xf>
    <xf numFmtId="0" fontId="0" fillId="0" borderId="70" xfId="0" applyBorder="1"/>
    <xf numFmtId="0" fontId="0" fillId="8" borderId="62" xfId="0" applyFill="1" applyBorder="1" applyAlignment="1">
      <alignment horizontal="center"/>
    </xf>
    <xf numFmtId="0" fontId="0" fillId="0" borderId="55" xfId="0" applyBorder="1" applyAlignment="1">
      <alignment horizontal="center"/>
    </xf>
    <xf numFmtId="0" fontId="3" fillId="8" borderId="43" xfId="0" applyFont="1" applyFill="1" applyBorder="1" applyAlignment="1">
      <alignment horizontal="center"/>
    </xf>
    <xf numFmtId="2" fontId="0" fillId="8" borderId="43" xfId="0" applyNumberFormat="1" applyFill="1" applyBorder="1" applyAlignment="1">
      <alignment horizontal="center"/>
    </xf>
    <xf numFmtId="2" fontId="0" fillId="8" borderId="20" xfId="0" applyNumberFormat="1" applyFill="1" applyBorder="1" applyAlignment="1">
      <alignment horizontal="center"/>
    </xf>
    <xf numFmtId="2" fontId="0" fillId="4" borderId="20" xfId="0" applyNumberFormat="1" applyFill="1" applyBorder="1" applyAlignment="1">
      <alignment horizontal="center"/>
    </xf>
    <xf numFmtId="0" fontId="0" fillId="8" borderId="30" xfId="0" applyFill="1" applyBorder="1" applyAlignment="1">
      <alignment horizontal="center"/>
    </xf>
    <xf numFmtId="0" fontId="3" fillId="0" borderId="16" xfId="0" applyFont="1" applyFill="1" applyBorder="1" applyAlignment="1">
      <alignment horizontal="center"/>
    </xf>
    <xf numFmtId="0" fontId="3" fillId="0" borderId="30" xfId="0" applyFont="1" applyBorder="1" applyAlignment="1">
      <alignment horizontal="center"/>
    </xf>
    <xf numFmtId="0" fontId="0" fillId="0" borderId="17" xfId="0" applyFill="1" applyBorder="1" applyAlignment="1">
      <alignment horizontal="center"/>
    </xf>
    <xf numFmtId="0" fontId="3" fillId="4" borderId="69" xfId="0" applyFont="1" applyFill="1" applyBorder="1" applyAlignment="1">
      <alignment horizontal="center"/>
    </xf>
    <xf numFmtId="0" fontId="0" fillId="8" borderId="55" xfId="0" applyFill="1" applyBorder="1" applyAlignment="1">
      <alignment horizontal="center"/>
    </xf>
    <xf numFmtId="0" fontId="3" fillId="4" borderId="20" xfId="0" applyFont="1" applyFill="1" applyBorder="1" applyAlignment="1">
      <alignment horizontal="center"/>
    </xf>
    <xf numFmtId="0" fontId="7" fillId="8" borderId="21" xfId="0" applyFont="1" applyFill="1" applyBorder="1"/>
    <xf numFmtId="0" fontId="3" fillId="2" borderId="30" xfId="0" applyFont="1" applyFill="1" applyBorder="1" applyAlignment="1">
      <alignment horizontal="center"/>
    </xf>
    <xf numFmtId="0" fontId="3" fillId="8" borderId="20" xfId="0" applyFont="1" applyFill="1" applyBorder="1" applyAlignment="1">
      <alignment horizontal="center"/>
    </xf>
    <xf numFmtId="0" fontId="0" fillId="0" borderId="71" xfId="0" applyBorder="1"/>
    <xf numFmtId="0" fontId="0" fillId="8" borderId="56" xfId="0" applyFill="1" applyBorder="1" applyAlignment="1">
      <alignment horizontal="center"/>
    </xf>
    <xf numFmtId="0" fontId="0" fillId="8" borderId="21" xfId="0" applyFill="1" applyBorder="1" applyAlignment="1">
      <alignment horizontal="center"/>
    </xf>
    <xf numFmtId="0" fontId="0" fillId="8" borderId="48" xfId="0" applyFill="1" applyBorder="1" applyAlignment="1">
      <alignment horizontal="center"/>
    </xf>
    <xf numFmtId="0" fontId="0" fillId="4" borderId="29" xfId="0" applyNumberFormat="1" applyFill="1" applyBorder="1" applyAlignment="1">
      <alignment horizontal="center"/>
    </xf>
    <xf numFmtId="0" fontId="0" fillId="4" borderId="21" xfId="0" applyFill="1" applyBorder="1" applyAlignment="1">
      <alignment horizontal="center"/>
    </xf>
    <xf numFmtId="0" fontId="3" fillId="4" borderId="71" xfId="0" applyFont="1" applyFill="1" applyBorder="1" applyAlignment="1">
      <alignment horizontal="center"/>
    </xf>
    <xf numFmtId="0" fontId="0" fillId="4" borderId="46" xfId="0" applyNumberFormat="1" applyFill="1" applyBorder="1" applyAlignment="1">
      <alignment horizontal="center"/>
    </xf>
    <xf numFmtId="45" fontId="0" fillId="4" borderId="44" xfId="0" applyNumberFormat="1" applyFill="1" applyBorder="1" applyAlignment="1">
      <alignment horizontal="center"/>
    </xf>
    <xf numFmtId="45" fontId="0" fillId="4" borderId="21" xfId="0" applyNumberFormat="1" applyFill="1" applyBorder="1" applyAlignment="1">
      <alignment horizontal="center"/>
    </xf>
    <xf numFmtId="0" fontId="0" fillId="4" borderId="42" xfId="0" applyNumberFormat="1" applyFill="1" applyBorder="1" applyAlignment="1">
      <alignment horizontal="center"/>
    </xf>
    <xf numFmtId="0" fontId="0" fillId="0" borderId="47" xfId="0" applyBorder="1"/>
    <xf numFmtId="0" fontId="3" fillId="0" borderId="45" xfId="0" applyFont="1" applyFill="1" applyBorder="1" applyAlignment="1">
      <alignment horizontal="center"/>
    </xf>
    <xf numFmtId="0" fontId="27" fillId="5" borderId="39" xfId="0" applyFont="1" applyFill="1" applyBorder="1" applyAlignment="1">
      <alignment horizontal="center"/>
    </xf>
    <xf numFmtId="0" fontId="27" fillId="5" borderId="8" xfId="0" applyFont="1" applyFill="1" applyBorder="1" applyAlignment="1">
      <alignment horizontal="center"/>
    </xf>
    <xf numFmtId="0" fontId="27" fillId="5" borderId="41" xfId="0" applyFont="1" applyFill="1" applyBorder="1" applyAlignment="1">
      <alignment horizontal="center"/>
    </xf>
    <xf numFmtId="0" fontId="0" fillId="8" borderId="44" xfId="0" applyFill="1" applyBorder="1" applyAlignment="1">
      <alignment horizontal="center"/>
    </xf>
    <xf numFmtId="0" fontId="0" fillId="0" borderId="69" xfId="0" applyFill="1" applyBorder="1" applyAlignment="1">
      <alignment horizontal="center"/>
    </xf>
    <xf numFmtId="0" fontId="0" fillId="2" borderId="29" xfId="0" applyFill="1" applyBorder="1" applyAlignment="1">
      <alignment horizontal="center"/>
    </xf>
    <xf numFmtId="0" fontId="0" fillId="2" borderId="21" xfId="0"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27" fillId="5" borderId="59"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0" fillId="0" borderId="15" xfId="0" applyBorder="1" applyAlignment="1">
      <alignment horizontal="center"/>
    </xf>
    <xf numFmtId="0" fontId="0" fillId="0" borderId="25" xfId="0" applyBorder="1" applyAlignment="1">
      <alignment horizontal="center"/>
    </xf>
    <xf numFmtId="0" fontId="35" fillId="4" borderId="7" xfId="0" applyFont="1" applyFill="1" applyBorder="1" applyAlignment="1">
      <alignment horizontal="center" wrapText="1"/>
    </xf>
    <xf numFmtId="0" fontId="35" fillId="4" borderId="13" xfId="0" applyFont="1" applyFill="1" applyBorder="1" applyAlignment="1">
      <alignment horizontal="center" wrapText="1"/>
    </xf>
    <xf numFmtId="45"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13" fillId="4" borderId="0" xfId="0" applyFont="1" applyFill="1" applyBorder="1" applyAlignment="1">
      <alignment horizontal="center" vertical="center"/>
    </xf>
    <xf numFmtId="0" fontId="13" fillId="4" borderId="7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1" xfId="0" applyFont="1" applyFill="1" applyBorder="1" applyAlignment="1">
      <alignment horizontal="center" vertical="center"/>
    </xf>
    <xf numFmtId="45" fontId="0" fillId="4" borderId="48" xfId="0" applyNumberFormat="1" applyFill="1" applyBorder="1" applyAlignment="1">
      <alignment horizontal="center"/>
    </xf>
    <xf numFmtId="2" fontId="0" fillId="8" borderId="47" xfId="0" applyNumberFormat="1" applyFill="1" applyBorder="1" applyAlignment="1">
      <alignment horizontal="center"/>
    </xf>
    <xf numFmtId="0" fontId="10" fillId="4" borderId="76"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67" xfId="0" applyFont="1" applyFill="1" applyBorder="1" applyAlignment="1">
      <alignment horizontal="center" vertical="center"/>
    </xf>
    <xf numFmtId="0" fontId="10" fillId="4" borderId="61" xfId="0" applyFont="1" applyFill="1" applyBorder="1" applyAlignment="1">
      <alignment horizontal="center" vertical="center"/>
    </xf>
    <xf numFmtId="0" fontId="4" fillId="8" borderId="55" xfId="0" applyFont="1" applyFill="1" applyBorder="1" applyAlignment="1">
      <alignment horizontal="center"/>
    </xf>
    <xf numFmtId="0" fontId="0" fillId="0" borderId="18" xfId="0" applyBorder="1" applyAlignment="1"/>
    <xf numFmtId="0" fontId="4" fillId="8" borderId="56" xfId="0" applyFont="1" applyFill="1" applyBorder="1" applyAlignment="1">
      <alignment horizontal="center"/>
    </xf>
    <xf numFmtId="0" fontId="0" fillId="0" borderId="23" xfId="0" applyBorder="1" applyAlignment="1">
      <alignment horizontal="center"/>
    </xf>
    <xf numFmtId="0" fontId="0" fillId="0" borderId="24" xfId="0" applyFill="1" applyBorder="1" applyAlignment="1">
      <alignment horizontal="center"/>
    </xf>
    <xf numFmtId="0" fontId="26" fillId="5" borderId="40" xfId="0" applyFont="1" applyFill="1" applyBorder="1" applyAlignment="1">
      <alignment horizontal="center" vertical="center"/>
    </xf>
    <xf numFmtId="0" fontId="0" fillId="0" borderId="36" xfId="0" applyFill="1" applyBorder="1" applyAlignment="1">
      <alignment horizontal="center"/>
    </xf>
    <xf numFmtId="0" fontId="0" fillId="0" borderId="52" xfId="0" applyFill="1" applyBorder="1" applyAlignment="1">
      <alignment horizontal="center"/>
    </xf>
    <xf numFmtId="0" fontId="0" fillId="4" borderId="63" xfId="0" applyFill="1" applyBorder="1" applyAlignment="1">
      <alignment horizontal="center" vertical="center"/>
    </xf>
    <xf numFmtId="0" fontId="0" fillId="4" borderId="65" xfId="0" applyFill="1" applyBorder="1" applyAlignment="1">
      <alignment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4" borderId="44" xfId="0" applyFill="1" applyBorder="1" applyAlignment="1">
      <alignment horizontal="center" vertical="center"/>
    </xf>
    <xf numFmtId="0" fontId="0" fillId="4" borderId="48" xfId="0" applyFill="1" applyBorder="1" applyAlignment="1">
      <alignment vertical="center"/>
    </xf>
    <xf numFmtId="0" fontId="27" fillId="5" borderId="39"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41" xfId="0" applyFont="1" applyFill="1" applyBorder="1" applyAlignment="1">
      <alignment horizontal="center" vertical="center"/>
    </xf>
    <xf numFmtId="0" fontId="35" fillId="4" borderId="37"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1" fillId="0" borderId="58" xfId="0" applyFont="1" applyBorder="1" applyAlignment="1">
      <alignment horizontal="center"/>
    </xf>
    <xf numFmtId="0" fontId="1" fillId="0" borderId="19" xfId="0" applyFont="1" applyBorder="1" applyAlignment="1">
      <alignment horizontal="center" vertical="center"/>
    </xf>
    <xf numFmtId="0" fontId="1" fillId="0" borderId="56" xfId="0" applyFont="1" applyBorder="1" applyAlignment="1">
      <alignment horizontal="center" vertical="center"/>
    </xf>
    <xf numFmtId="0" fontId="10" fillId="0" borderId="11" xfId="0" applyFont="1" applyBorder="1" applyAlignment="1">
      <alignment horizontal="center"/>
    </xf>
    <xf numFmtId="0" fontId="10" fillId="0" borderId="41" xfId="0" applyFont="1" applyBorder="1" applyAlignment="1">
      <alignment horizontal="center"/>
    </xf>
    <xf numFmtId="0" fontId="1" fillId="0" borderId="52"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xf>
    <xf numFmtId="0" fontId="1" fillId="0" borderId="67" xfId="0" applyFont="1" applyBorder="1" applyAlignment="1">
      <alignment horizontal="center"/>
    </xf>
    <xf numFmtId="0" fontId="1" fillId="0" borderId="4" xfId="0" applyFont="1" applyBorder="1" applyAlignment="1">
      <alignment horizontal="center"/>
    </xf>
    <xf numFmtId="0" fontId="1" fillId="0" borderId="61" xfId="0" applyFont="1" applyBorder="1" applyAlignment="1">
      <alignment horizontal="center"/>
    </xf>
    <xf numFmtId="0" fontId="0" fillId="4" borderId="72" xfId="0" applyFill="1" applyBorder="1" applyAlignment="1">
      <alignment horizontal="center" vertical="center"/>
    </xf>
    <xf numFmtId="0" fontId="0" fillId="4" borderId="64" xfId="0" applyFill="1" applyBorder="1" applyAlignment="1">
      <alignment horizontal="center" vertical="center"/>
    </xf>
    <xf numFmtId="0" fontId="35" fillId="4" borderId="5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 fillId="4" borderId="73" xfId="0" applyFont="1" applyFill="1" applyBorder="1" applyAlignment="1">
      <alignment horizontal="center" vertical="center"/>
    </xf>
    <xf numFmtId="0" fontId="3" fillId="4" borderId="77" xfId="0" applyFont="1" applyFill="1" applyBorder="1" applyAlignment="1">
      <alignment horizontal="center" vertical="center"/>
    </xf>
    <xf numFmtId="0" fontId="0" fillId="4" borderId="65" xfId="0" applyFill="1" applyBorder="1" applyAlignment="1">
      <alignment horizontal="center" vertical="center"/>
    </xf>
    <xf numFmtId="0" fontId="26" fillId="5" borderId="60" xfId="0" applyFont="1" applyFill="1" applyBorder="1" applyAlignment="1">
      <alignment horizontal="center" vertical="center"/>
    </xf>
    <xf numFmtId="0" fontId="0" fillId="0" borderId="55" xfId="0" applyFill="1" applyBorder="1" applyAlignment="1">
      <alignment horizontal="center"/>
    </xf>
    <xf numFmtId="0" fontId="0" fillId="0" borderId="19" xfId="0" applyFill="1" applyBorder="1" applyAlignment="1">
      <alignment horizontal="center"/>
    </xf>
    <xf numFmtId="0" fontId="3" fillId="0" borderId="69" xfId="0" applyFont="1" applyFill="1" applyBorder="1" applyAlignment="1">
      <alignment horizontal="center"/>
    </xf>
    <xf numFmtId="0" fontId="3" fillId="0" borderId="70" xfId="0" applyFont="1" applyBorder="1" applyAlignment="1">
      <alignment horizontal="center"/>
    </xf>
    <xf numFmtId="0" fontId="3" fillId="4" borderId="30" xfId="0" applyFont="1" applyFill="1" applyBorder="1" applyAlignment="1">
      <alignment horizont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2" fontId="1" fillId="0" borderId="20" xfId="0" applyNumberFormat="1" applyFont="1" applyBorder="1" applyAlignment="1">
      <alignment horizontal="center" vertical="center"/>
    </xf>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0" fillId="8" borderId="28" xfId="0" applyFill="1" applyBorder="1" applyAlignment="1"/>
    <xf numFmtId="0" fontId="0" fillId="8" borderId="28" xfId="0" applyFill="1" applyBorder="1"/>
    <xf numFmtId="0" fontId="0" fillId="0" borderId="62" xfId="0" applyFill="1" applyBorder="1" applyAlignment="1">
      <alignment horizontal="center"/>
    </xf>
    <xf numFmtId="0" fontId="0" fillId="0" borderId="22" xfId="0" applyBorder="1"/>
    <xf numFmtId="0" fontId="3" fillId="8" borderId="78" xfId="0" applyFont="1" applyFill="1" applyBorder="1" applyAlignment="1">
      <alignment horizontal="center"/>
    </xf>
    <xf numFmtId="0" fontId="3" fillId="8" borderId="74" xfId="0" applyFont="1" applyFill="1" applyBorder="1" applyAlignment="1">
      <alignment horizontal="center"/>
    </xf>
    <xf numFmtId="0" fontId="0" fillId="0" borderId="22" xfId="0" applyFill="1" applyBorder="1" applyAlignment="1">
      <alignment horizontal="center"/>
    </xf>
    <xf numFmtId="0" fontId="3" fillId="0" borderId="78" xfId="0" applyFont="1" applyFill="1" applyBorder="1" applyAlignment="1">
      <alignment horizontal="center"/>
    </xf>
    <xf numFmtId="0" fontId="3" fillId="0" borderId="74" xfId="0" applyFont="1" applyFill="1" applyBorder="1" applyAlignment="1">
      <alignment horizontal="center"/>
    </xf>
    <xf numFmtId="0" fontId="0" fillId="0" borderId="28" xfId="0" applyBorder="1" applyAlignment="1"/>
    <xf numFmtId="0" fontId="3" fillId="2" borderId="78" xfId="0" applyFont="1" applyFill="1" applyBorder="1" applyAlignment="1">
      <alignment horizontal="center"/>
    </xf>
    <xf numFmtId="0" fontId="3" fillId="2" borderId="74" xfId="0" applyFont="1" applyFill="1" applyBorder="1" applyAlignment="1">
      <alignment horizontal="center"/>
    </xf>
    <xf numFmtId="0" fontId="3" fillId="4" borderId="74" xfId="0" applyFont="1" applyFill="1" applyBorder="1" applyAlignment="1">
      <alignment horizontal="center"/>
    </xf>
    <xf numFmtId="0" fontId="3" fillId="4" borderId="45" xfId="0" applyFont="1" applyFill="1" applyBorder="1" applyAlignment="1">
      <alignment horizontal="center"/>
    </xf>
    <xf numFmtId="0" fontId="0" fillId="0" borderId="1" xfId="0" applyBorder="1"/>
    <xf numFmtId="0" fontId="0" fillId="0" borderId="31" xfId="0" applyFill="1" applyBorder="1" applyAlignment="1">
      <alignment horizontal="center"/>
    </xf>
    <xf numFmtId="0" fontId="35" fillId="4" borderId="44"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22" fillId="4" borderId="36" xfId="0" applyFont="1" applyFill="1" applyBorder="1" applyAlignment="1">
      <alignment horizontal="center" vertical="center"/>
    </xf>
    <xf numFmtId="0" fontId="22" fillId="4" borderId="57"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61" xfId="0" applyFont="1" applyFill="1" applyBorder="1" applyAlignment="1">
      <alignment horizontal="center" vertical="center"/>
    </xf>
    <xf numFmtId="0" fontId="10" fillId="0" borderId="11" xfId="0" applyFont="1" applyBorder="1" applyAlignment="1">
      <alignment horizontal="left"/>
    </xf>
    <xf numFmtId="0" fontId="0" fillId="0" borderId="51" xfId="0" applyBorder="1"/>
    <xf numFmtId="0" fontId="0" fillId="0" borderId="49" xfId="0" applyFill="1" applyBorder="1" applyAlignment="1">
      <alignment horizontal="center"/>
    </xf>
    <xf numFmtId="0" fontId="0" fillId="0" borderId="45" xfId="0" applyFill="1" applyBorder="1" applyAlignment="1">
      <alignment horizontal="center"/>
    </xf>
    <xf numFmtId="0" fontId="0" fillId="0" borderId="16" xfId="0" applyFill="1" applyBorder="1" applyAlignment="1">
      <alignment horizontal="center"/>
    </xf>
    <xf numFmtId="0" fontId="3" fillId="0" borderId="77" xfId="0" applyFont="1" applyFill="1" applyBorder="1" applyAlignment="1">
      <alignment horizontal="center"/>
    </xf>
    <xf numFmtId="0" fontId="27" fillId="9" borderId="39"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41" xfId="0" applyFont="1" applyFill="1" applyBorder="1" applyAlignment="1">
      <alignment horizontal="center" vertical="center"/>
    </xf>
    <xf numFmtId="2" fontId="1" fillId="0" borderId="21" xfId="0" applyNumberFormat="1" applyFont="1" applyBorder="1" applyAlignment="1">
      <alignment horizontal="center" vertical="center"/>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46" xfId="0" applyFont="1" applyBorder="1" applyAlignment="1">
      <alignment horizontal="center" vertical="center"/>
    </xf>
    <xf numFmtId="0" fontId="0" fillId="0" borderId="53" xfId="0" applyFill="1" applyBorder="1" applyAlignment="1">
      <alignment horizontal="center"/>
    </xf>
    <xf numFmtId="0" fontId="0" fillId="0" borderId="25" xfId="0" applyFill="1" applyBorder="1" applyAlignment="1">
      <alignment horizontal="center"/>
    </xf>
    <xf numFmtId="0" fontId="19" fillId="4" borderId="39" xfId="0" applyFont="1" applyFill="1" applyBorder="1" applyAlignment="1">
      <alignment horizontal="center"/>
    </xf>
    <xf numFmtId="0" fontId="19" fillId="4" borderId="8" xfId="0" applyFont="1" applyFill="1" applyBorder="1" applyAlignment="1">
      <alignment horizontal="center"/>
    </xf>
    <xf numFmtId="0" fontId="19" fillId="4" borderId="57" xfId="0" applyFont="1" applyFill="1" applyBorder="1" applyAlignment="1">
      <alignment horizontal="center"/>
    </xf>
    <xf numFmtId="0" fontId="0" fillId="0" borderId="68" xfId="0" applyFill="1" applyBorder="1" applyAlignment="1">
      <alignment horizontal="center"/>
    </xf>
    <xf numFmtId="0" fontId="0" fillId="0" borderId="74" xfId="0" applyBorder="1"/>
    <xf numFmtId="0" fontId="0" fillId="0" borderId="54" xfId="0" applyFill="1" applyBorder="1" applyAlignment="1">
      <alignment horizontal="center"/>
    </xf>
    <xf numFmtId="0" fontId="0" fillId="0" borderId="23" xfId="0" applyFill="1" applyBorder="1" applyAlignment="1">
      <alignment horizontal="center"/>
    </xf>
    <xf numFmtId="0" fontId="0" fillId="0" borderId="25" xfId="0" applyBorder="1" applyAlignment="1"/>
    <xf numFmtId="0" fontId="1" fillId="0" borderId="57" xfId="0" applyFont="1" applyBorder="1" applyAlignment="1">
      <alignment horizontal="center"/>
    </xf>
    <xf numFmtId="0" fontId="13" fillId="4" borderId="58" xfId="0" applyFont="1" applyFill="1" applyBorder="1" applyAlignment="1">
      <alignment horizontal="center" vertical="center"/>
    </xf>
    <xf numFmtId="0" fontId="13" fillId="4" borderId="67" xfId="0" applyFont="1" applyFill="1" applyBorder="1" applyAlignment="1">
      <alignment horizontal="center" vertical="center"/>
    </xf>
    <xf numFmtId="0" fontId="0" fillId="4" borderId="73" xfId="0" applyFill="1" applyBorder="1" applyAlignment="1">
      <alignment horizontal="center" vertical="center"/>
    </xf>
    <xf numFmtId="0" fontId="0" fillId="4" borderId="77" xfId="0" applyFill="1" applyBorder="1" applyAlignment="1">
      <alignment vertical="center"/>
    </xf>
    <xf numFmtId="0" fontId="0" fillId="0" borderId="80" xfId="0" applyFill="1" applyBorder="1" applyAlignment="1">
      <alignment horizontal="center"/>
    </xf>
    <xf numFmtId="0" fontId="0" fillId="0" borderId="30" xfId="0" applyBorder="1"/>
    <xf numFmtId="0" fontId="19" fillId="4" borderId="41" xfId="0" applyFont="1" applyFill="1" applyBorder="1" applyAlignment="1">
      <alignment horizontal="center"/>
    </xf>
    <xf numFmtId="0" fontId="0" fillId="0" borderId="45" xfId="0" applyBorder="1"/>
    <xf numFmtId="0" fontId="0" fillId="0" borderId="56" xfId="0" applyFill="1" applyBorder="1" applyAlignment="1">
      <alignment horizontal="center"/>
    </xf>
    <xf numFmtId="0" fontId="7" fillId="4" borderId="29" xfId="0" applyFont="1" applyFill="1" applyBorder="1" applyAlignment="1">
      <alignment horizontal="center" vertical="center"/>
    </xf>
    <xf numFmtId="0" fontId="7" fillId="4" borderId="20"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12" xfId="0" applyFont="1" applyFill="1" applyBorder="1" applyAlignment="1">
      <alignment horizontal="center" vertical="center"/>
    </xf>
    <xf numFmtId="9" fontId="3" fillId="8" borderId="20" xfId="0" applyNumberFormat="1" applyFont="1" applyFill="1" applyBorder="1" applyAlignment="1">
      <alignment horizontal="center"/>
    </xf>
    <xf numFmtId="2" fontId="9" fillId="8" borderId="20" xfId="0" applyNumberFormat="1" applyFont="1" applyFill="1" applyBorder="1" applyAlignment="1">
      <alignment horizontal="center" vertical="center"/>
    </xf>
    <xf numFmtId="0" fontId="9" fillId="8" borderId="20" xfId="0" applyFont="1" applyFill="1" applyBorder="1" applyAlignment="1">
      <alignment horizontal="center" vertical="center"/>
    </xf>
    <xf numFmtId="9" fontId="9" fillId="8" borderId="20" xfId="0" applyNumberFormat="1" applyFont="1" applyFill="1" applyBorder="1" applyAlignment="1">
      <alignment horizontal="center" vertical="center"/>
    </xf>
    <xf numFmtId="9" fontId="9" fillId="8" borderId="47" xfId="0" applyNumberFormat="1" applyFont="1" applyFill="1" applyBorder="1" applyAlignment="1">
      <alignment horizontal="center" vertical="center"/>
    </xf>
    <xf numFmtId="0" fontId="8" fillId="0" borderId="29"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4" borderId="59"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59" xfId="0" applyFont="1" applyFill="1" applyBorder="1" applyAlignment="1">
      <alignment horizontal="center"/>
    </xf>
    <xf numFmtId="0" fontId="10" fillId="4" borderId="40" xfId="0" applyFont="1" applyFill="1" applyBorder="1" applyAlignment="1">
      <alignment horizontal="center"/>
    </xf>
    <xf numFmtId="0" fontId="10" fillId="4" borderId="10" xfId="0" applyFont="1" applyFill="1" applyBorder="1" applyAlignment="1">
      <alignment horizontal="center"/>
    </xf>
    <xf numFmtId="0" fontId="0" fillId="0" borderId="68" xfId="0" applyBorder="1" applyAlignment="1">
      <alignment horizontal="center" vertical="center"/>
    </xf>
    <xf numFmtId="0" fontId="0" fillId="0" borderId="77" xfId="0" applyBorder="1" applyAlignment="1">
      <alignment horizontal="center" vertical="center"/>
    </xf>
    <xf numFmtId="0" fontId="0" fillId="5" borderId="36" xfId="0" applyFill="1" applyBorder="1" applyAlignment="1">
      <alignment horizontal="center"/>
    </xf>
    <xf numFmtId="0" fontId="0" fillId="5" borderId="8" xfId="0" applyFill="1" applyBorder="1" applyAlignment="1">
      <alignment horizontal="center"/>
    </xf>
    <xf numFmtId="0" fontId="7" fillId="4" borderId="54" xfId="0" applyFont="1" applyFill="1" applyBorder="1" applyAlignment="1">
      <alignment horizontal="center" vertical="center" shrinkToFit="1"/>
    </xf>
    <xf numFmtId="0" fontId="7" fillId="4" borderId="64" xfId="0" applyFont="1" applyFill="1" applyBorder="1" applyAlignment="1">
      <alignment horizontal="center" vertical="center" shrinkToFit="1"/>
    </xf>
    <xf numFmtId="0" fontId="12" fillId="5" borderId="67"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67" xfId="0" applyFont="1" applyFill="1" applyBorder="1" applyAlignment="1">
      <alignment horizontal="center" vertical="center"/>
    </xf>
    <xf numFmtId="0" fontId="12" fillId="5" borderId="4" xfId="0" applyFont="1" applyFill="1" applyBorder="1" applyAlignment="1">
      <alignment horizontal="center" vertical="center"/>
    </xf>
    <xf numFmtId="0" fontId="7" fillId="8" borderId="54" xfId="0" applyFont="1" applyFill="1" applyBorder="1" applyAlignment="1">
      <alignment horizontal="center" vertical="center" shrinkToFit="1"/>
    </xf>
    <xf numFmtId="0" fontId="7" fillId="8" borderId="6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8" borderId="9"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0" fillId="4" borderId="68" xfId="0" applyFill="1" applyBorder="1" applyAlignment="1">
      <alignment horizontal="center" vertical="center"/>
    </xf>
    <xf numFmtId="0" fontId="0" fillId="4" borderId="77" xfId="0" applyFill="1" applyBorder="1" applyAlignment="1">
      <alignment horizontal="center" vertical="center"/>
    </xf>
    <xf numFmtId="0" fontId="12" fillId="5" borderId="61" xfId="0" applyFont="1" applyFill="1" applyBorder="1" applyAlignment="1">
      <alignment horizontal="center" vertical="center"/>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xf>
    <xf numFmtId="0" fontId="19" fillId="0" borderId="11" xfId="0" applyFont="1" applyBorder="1" applyAlignment="1">
      <alignment horizontal="center"/>
    </xf>
    <xf numFmtId="0" fontId="7" fillId="8" borderId="70" xfId="0" applyFont="1" applyFill="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3" fillId="2" borderId="3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0" fillId="4" borderId="58"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11" xfId="0" applyFill="1" applyBorder="1" applyAlignment="1">
      <alignment horizontal="center"/>
    </xf>
    <xf numFmtId="0" fontId="0" fillId="4" borderId="41" xfId="0" applyFill="1" applyBorder="1" applyAlignment="1">
      <alignment horizontal="center"/>
    </xf>
    <xf numFmtId="0" fontId="7" fillId="8" borderId="78" xfId="0" applyFont="1" applyFill="1"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49" fontId="1" fillId="0" borderId="58" xfId="0" applyNumberFormat="1" applyFont="1" applyBorder="1" applyAlignment="1">
      <alignment horizontal="center"/>
    </xf>
    <xf numFmtId="49" fontId="1" fillId="0" borderId="0" xfId="0" applyNumberFormat="1" applyFont="1" applyBorder="1" applyAlignment="1">
      <alignment horizontal="center"/>
    </xf>
    <xf numFmtId="0" fontId="3" fillId="0" borderId="0" xfId="0" applyFont="1" applyBorder="1" applyAlignment="1">
      <alignment horizontal="center"/>
    </xf>
    <xf numFmtId="0" fontId="3" fillId="0" borderId="75" xfId="0" applyFont="1" applyBorder="1" applyAlignment="1">
      <alignment horizontal="center"/>
    </xf>
    <xf numFmtId="49" fontId="37" fillId="0" borderId="36" xfId="0" applyNumberFormat="1" applyFont="1" applyBorder="1" applyAlignment="1">
      <alignment horizontal="center"/>
    </xf>
    <xf numFmtId="49" fontId="37" fillId="0" borderId="8" xfId="0" applyNumberFormat="1" applyFont="1" applyBorder="1" applyAlignment="1">
      <alignment horizontal="center"/>
    </xf>
    <xf numFmtId="0" fontId="7" fillId="4" borderId="55" xfId="0" applyFont="1" applyFill="1" applyBorder="1" applyAlignment="1">
      <alignment horizontal="center"/>
    </xf>
    <xf numFmtId="0" fontId="7" fillId="4" borderId="43" xfId="0" applyFont="1" applyFill="1" applyBorder="1" applyAlignment="1">
      <alignment horizontal="center"/>
    </xf>
    <xf numFmtId="0" fontId="7" fillId="4" borderId="42" xfId="0" applyFont="1" applyFill="1" applyBorder="1" applyAlignment="1">
      <alignment horizontal="center"/>
    </xf>
    <xf numFmtId="0" fontId="8" fillId="0" borderId="19" xfId="0" applyFont="1" applyBorder="1" applyAlignment="1">
      <alignment horizontal="center"/>
    </xf>
    <xf numFmtId="0" fontId="7" fillId="8" borderId="11" xfId="0" applyFont="1" applyFill="1" applyBorder="1" applyAlignment="1">
      <alignment horizontal="center"/>
    </xf>
    <xf numFmtId="0" fontId="7" fillId="8" borderId="41" xfId="0" applyFont="1"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9" fillId="0" borderId="58"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9" xfId="0" applyFont="1" applyBorder="1" applyAlignment="1">
      <alignment horizontal="center" vertical="center"/>
    </xf>
    <xf numFmtId="0" fontId="7" fillId="4" borderId="19" xfId="0" applyFont="1" applyFill="1" applyBorder="1" applyAlignment="1">
      <alignment horizontal="center" vertical="center"/>
    </xf>
    <xf numFmtId="2" fontId="5" fillId="4" borderId="21" xfId="0" applyNumberFormat="1" applyFont="1" applyFill="1" applyBorder="1" applyAlignment="1">
      <alignment horizontal="center" vertical="center"/>
    </xf>
    <xf numFmtId="0" fontId="10" fillId="4" borderId="55"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44" xfId="0" applyFont="1" applyFill="1" applyBorder="1" applyAlignment="1">
      <alignment horizontal="center" vertical="center"/>
    </xf>
    <xf numFmtId="2" fontId="5" fillId="4" borderId="48" xfId="0" applyNumberFormat="1" applyFont="1" applyFill="1" applyBorder="1" applyAlignment="1">
      <alignment horizontal="center" vertical="center"/>
    </xf>
    <xf numFmtId="0" fontId="5" fillId="4" borderId="48" xfId="0" applyFont="1" applyFill="1" applyBorder="1" applyAlignment="1">
      <alignment horizontal="center" vertical="center"/>
    </xf>
    <xf numFmtId="0" fontId="9" fillId="0" borderId="67" xfId="0" applyFont="1" applyBorder="1" applyAlignment="1">
      <alignment horizontal="center"/>
    </xf>
    <xf numFmtId="0" fontId="9" fillId="0" borderId="4"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8" fillId="0" borderId="56" xfId="0" applyFont="1" applyBorder="1" applyAlignment="1">
      <alignment horizontal="center" vertical="center"/>
    </xf>
    <xf numFmtId="0" fontId="8" fillId="0" borderId="47" xfId="0" applyFont="1" applyBorder="1" applyAlignment="1">
      <alignment horizontal="center" vertical="center"/>
    </xf>
    <xf numFmtId="0" fontId="9" fillId="8" borderId="47" xfId="0" applyFont="1" applyFill="1" applyBorder="1" applyAlignment="1">
      <alignment horizontal="center" vertical="center"/>
    </xf>
    <xf numFmtId="0" fontId="8" fillId="0" borderId="46" xfId="0" applyFont="1" applyBorder="1" applyAlignment="1">
      <alignment horizontal="center" vertical="center"/>
    </xf>
    <xf numFmtId="0" fontId="10" fillId="4" borderId="23" xfId="0" applyFont="1" applyFill="1" applyBorder="1" applyAlignment="1">
      <alignment horizontal="center"/>
    </xf>
    <xf numFmtId="0" fontId="10" fillId="4" borderId="24" xfId="0" applyFont="1" applyFill="1" applyBorder="1" applyAlignment="1">
      <alignment horizontal="center"/>
    </xf>
    <xf numFmtId="0" fontId="10" fillId="4" borderId="13" xfId="0" applyFont="1" applyFill="1" applyBorder="1" applyAlignment="1">
      <alignment horizontal="center"/>
    </xf>
    <xf numFmtId="0" fontId="12" fillId="5" borderId="3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39" xfId="0" applyFont="1" applyFill="1" applyBorder="1" applyAlignment="1">
      <alignment horizontal="center" vertical="center"/>
    </xf>
    <xf numFmtId="0" fontId="12" fillId="5" borderId="1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8" borderId="44" xfId="0" applyFont="1" applyFill="1" applyBorder="1" applyAlignment="1">
      <alignment horizontal="center" vertical="center" shrinkToFit="1"/>
    </xf>
    <xf numFmtId="0" fontId="7" fillId="8" borderId="48" xfId="0" applyFont="1" applyFill="1" applyBorder="1" applyAlignment="1">
      <alignment horizontal="center" vertical="center" shrinkToFit="1"/>
    </xf>
    <xf numFmtId="0" fontId="12" fillId="5" borderId="41"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31" xfId="0" applyFont="1" applyFill="1" applyBorder="1" applyAlignment="1">
      <alignment horizontal="center" vertical="center"/>
    </xf>
    <xf numFmtId="0" fontId="7" fillId="2" borderId="44"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8" borderId="23"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8" borderId="69" xfId="0" applyFont="1" applyFill="1" applyBorder="1" applyAlignment="1">
      <alignment horizontal="center" vertical="center"/>
    </xf>
    <xf numFmtId="0" fontId="7" fillId="8" borderId="71"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4" borderId="52" xfId="0" applyFont="1" applyFill="1" applyBorder="1" applyAlignment="1">
      <alignment horizontal="center" vertical="center"/>
    </xf>
    <xf numFmtId="0" fontId="7" fillId="4" borderId="76" xfId="0" applyFont="1" applyFill="1" applyBorder="1" applyAlignment="1">
      <alignment horizontal="center" vertical="center"/>
    </xf>
    <xf numFmtId="0" fontId="7" fillId="8" borderId="69" xfId="0" applyFont="1" applyFill="1" applyBorder="1" applyAlignment="1">
      <alignment horizontal="center" vertical="center" shrinkToFit="1"/>
    </xf>
    <xf numFmtId="0" fontId="7" fillId="8" borderId="71" xfId="0" applyFont="1" applyFill="1" applyBorder="1" applyAlignment="1">
      <alignment horizontal="center" vertical="center" shrinkToFit="1"/>
    </xf>
    <xf numFmtId="0" fontId="7" fillId="8" borderId="68" xfId="0" applyFont="1" applyFill="1" applyBorder="1" applyAlignment="1">
      <alignment horizontal="center" vertical="center"/>
    </xf>
    <xf numFmtId="0" fontId="0" fillId="0" borderId="77" xfId="0" applyBorder="1"/>
    <xf numFmtId="0" fontId="8" fillId="4" borderId="21" xfId="0" applyFont="1" applyFill="1" applyBorder="1" applyAlignment="1">
      <alignment horizontal="center" vertical="center"/>
    </xf>
    <xf numFmtId="0" fontId="8" fillId="4" borderId="48" xfId="0" applyFont="1" applyFill="1" applyBorder="1" applyAlignment="1">
      <alignment horizontal="center" vertical="center"/>
    </xf>
    <xf numFmtId="2" fontId="8" fillId="4" borderId="21" xfId="0" applyNumberFormat="1" applyFont="1" applyFill="1" applyBorder="1" applyAlignment="1">
      <alignment horizontal="center" vertical="center"/>
    </xf>
    <xf numFmtId="2" fontId="8" fillId="4" borderId="48"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0" fontId="7" fillId="4" borderId="21" xfId="0" applyFont="1" applyFill="1" applyBorder="1" applyAlignment="1">
      <alignment horizontal="center" vertical="center"/>
    </xf>
    <xf numFmtId="0" fontId="7" fillId="4" borderId="44" xfId="0" applyFont="1" applyFill="1" applyBorder="1" applyAlignment="1">
      <alignment horizontal="center" vertical="center"/>
    </xf>
    <xf numFmtId="0" fontId="3" fillId="2" borderId="6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4" borderId="69" xfId="0" applyFont="1" applyFill="1" applyBorder="1" applyAlignment="1">
      <alignment horizontal="center" vertical="center"/>
    </xf>
    <xf numFmtId="0" fontId="7" fillId="4" borderId="71" xfId="0" applyFont="1" applyFill="1" applyBorder="1" applyAlignment="1">
      <alignment horizontal="center" vertical="center"/>
    </xf>
    <xf numFmtId="0" fontId="0" fillId="0" borderId="11" xfId="0" applyBorder="1"/>
    <xf numFmtId="0" fontId="0" fillId="0" borderId="41" xfId="0" applyBorder="1"/>
    <xf numFmtId="0" fontId="0" fillId="3" borderId="36" xfId="0" applyFill="1"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9" xfId="0" applyFill="1" applyBorder="1" applyAlignment="1">
      <alignment horizontal="center" vertical="center"/>
    </xf>
    <xf numFmtId="0" fontId="0" fillId="3" borderId="11" xfId="0" applyFill="1" applyBorder="1" applyAlignment="1">
      <alignment horizontal="center" vertical="center"/>
    </xf>
    <xf numFmtId="0" fontId="0" fillId="3" borderId="41" xfId="0" applyFill="1" applyBorder="1" applyAlignment="1">
      <alignment horizontal="center" vertical="center"/>
    </xf>
    <xf numFmtId="0" fontId="10" fillId="4" borderId="64" xfId="0" applyFont="1" applyFill="1" applyBorder="1" applyAlignment="1">
      <alignment horizontal="center"/>
    </xf>
    <xf numFmtId="0" fontId="10" fillId="4" borderId="65" xfId="0" applyFont="1" applyFill="1" applyBorder="1" applyAlignment="1">
      <alignment horizontal="center"/>
    </xf>
    <xf numFmtId="0" fontId="10" fillId="4" borderId="3" xfId="0" applyFont="1" applyFill="1" applyBorder="1" applyAlignment="1">
      <alignment horizontal="center"/>
    </xf>
    <xf numFmtId="0" fontId="7" fillId="8" borderId="44" xfId="0" applyFont="1" applyFill="1" applyBorder="1" applyAlignment="1">
      <alignment horizontal="center" vertical="center"/>
    </xf>
    <xf numFmtId="0" fontId="7" fillId="8" borderId="4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4" xfId="0" applyFont="1" applyFill="1" applyBorder="1" applyAlignment="1">
      <alignment horizontal="center" vertical="center"/>
    </xf>
    <xf numFmtId="0" fontId="7" fillId="8" borderId="54" xfId="0" applyFont="1" applyFill="1" applyBorder="1" applyAlignment="1">
      <alignment horizontal="center" vertical="center"/>
    </xf>
    <xf numFmtId="0" fontId="0" fillId="0" borderId="64" xfId="0" applyBorder="1"/>
    <xf numFmtId="0" fontId="7" fillId="2" borderId="7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31"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51" xfId="0" applyFont="1" applyFill="1" applyBorder="1" applyAlignment="1">
      <alignment horizontal="center" vertical="center"/>
    </xf>
    <xf numFmtId="0" fontId="22" fillId="4" borderId="64" xfId="0" applyFont="1" applyFill="1" applyBorder="1" applyAlignment="1">
      <alignment horizontal="center"/>
    </xf>
    <xf numFmtId="0" fontId="22" fillId="4" borderId="3" xfId="0" applyFont="1" applyFill="1" applyBorder="1" applyAlignment="1">
      <alignment horizontal="center"/>
    </xf>
    <xf numFmtId="0" fontId="22" fillId="4" borderId="4" xfId="0" applyFont="1" applyFill="1" applyBorder="1" applyAlignment="1">
      <alignment horizontal="center"/>
    </xf>
    <xf numFmtId="0" fontId="22" fillId="4" borderId="61"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41" xfId="0" applyFont="1" applyFill="1" applyBorder="1" applyAlignment="1">
      <alignment horizontal="center" vertical="center" shrinkToFit="1"/>
    </xf>
    <xf numFmtId="0" fontId="10" fillId="4" borderId="39" xfId="0" applyFont="1" applyFill="1" applyBorder="1" applyAlignment="1">
      <alignment horizontal="center"/>
    </xf>
    <xf numFmtId="0" fontId="10" fillId="4" borderId="11" xfId="0" applyFont="1" applyFill="1" applyBorder="1" applyAlignment="1">
      <alignment horizontal="center"/>
    </xf>
    <xf numFmtId="0" fontId="10" fillId="4" borderId="41" xfId="0" applyFont="1" applyFill="1" applyBorder="1" applyAlignment="1">
      <alignment horizontal="center"/>
    </xf>
    <xf numFmtId="0" fontId="1" fillId="0" borderId="32" xfId="0" applyFont="1" applyFill="1" applyBorder="1" applyAlignment="1">
      <alignment horizontal="center" vertical="center"/>
    </xf>
    <xf numFmtId="0" fontId="3" fillId="4" borderId="39" xfId="0" applyFont="1" applyFill="1" applyBorder="1" applyAlignment="1">
      <alignment horizontal="center"/>
    </xf>
    <xf numFmtId="0" fontId="0" fillId="4" borderId="12" xfId="0" applyFill="1" applyBorder="1" applyAlignment="1">
      <alignment horizontal="center"/>
    </xf>
    <xf numFmtId="0" fontId="0" fillId="4" borderId="40" xfId="0" applyFill="1" applyBorder="1" applyAlignment="1">
      <alignment horizontal="center" vertical="center"/>
    </xf>
    <xf numFmtId="0" fontId="1" fillId="8" borderId="32" xfId="0" applyFont="1" applyFill="1" applyBorder="1" applyAlignment="1">
      <alignment horizontal="center" vertical="center"/>
    </xf>
    <xf numFmtId="0" fontId="10" fillId="0" borderId="11" xfId="0" applyFont="1" applyFill="1" applyBorder="1" applyAlignment="1">
      <alignment horizontal="right"/>
    </xf>
    <xf numFmtId="0" fontId="3" fillId="4" borderId="12" xfId="0" applyFont="1" applyFill="1" applyBorder="1" applyAlignment="1">
      <alignment horizontal="center"/>
    </xf>
    <xf numFmtId="0" fontId="0" fillId="4" borderId="40" xfId="0" applyFill="1" applyBorder="1" applyAlignment="1">
      <alignment horizontal="center"/>
    </xf>
    <xf numFmtId="0" fontId="1" fillId="8" borderId="20"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29" xfId="0" applyFill="1" applyBorder="1" applyAlignment="1">
      <alignment horizontal="center"/>
    </xf>
    <xf numFmtId="0" fontId="1" fillId="0" borderId="47" xfId="0" applyFont="1" applyFill="1" applyBorder="1" applyAlignment="1">
      <alignment horizontal="center" vertical="center"/>
    </xf>
    <xf numFmtId="0" fontId="0" fillId="4" borderId="13" xfId="0" applyFill="1" applyBorder="1" applyAlignment="1">
      <alignment horizontal="center"/>
    </xf>
    <xf numFmtId="0" fontId="3" fillId="0" borderId="3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0" fillId="8" borderId="24" xfId="0" applyFill="1" applyBorder="1" applyAlignment="1">
      <alignment horizontal="center"/>
    </xf>
    <xf numFmtId="0" fontId="0" fillId="4" borderId="25" xfId="0" applyFill="1" applyBorder="1" applyAlignment="1">
      <alignment horizontal="center"/>
    </xf>
    <xf numFmtId="0" fontId="3" fillId="4" borderId="59" xfId="0" applyFont="1" applyFill="1" applyBorder="1" applyAlignment="1">
      <alignment horizontal="center"/>
    </xf>
    <xf numFmtId="0" fontId="0" fillId="4" borderId="65" xfId="0" applyFill="1" applyBorder="1" applyAlignment="1">
      <alignment horizontal="center"/>
    </xf>
    <xf numFmtId="0" fontId="0" fillId="0" borderId="46" xfId="0" applyFill="1" applyBorder="1" applyAlignment="1">
      <alignment horizontal="center"/>
    </xf>
    <xf numFmtId="0" fontId="1" fillId="0" borderId="19" xfId="0" applyFont="1" applyFill="1" applyBorder="1" applyAlignment="1">
      <alignment horizontal="center" vertical="center"/>
    </xf>
    <xf numFmtId="0" fontId="1" fillId="8" borderId="47" xfId="0" applyFont="1" applyFill="1" applyBorder="1" applyAlignment="1">
      <alignment horizontal="center" vertic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 fillId="4" borderId="37" xfId="0" applyFont="1" applyFill="1" applyBorder="1" applyAlignment="1">
      <alignment horizontal="center" vertical="center"/>
    </xf>
    <xf numFmtId="0" fontId="1" fillId="0" borderId="56" xfId="0" applyFont="1" applyFill="1" applyBorder="1" applyAlignment="1">
      <alignment horizontal="center" vertical="center"/>
    </xf>
    <xf numFmtId="0" fontId="38" fillId="5" borderId="58" xfId="0" applyFont="1" applyFill="1" applyBorder="1" applyAlignment="1">
      <alignment horizontal="center"/>
    </xf>
    <xf numFmtId="0" fontId="0" fillId="5" borderId="0" xfId="0" applyFill="1" applyBorder="1" applyAlignment="1">
      <alignment horizontal="center"/>
    </xf>
    <xf numFmtId="0" fontId="0" fillId="5" borderId="75" xfId="0" applyFill="1" applyBorder="1" applyAlignment="1">
      <alignment horizontal="center"/>
    </xf>
    <xf numFmtId="0" fontId="0" fillId="0" borderId="15" xfId="0" applyFill="1" applyBorder="1" applyAlignment="1">
      <alignment horizontal="center"/>
    </xf>
    <xf numFmtId="0" fontId="1" fillId="0" borderId="55" xfId="0" applyFont="1" applyFill="1" applyBorder="1" applyAlignment="1">
      <alignment horizontal="center" vertical="center"/>
    </xf>
    <xf numFmtId="0" fontId="0" fillId="0" borderId="35" xfId="0" applyBorder="1"/>
    <xf numFmtId="0" fontId="1" fillId="0" borderId="74" xfId="0" applyFont="1" applyFill="1" applyBorder="1" applyAlignment="1">
      <alignment horizontal="center" vertical="center" wrapText="1"/>
    </xf>
    <xf numFmtId="0" fontId="0" fillId="0" borderId="46" xfId="0" applyBorder="1"/>
    <xf numFmtId="0" fontId="3" fillId="0" borderId="45" xfId="0" applyFont="1" applyFill="1" applyBorder="1" applyAlignment="1">
      <alignment horizontal="center" wrapText="1"/>
    </xf>
    <xf numFmtId="0" fontId="3" fillId="0" borderId="49" xfId="0" applyFont="1" applyFill="1" applyBorder="1" applyAlignment="1">
      <alignment horizontal="center" wrapText="1"/>
    </xf>
    <xf numFmtId="0" fontId="3" fillId="0" borderId="51" xfId="0" applyFont="1" applyFill="1" applyBorder="1" applyAlignment="1">
      <alignment horizontal="center" wrapText="1"/>
    </xf>
    <xf numFmtId="0" fontId="0" fillId="0" borderId="14" xfId="0" applyFill="1" applyBorder="1" applyAlignment="1">
      <alignment horizontal="center"/>
    </xf>
    <xf numFmtId="0" fontId="0" fillId="0" borderId="26" xfId="0" applyFill="1" applyBorder="1" applyAlignment="1">
      <alignment horizontal="center"/>
    </xf>
    <xf numFmtId="0" fontId="38" fillId="5" borderId="36" xfId="0" applyFont="1" applyFill="1" applyBorder="1" applyAlignment="1">
      <alignment horizontal="center"/>
    </xf>
    <xf numFmtId="0" fontId="0" fillId="5" borderId="57" xfId="0" applyFill="1" applyBorder="1" applyAlignment="1">
      <alignment horizontal="center"/>
    </xf>
    <xf numFmtId="0" fontId="0" fillId="0" borderId="3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3" fillId="0" borderId="30"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0" fillId="0" borderId="24" xfId="0" applyNumberFormat="1" applyFill="1" applyBorder="1" applyAlignment="1">
      <alignment horizontal="center"/>
    </xf>
    <xf numFmtId="0" fontId="0" fillId="0" borderId="47" xfId="0" applyNumberFormat="1" applyBorder="1"/>
    <xf numFmtId="0" fontId="2" fillId="8" borderId="23" xfId="0" applyFont="1" applyFill="1" applyBorder="1" applyAlignment="1">
      <alignment horizontal="center"/>
    </xf>
    <xf numFmtId="0" fontId="0" fillId="8" borderId="56" xfId="0" applyFill="1" applyBorder="1"/>
    <xf numFmtId="0" fontId="0" fillId="0" borderId="15" xfId="0" applyNumberFormat="1" applyFill="1" applyBorder="1" applyAlignment="1">
      <alignment horizontal="center"/>
    </xf>
    <xf numFmtId="0" fontId="0" fillId="0" borderId="46" xfId="0" applyNumberFormat="1" applyBorder="1"/>
    <xf numFmtId="0" fontId="0" fillId="0" borderId="78" xfId="0" applyBorder="1"/>
    <xf numFmtId="0" fontId="0" fillId="0" borderId="32" xfId="0" applyBorder="1"/>
    <xf numFmtId="0" fontId="1" fillId="8" borderId="69" xfId="0" applyFont="1" applyFill="1" applyBorder="1" applyAlignment="1">
      <alignment horizontal="center" vertical="center" wrapText="1"/>
    </xf>
    <xf numFmtId="0" fontId="0" fillId="8" borderId="71" xfId="0" applyFill="1" applyBorder="1"/>
    <xf numFmtId="0" fontId="0" fillId="8" borderId="31" xfId="0" applyFill="1" applyBorder="1"/>
    <xf numFmtId="0" fontId="2" fillId="4" borderId="55" xfId="0" applyFont="1" applyFill="1" applyBorder="1" applyAlignment="1">
      <alignment horizontal="center"/>
    </xf>
    <xf numFmtId="0" fontId="0" fillId="4" borderId="56" xfId="0" applyFill="1" applyBorder="1"/>
    <xf numFmtId="0" fontId="0" fillId="0" borderId="32" xfId="0" applyNumberFormat="1" applyBorder="1"/>
    <xf numFmtId="9" fontId="0" fillId="0" borderId="24" xfId="0" applyNumberFormat="1" applyFill="1" applyBorder="1" applyAlignment="1">
      <alignment horizontal="center"/>
    </xf>
    <xf numFmtId="0" fontId="3" fillId="0" borderId="24" xfId="0" applyNumberFormat="1" applyFont="1" applyFill="1" applyBorder="1" applyAlignment="1">
      <alignment horizontal="center"/>
    </xf>
    <xf numFmtId="0" fontId="0" fillId="8" borderId="43" xfId="0" applyNumberFormat="1" applyFill="1" applyBorder="1" applyAlignment="1">
      <alignment horizontal="center"/>
    </xf>
    <xf numFmtId="0" fontId="0" fillId="8" borderId="47" xfId="0" applyNumberFormat="1" applyFill="1" applyBorder="1"/>
    <xf numFmtId="0" fontId="3" fillId="8" borderId="43" xfId="0" applyNumberFormat="1" applyFont="1" applyFill="1" applyBorder="1" applyAlignment="1">
      <alignment horizontal="center"/>
    </xf>
    <xf numFmtId="9" fontId="3" fillId="8" borderId="43" xfId="0" applyNumberFormat="1" applyFont="1" applyFill="1" applyBorder="1" applyAlignment="1">
      <alignment horizontal="center"/>
    </xf>
    <xf numFmtId="0" fontId="3" fillId="8" borderId="43" xfId="0" quotePrefix="1" applyNumberFormat="1" applyFont="1" applyFill="1" applyBorder="1" applyAlignment="1">
      <alignment horizontal="center"/>
    </xf>
    <xf numFmtId="9" fontId="3" fillId="0" borderId="24" xfId="0" applyNumberFormat="1" applyFont="1" applyFill="1" applyBorder="1" applyAlignment="1">
      <alignment horizontal="center"/>
    </xf>
    <xf numFmtId="0" fontId="3" fillId="0" borderId="24" xfId="0" quotePrefix="1" applyNumberFormat="1" applyFont="1" applyFill="1" applyBorder="1" applyAlignment="1">
      <alignment horizontal="center"/>
    </xf>
    <xf numFmtId="9" fontId="0" fillId="8" borderId="43" xfId="0" applyNumberFormat="1" applyFill="1" applyBorder="1" applyAlignment="1">
      <alignment horizontal="center"/>
    </xf>
    <xf numFmtId="0" fontId="3" fillId="8" borderId="42" xfId="0" quotePrefix="1" applyNumberFormat="1" applyFont="1" applyFill="1" applyBorder="1" applyAlignment="1">
      <alignment horizontal="center"/>
    </xf>
    <xf numFmtId="0" fontId="0" fillId="8" borderId="46" xfId="0" applyNumberFormat="1" applyFill="1" applyBorder="1"/>
    <xf numFmtId="0" fontId="3" fillId="0" borderId="15" xfId="0" applyNumberFormat="1" applyFont="1" applyFill="1" applyBorder="1" applyAlignment="1">
      <alignment horizontal="center"/>
    </xf>
    <xf numFmtId="0" fontId="0" fillId="0" borderId="35" xfId="0" applyNumberFormat="1" applyBorder="1"/>
    <xf numFmtId="0" fontId="3" fillId="8" borderId="42" xfId="0" applyNumberFormat="1" applyFont="1" applyFill="1" applyBorder="1" applyAlignment="1">
      <alignment horizontal="center"/>
    </xf>
    <xf numFmtId="0" fontId="0" fillId="8" borderId="42" xfId="0" applyNumberFormat="1" applyFill="1" applyBorder="1" applyAlignment="1">
      <alignment horizontal="center"/>
    </xf>
    <xf numFmtId="0" fontId="0" fillId="0" borderId="24" xfId="0" quotePrefix="1" applyNumberFormat="1" applyFill="1" applyBorder="1" applyAlignment="1">
      <alignment horizontal="center"/>
    </xf>
    <xf numFmtId="0" fontId="1" fillId="0" borderId="69" xfId="0" applyFont="1" applyFill="1" applyBorder="1" applyAlignment="1">
      <alignment horizontal="center" vertical="center" wrapText="1"/>
    </xf>
    <xf numFmtId="0" fontId="3" fillId="0" borderId="15" xfId="0" quotePrefix="1" applyNumberFormat="1" applyFont="1" applyFill="1" applyBorder="1" applyAlignment="1">
      <alignment horizontal="center"/>
    </xf>
    <xf numFmtId="0" fontId="0" fillId="8" borderId="43" xfId="0" quotePrefix="1" applyNumberFormat="1" applyFill="1" applyBorder="1" applyAlignment="1">
      <alignment horizontal="center"/>
    </xf>
    <xf numFmtId="0" fontId="12" fillId="5" borderId="7" xfId="0" applyFont="1" applyFill="1" applyBorder="1" applyAlignment="1">
      <alignment horizontal="center" vertical="center"/>
    </xf>
    <xf numFmtId="0" fontId="0" fillId="5" borderId="57" xfId="0" applyFill="1" applyBorder="1"/>
    <xf numFmtId="0" fontId="2" fillId="8" borderId="55" xfId="0"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0" fontId="0" fillId="0" borderId="43" xfId="0" applyNumberFormat="1" applyFill="1" applyBorder="1" applyAlignment="1">
      <alignment horizontal="center"/>
    </xf>
    <xf numFmtId="9" fontId="3" fillId="0" borderId="43" xfId="0" applyNumberFormat="1" applyFont="1" applyFill="1" applyBorder="1" applyAlignment="1">
      <alignment horizontal="center"/>
    </xf>
    <xf numFmtId="0" fontId="19" fillId="0" borderId="11" xfId="0" applyFont="1" applyFill="1" applyBorder="1" applyAlignment="1">
      <alignment horizontal="center"/>
    </xf>
    <xf numFmtId="0" fontId="10" fillId="0" borderId="11" xfId="0" applyFont="1" applyFill="1" applyBorder="1" applyAlignment="1">
      <alignment horizontal="center"/>
    </xf>
    <xf numFmtId="12" fontId="0" fillId="8" borderId="43" xfId="0" applyNumberFormat="1" applyFill="1" applyBorder="1" applyAlignment="1">
      <alignment horizontal="center"/>
    </xf>
    <xf numFmtId="0" fontId="0" fillId="0" borderId="42" xfId="0" applyNumberFormat="1" applyFill="1" applyBorder="1" applyAlignment="1">
      <alignment horizontal="center"/>
    </xf>
    <xf numFmtId="9" fontId="3" fillId="0" borderId="43" xfId="0" quotePrefix="1" applyNumberFormat="1" applyFont="1" applyFill="1" applyBorder="1" applyAlignment="1">
      <alignment horizontal="center"/>
    </xf>
    <xf numFmtId="0" fontId="3" fillId="4" borderId="67" xfId="0" applyFont="1" applyFill="1" applyBorder="1" applyAlignment="1">
      <alignment horizontal="center"/>
    </xf>
    <xf numFmtId="0" fontId="0" fillId="4" borderId="5" xfId="0" applyFill="1" applyBorder="1" applyAlignment="1">
      <alignment horizontal="center"/>
    </xf>
    <xf numFmtId="0" fontId="0" fillId="4" borderId="48" xfId="0" applyFill="1" applyBorder="1" applyAlignment="1">
      <alignment horizontal="center"/>
    </xf>
    <xf numFmtId="0" fontId="1" fillId="0" borderId="52" xfId="0" applyFont="1" applyFill="1" applyBorder="1" applyAlignment="1">
      <alignment horizontal="center" vertical="center" wrapText="1"/>
    </xf>
    <xf numFmtId="0" fontId="0" fillId="0" borderId="47" xfId="0" applyNumberFormat="1" applyBorder="1" applyAlignment="1">
      <alignment horizontal="center"/>
    </xf>
    <xf numFmtId="0" fontId="1" fillId="8" borderId="16" xfId="0" applyFont="1" applyFill="1" applyBorder="1" applyAlignment="1">
      <alignment horizontal="center" vertical="center" wrapText="1"/>
    </xf>
    <xf numFmtId="0" fontId="0" fillId="8" borderId="45" xfId="0" applyFill="1" applyBorder="1"/>
    <xf numFmtId="0" fontId="0" fillId="8" borderId="47" xfId="0" applyNumberFormat="1" applyFill="1" applyBorder="1" applyAlignment="1">
      <alignment horizontal="center"/>
    </xf>
    <xf numFmtId="0" fontId="0" fillId="0" borderId="76" xfId="0" applyBorder="1"/>
    <xf numFmtId="0" fontId="0" fillId="0" borderId="32" xfId="0" applyNumberFormat="1" applyBorder="1" applyAlignment="1">
      <alignment horizontal="center"/>
    </xf>
    <xf numFmtId="0" fontId="0" fillId="8" borderId="46" xfId="0" applyNumberFormat="1" applyFill="1" applyBorder="1" applyAlignment="1">
      <alignment horizontal="center"/>
    </xf>
    <xf numFmtId="0" fontId="3" fillId="0" borderId="24" xfId="0" quotePrefix="1" applyFont="1" applyFill="1" applyBorder="1" applyAlignment="1">
      <alignment horizontal="center"/>
    </xf>
    <xf numFmtId="0" fontId="0" fillId="0" borderId="35" xfId="0" applyNumberFormat="1" applyBorder="1" applyAlignment="1">
      <alignment horizontal="center"/>
    </xf>
    <xf numFmtId="0" fontId="3" fillId="0" borderId="24" xfId="0" applyFont="1" applyFill="1" applyBorder="1" applyAlignment="1">
      <alignment horizontal="center"/>
    </xf>
    <xf numFmtId="0" fontId="3" fillId="8" borderId="42" xfId="0" applyFont="1" applyFill="1" applyBorder="1" applyAlignment="1">
      <alignment horizontal="center"/>
    </xf>
    <xf numFmtId="0" fontId="3" fillId="8" borderId="43" xfId="0" quotePrefix="1" applyFont="1" applyFill="1" applyBorder="1" applyAlignment="1">
      <alignment horizontal="center"/>
    </xf>
    <xf numFmtId="0" fontId="3" fillId="0" borderId="15" xfId="0" applyFont="1" applyFill="1" applyBorder="1" applyAlignment="1">
      <alignment horizontal="center"/>
    </xf>
    <xf numFmtId="0" fontId="3" fillId="8" borderId="42" xfId="0" quotePrefix="1" applyFont="1" applyFill="1" applyBorder="1" applyAlignment="1">
      <alignment horizontal="center"/>
    </xf>
    <xf numFmtId="9" fontId="3" fillId="0" borderId="24" xfId="0" quotePrefix="1" applyNumberFormat="1" applyFont="1" applyFill="1" applyBorder="1" applyAlignment="1">
      <alignment horizontal="center"/>
    </xf>
    <xf numFmtId="0" fontId="0" fillId="8" borderId="37" xfId="0" applyNumberFormat="1" applyFill="1" applyBorder="1" applyAlignment="1">
      <alignment horizontal="center"/>
    </xf>
    <xf numFmtId="0" fontId="0" fillId="8" borderId="65" xfId="0" applyNumberFormat="1" applyFill="1" applyBorder="1" applyAlignment="1">
      <alignment horizontal="center"/>
    </xf>
    <xf numFmtId="0" fontId="3" fillId="8" borderId="37" xfId="0" applyNumberFormat="1" applyFont="1" applyFill="1" applyBorder="1" applyAlignment="1">
      <alignment horizontal="center"/>
    </xf>
    <xf numFmtId="0" fontId="3" fillId="8" borderId="65" xfId="0" applyNumberFormat="1" applyFont="1" applyFill="1" applyBorder="1" applyAlignment="1">
      <alignment horizontal="center"/>
    </xf>
    <xf numFmtId="0" fontId="3" fillId="0" borderId="43" xfId="0" applyFont="1" applyFill="1" applyBorder="1" applyAlignment="1">
      <alignment horizontal="center"/>
    </xf>
    <xf numFmtId="0" fontId="3" fillId="0" borderId="42" xfId="0" applyFont="1" applyFill="1" applyBorder="1" applyAlignment="1">
      <alignment horizontal="center"/>
    </xf>
    <xf numFmtId="0" fontId="3" fillId="0" borderId="43" xfId="0" quotePrefix="1" applyNumberFormat="1" applyFont="1" applyFill="1" applyBorder="1" applyAlignment="1">
      <alignment horizontal="center"/>
    </xf>
    <xf numFmtId="0" fontId="0" fillId="0" borderId="43" xfId="0" quotePrefix="1" applyNumberFormat="1" applyFill="1" applyBorder="1" applyAlignment="1">
      <alignment horizontal="center"/>
    </xf>
    <xf numFmtId="0" fontId="0" fillId="4" borderId="44" xfId="0" applyFill="1" applyBorder="1" applyAlignment="1">
      <alignment horizontal="center"/>
    </xf>
    <xf numFmtId="0" fontId="1" fillId="0" borderId="16" xfId="0" applyFont="1" applyFill="1" applyBorder="1" applyAlignment="1">
      <alignment horizontal="center" vertical="center" wrapText="1"/>
    </xf>
    <xf numFmtId="0" fontId="5" fillId="0" borderId="67" xfId="0" applyFont="1" applyBorder="1" applyAlignment="1">
      <alignment horizontal="center"/>
    </xf>
    <xf numFmtId="0" fontId="5" fillId="0" borderId="4" xfId="0" applyFont="1" applyBorder="1" applyAlignment="1">
      <alignment horizontal="center"/>
    </xf>
    <xf numFmtId="0" fontId="1" fillId="0" borderId="4" xfId="0" applyFont="1" applyBorder="1" applyAlignment="1">
      <alignment horizontal="center" shrinkToFit="1"/>
    </xf>
    <xf numFmtId="0" fontId="1" fillId="0" borderId="11" xfId="0" applyFont="1" applyBorder="1" applyAlignment="1">
      <alignment horizontal="center" shrinkToFit="1"/>
    </xf>
    <xf numFmtId="0" fontId="5" fillId="0" borderId="39" xfId="0" applyFont="1" applyBorder="1" applyAlignment="1">
      <alignment horizontal="center"/>
    </xf>
    <xf numFmtId="0" fontId="5" fillId="0" borderId="11" xfId="0" applyFont="1" applyBorder="1" applyAlignment="1">
      <alignment horizontal="center"/>
    </xf>
    <xf numFmtId="0" fontId="1" fillId="0" borderId="11" xfId="0" applyFont="1" applyBorder="1" applyAlignment="1">
      <alignment horizontal="center"/>
    </xf>
    <xf numFmtId="0" fontId="5" fillId="0" borderId="61" xfId="0" applyFont="1" applyBorder="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724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114300</xdr:colOff>
      <xdr:row>0</xdr:row>
      <xdr:rowOff>12700</xdr:rowOff>
    </xdr:from>
    <xdr:to>
      <xdr:col>10</xdr:col>
      <xdr:colOff>622300</xdr:colOff>
      <xdr:row>2</xdr:row>
      <xdr:rowOff>165100</xdr:rowOff>
    </xdr:to>
    <xdr:pic>
      <xdr:nvPicPr>
        <xdr:cNvPr id="7244"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452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254000</xdr:colOff>
      <xdr:row>47</xdr:row>
      <xdr:rowOff>76200</xdr:rowOff>
    </xdr:to>
    <xdr:pic>
      <xdr:nvPicPr>
        <xdr:cNvPr id="11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8724900"/>
          <a:ext cx="254000" cy="317500"/>
        </a:xfrm>
        <a:prstGeom prst="rect">
          <a:avLst/>
        </a:prstGeom>
        <a:noFill/>
        <a:ln w="9525">
          <a:noFill/>
          <a:miter lim="800000"/>
          <a:headEnd/>
          <a:tailEnd/>
        </a:ln>
      </xdr:spPr>
    </xdr:pic>
    <xdr:clientData/>
  </xdr:twoCellAnchor>
  <xdr:twoCellAnchor editAs="oneCell">
    <xdr:from>
      <xdr:col>11</xdr:col>
      <xdr:colOff>76200</xdr:colOff>
      <xdr:row>46</xdr:row>
      <xdr:rowOff>0</xdr:rowOff>
    </xdr:from>
    <xdr:to>
      <xdr:col>12</xdr:col>
      <xdr:colOff>0</xdr:colOff>
      <xdr:row>47</xdr:row>
      <xdr:rowOff>76200</xdr:rowOff>
    </xdr:to>
    <xdr:pic>
      <xdr:nvPicPr>
        <xdr:cNvPr id="1182"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972300" y="8724900"/>
          <a:ext cx="25400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422"/>
  <sheetViews>
    <sheetView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9.6640625" customWidth="1"/>
    <col min="12" max="95" width="9.1640625" style="732" customWidth="1"/>
  </cols>
  <sheetData>
    <row r="1" spans="1:11" ht="27" customHeight="1">
      <c r="A1" s="733"/>
      <c r="B1" s="791" t="s">
        <v>359</v>
      </c>
      <c r="C1" s="791"/>
      <c r="D1" s="791"/>
      <c r="E1" s="791"/>
      <c r="F1" s="791"/>
      <c r="G1" s="791"/>
      <c r="H1" s="791"/>
      <c r="I1" s="791"/>
      <c r="J1" s="791"/>
      <c r="K1" s="724"/>
    </row>
    <row r="2" spans="1:11" ht="18" customHeight="1">
      <c r="A2" s="733"/>
      <c r="B2" s="795" t="s">
        <v>360</v>
      </c>
      <c r="C2" s="795"/>
      <c r="D2" s="795"/>
      <c r="E2" s="795"/>
      <c r="F2" s="795"/>
      <c r="G2" s="795"/>
      <c r="H2" s="795"/>
      <c r="I2" s="795"/>
      <c r="J2" s="795"/>
      <c r="K2" s="754"/>
    </row>
    <row r="3" spans="1:11" ht="15.75" customHeight="1" thickBot="1">
      <c r="A3" s="734"/>
      <c r="B3" s="796"/>
      <c r="C3" s="796"/>
      <c r="D3" s="796"/>
      <c r="E3" s="796"/>
      <c r="F3" s="796"/>
      <c r="G3" s="796"/>
      <c r="H3" s="796"/>
      <c r="I3" s="796"/>
      <c r="J3" s="796"/>
      <c r="K3" s="735"/>
    </row>
    <row r="4" spans="1:11" ht="9" customHeight="1">
      <c r="A4" s="792"/>
      <c r="B4" s="793"/>
      <c r="C4" s="793"/>
      <c r="D4" s="793"/>
      <c r="E4" s="793"/>
      <c r="F4" s="793"/>
      <c r="G4" s="793"/>
      <c r="H4" s="793"/>
      <c r="I4" s="793"/>
      <c r="J4" s="793"/>
      <c r="K4" s="794"/>
    </row>
    <row r="5" spans="1:11">
      <c r="A5" s="738">
        <v>1</v>
      </c>
      <c r="B5" s="788" t="s">
        <v>257</v>
      </c>
      <c r="C5" s="788"/>
      <c r="D5" s="788"/>
      <c r="E5" s="788"/>
      <c r="F5" s="788"/>
      <c r="G5" s="788"/>
      <c r="H5" s="788"/>
      <c r="I5" s="788"/>
      <c r="J5" s="788"/>
      <c r="K5" s="789"/>
    </row>
    <row r="6" spans="1:11">
      <c r="A6" s="738">
        <v>2</v>
      </c>
      <c r="B6" s="788" t="s">
        <v>250</v>
      </c>
      <c r="C6" s="788"/>
      <c r="D6" s="788"/>
      <c r="E6" s="788"/>
      <c r="F6" s="788"/>
      <c r="G6" s="788"/>
      <c r="H6" s="788"/>
      <c r="I6" s="788"/>
      <c r="J6" s="788"/>
      <c r="K6" s="789"/>
    </row>
    <row r="7" spans="1:11">
      <c r="A7" s="738">
        <v>3</v>
      </c>
      <c r="B7" s="788" t="s">
        <v>251</v>
      </c>
      <c r="C7" s="788"/>
      <c r="D7" s="788"/>
      <c r="E7" s="788"/>
      <c r="F7" s="788"/>
      <c r="G7" s="788"/>
      <c r="H7" s="788"/>
      <c r="I7" s="788"/>
      <c r="J7" s="788"/>
      <c r="K7" s="789"/>
    </row>
    <row r="8" spans="1:11" ht="13" thickBot="1">
      <c r="A8" s="740"/>
      <c r="B8" s="797"/>
      <c r="C8" s="797"/>
      <c r="D8" s="797"/>
      <c r="E8" s="797"/>
      <c r="F8" s="797"/>
      <c r="G8" s="797"/>
      <c r="H8" s="797"/>
      <c r="I8" s="797"/>
      <c r="J8" s="797"/>
      <c r="K8" s="798"/>
    </row>
    <row r="9" spans="1:11">
      <c r="A9" s="799" t="s">
        <v>398</v>
      </c>
      <c r="B9" s="800"/>
      <c r="C9" s="800"/>
      <c r="D9" s="800"/>
      <c r="E9" s="800"/>
      <c r="F9" s="800"/>
      <c r="G9" s="800"/>
      <c r="H9" s="800"/>
      <c r="I9" s="800"/>
      <c r="J9" s="800"/>
      <c r="K9" s="801"/>
    </row>
    <row r="10" spans="1:11" ht="13" thickBot="1">
      <c r="A10" s="802"/>
      <c r="B10" s="803"/>
      <c r="C10" s="803"/>
      <c r="D10" s="803"/>
      <c r="E10" s="803"/>
      <c r="F10" s="803"/>
      <c r="G10" s="803"/>
      <c r="H10" s="803"/>
      <c r="I10" s="803"/>
      <c r="J10" s="803"/>
      <c r="K10" s="804"/>
    </row>
    <row r="11" spans="1:11" ht="19.5" customHeight="1" thickBot="1">
      <c r="A11" s="805" t="s">
        <v>361</v>
      </c>
      <c r="B11" s="806"/>
      <c r="C11" s="806"/>
      <c r="D11" s="806"/>
      <c r="E11" s="806"/>
      <c r="F11" s="806"/>
      <c r="G11" s="806"/>
      <c r="H11" s="806"/>
      <c r="I11" s="806"/>
      <c r="J11" s="806"/>
      <c r="K11" s="807"/>
    </row>
    <row r="12" spans="1:11" ht="5.25" customHeight="1">
      <c r="A12" s="741"/>
      <c r="B12" s="727"/>
      <c r="C12" s="727"/>
      <c r="D12" s="727"/>
      <c r="E12" s="727"/>
      <c r="F12" s="727"/>
      <c r="G12" s="727"/>
      <c r="H12" s="727"/>
      <c r="I12" s="727"/>
      <c r="J12" s="727"/>
      <c r="K12" s="742"/>
    </row>
    <row r="13" spans="1:11">
      <c r="A13" s="792" t="s">
        <v>364</v>
      </c>
      <c r="B13" s="793"/>
      <c r="C13" s="793"/>
      <c r="D13" s="793"/>
      <c r="E13" s="793"/>
      <c r="F13" s="793"/>
      <c r="G13" s="793"/>
      <c r="H13" s="793"/>
      <c r="I13" s="793"/>
      <c r="J13" s="793"/>
      <c r="K13" s="794"/>
    </row>
    <row r="14" spans="1:11">
      <c r="A14" s="808" t="s">
        <v>368</v>
      </c>
      <c r="B14" s="809"/>
      <c r="C14" s="809"/>
      <c r="D14" s="809"/>
      <c r="E14" s="809"/>
      <c r="F14" s="809"/>
      <c r="G14" s="809"/>
      <c r="H14" s="809"/>
      <c r="I14" s="809"/>
      <c r="J14" s="809"/>
      <c r="K14" s="810"/>
    </row>
    <row r="15" spans="1:11">
      <c r="A15" s="811"/>
      <c r="B15" s="809"/>
      <c r="C15" s="809"/>
      <c r="D15" s="809"/>
      <c r="E15" s="809"/>
      <c r="F15" s="809"/>
      <c r="G15" s="809"/>
      <c r="H15" s="809"/>
      <c r="I15" s="809"/>
      <c r="J15" s="809"/>
      <c r="K15" s="810"/>
    </row>
    <row r="16" spans="1:11" ht="5.25" customHeight="1">
      <c r="A16" s="744"/>
      <c r="B16" s="728"/>
      <c r="C16" s="728"/>
      <c r="D16" s="728"/>
      <c r="E16" s="728"/>
      <c r="F16" s="728"/>
      <c r="G16" s="728"/>
      <c r="H16" s="728"/>
      <c r="I16" s="728"/>
      <c r="J16" s="728"/>
      <c r="K16" s="743"/>
    </row>
    <row r="17" spans="1:11">
      <c r="A17" s="745" t="s">
        <v>365</v>
      </c>
      <c r="B17" s="729"/>
      <c r="C17" s="729"/>
      <c r="D17" s="723"/>
      <c r="E17" s="723"/>
      <c r="F17" s="723"/>
      <c r="G17" s="729"/>
      <c r="H17" s="729"/>
      <c r="I17" s="729"/>
      <c r="J17" s="729"/>
      <c r="K17" s="746"/>
    </row>
    <row r="18" spans="1:11" ht="6.75" customHeight="1">
      <c r="A18" s="745"/>
      <c r="B18" s="729"/>
      <c r="C18" s="729"/>
      <c r="D18" s="723"/>
      <c r="E18" s="723"/>
      <c r="F18" s="723"/>
      <c r="G18" s="729"/>
      <c r="H18" s="729"/>
      <c r="I18" s="729"/>
      <c r="J18" s="729"/>
      <c r="K18" s="746"/>
    </row>
    <row r="19" spans="1:11">
      <c r="A19" s="792" t="s">
        <v>362</v>
      </c>
      <c r="B19" s="793"/>
      <c r="C19" s="725"/>
      <c r="D19" s="725"/>
      <c r="E19" s="725"/>
      <c r="F19" s="725"/>
      <c r="G19" s="725"/>
      <c r="H19" s="725"/>
      <c r="I19" s="725"/>
      <c r="J19" s="725"/>
      <c r="K19" s="737"/>
    </row>
    <row r="20" spans="1:11" ht="12.75" customHeight="1">
      <c r="A20" s="790" t="s">
        <v>363</v>
      </c>
      <c r="B20" s="788"/>
      <c r="C20" s="788"/>
      <c r="D20" s="788"/>
      <c r="E20" s="788"/>
      <c r="F20" s="788"/>
      <c r="G20" s="788"/>
      <c r="H20" s="788"/>
      <c r="I20" s="788"/>
      <c r="J20" s="788"/>
      <c r="K20" s="789"/>
    </row>
    <row r="21" spans="1:11" ht="12.75" customHeight="1">
      <c r="A21" s="790" t="s">
        <v>402</v>
      </c>
      <c r="B21" s="788"/>
      <c r="C21" s="788"/>
      <c r="D21" s="788"/>
      <c r="E21" s="788"/>
      <c r="F21" s="788"/>
      <c r="G21" s="788"/>
      <c r="H21" s="788"/>
      <c r="I21" s="788"/>
      <c r="J21" s="788"/>
      <c r="K21" s="789"/>
    </row>
    <row r="22" spans="1:11" ht="12.75" customHeight="1">
      <c r="A22" s="785" t="s">
        <v>401</v>
      </c>
      <c r="B22" s="786"/>
      <c r="C22" s="786"/>
      <c r="D22" s="786"/>
      <c r="E22" s="786"/>
      <c r="F22" s="786"/>
      <c r="G22" s="786"/>
      <c r="H22" s="786"/>
      <c r="I22" s="786"/>
      <c r="J22" s="786"/>
      <c r="K22" s="787"/>
    </row>
    <row r="23" spans="1:11">
      <c r="A23" s="785"/>
      <c r="B23" s="786"/>
      <c r="C23" s="786"/>
      <c r="D23" s="786"/>
      <c r="E23" s="786"/>
      <c r="F23" s="786"/>
      <c r="G23" s="786"/>
      <c r="H23" s="786"/>
      <c r="I23" s="786"/>
      <c r="J23" s="786"/>
      <c r="K23" s="787"/>
    </row>
    <row r="24" spans="1:11" ht="6" customHeight="1">
      <c r="A24" s="747"/>
      <c r="B24" s="748"/>
      <c r="C24" s="723"/>
      <c r="D24" s="723"/>
      <c r="E24" s="749"/>
      <c r="F24" s="723"/>
      <c r="G24" s="723"/>
      <c r="H24" s="723"/>
      <c r="I24" s="723"/>
      <c r="J24" s="723"/>
      <c r="K24" s="750"/>
    </row>
    <row r="25" spans="1:11">
      <c r="A25" s="745" t="s">
        <v>399</v>
      </c>
      <c r="B25" s="730"/>
      <c r="C25" s="730"/>
      <c r="D25" s="730"/>
      <c r="E25" s="730"/>
      <c r="F25" s="730"/>
      <c r="G25" s="730"/>
      <c r="H25" s="730"/>
      <c r="I25" s="730"/>
      <c r="J25" s="730"/>
      <c r="K25" s="751"/>
    </row>
    <row r="26" spans="1:11">
      <c r="A26" s="761" t="s">
        <v>249</v>
      </c>
      <c r="B26" s="731"/>
      <c r="C26" s="731"/>
      <c r="D26" s="731"/>
      <c r="E26" s="731"/>
      <c r="F26" s="731"/>
      <c r="G26" s="731"/>
      <c r="H26" s="731"/>
      <c r="I26" s="731"/>
      <c r="J26" s="731"/>
      <c r="K26" s="752"/>
    </row>
    <row r="27" spans="1:11">
      <c r="A27" s="762" t="s">
        <v>369</v>
      </c>
      <c r="B27" s="753" t="s">
        <v>351</v>
      </c>
      <c r="C27" s="724"/>
      <c r="D27" s="724"/>
      <c r="E27" s="724"/>
      <c r="F27" s="724"/>
      <c r="G27" s="724"/>
      <c r="H27" s="724"/>
      <c r="I27" s="724"/>
      <c r="J27" s="724"/>
      <c r="K27" s="754"/>
    </row>
    <row r="28" spans="1:11" ht="13.5" customHeight="1">
      <c r="A28" s="762" t="s">
        <v>370</v>
      </c>
      <c r="B28" s="753" t="s">
        <v>371</v>
      </c>
      <c r="C28" s="788" t="s">
        <v>372</v>
      </c>
      <c r="D28" s="788"/>
      <c r="E28" s="788"/>
      <c r="F28" s="788"/>
      <c r="G28" s="788"/>
      <c r="H28" s="724"/>
      <c r="I28" s="724"/>
      <c r="J28" s="724"/>
      <c r="K28" s="754"/>
    </row>
    <row r="29" spans="1:11">
      <c r="A29" s="762" t="s">
        <v>373</v>
      </c>
      <c r="B29" s="753" t="s">
        <v>374</v>
      </c>
      <c r="C29" s="788" t="s">
        <v>372</v>
      </c>
      <c r="D29" s="788"/>
      <c r="E29" s="788"/>
      <c r="F29" s="788"/>
      <c r="G29" s="788"/>
      <c r="H29" s="755"/>
      <c r="I29" s="755"/>
      <c r="J29" s="755"/>
      <c r="K29" s="756"/>
    </row>
    <row r="30" spans="1:11">
      <c r="A30" s="762" t="s">
        <v>375</v>
      </c>
      <c r="B30" s="753" t="s">
        <v>376</v>
      </c>
      <c r="C30" s="788" t="s">
        <v>372</v>
      </c>
      <c r="D30" s="788"/>
      <c r="E30" s="788"/>
      <c r="F30" s="788"/>
      <c r="G30" s="788"/>
      <c r="H30" s="755"/>
      <c r="I30" s="755"/>
      <c r="J30" s="755"/>
      <c r="K30" s="756"/>
    </row>
    <row r="31" spans="1:11">
      <c r="A31" s="762" t="s">
        <v>377</v>
      </c>
      <c r="B31" s="753" t="s">
        <v>378</v>
      </c>
      <c r="C31" s="788" t="s">
        <v>372</v>
      </c>
      <c r="D31" s="788"/>
      <c r="E31" s="788"/>
      <c r="F31" s="788"/>
      <c r="G31" s="788"/>
      <c r="H31" s="749"/>
      <c r="I31" s="749"/>
      <c r="J31" s="749"/>
      <c r="K31" s="757"/>
    </row>
    <row r="32" spans="1:11">
      <c r="A32" s="762" t="s">
        <v>379</v>
      </c>
      <c r="B32" s="753" t="s">
        <v>380</v>
      </c>
      <c r="C32" s="788" t="s">
        <v>372</v>
      </c>
      <c r="D32" s="788"/>
      <c r="E32" s="788"/>
      <c r="F32" s="788"/>
      <c r="G32" s="788"/>
      <c r="H32" s="724"/>
      <c r="I32" s="724"/>
      <c r="J32" s="724"/>
      <c r="K32" s="754"/>
    </row>
    <row r="33" spans="1:11">
      <c r="A33" s="762" t="s">
        <v>381</v>
      </c>
      <c r="B33" s="753" t="s">
        <v>382</v>
      </c>
      <c r="C33" s="788" t="s">
        <v>372</v>
      </c>
      <c r="D33" s="788"/>
      <c r="E33" s="788"/>
      <c r="F33" s="788"/>
      <c r="G33" s="788"/>
      <c r="H33" s="724"/>
      <c r="I33" s="724"/>
      <c r="J33" s="724"/>
      <c r="K33" s="754"/>
    </row>
    <row r="34" spans="1:11" ht="5.25" customHeight="1">
      <c r="A34" s="758"/>
      <c r="B34" s="749"/>
      <c r="C34" s="749"/>
      <c r="D34" s="749"/>
      <c r="E34" s="749"/>
      <c r="F34" s="749"/>
      <c r="G34" s="749"/>
      <c r="H34" s="749"/>
      <c r="I34" s="749"/>
      <c r="J34" s="749"/>
      <c r="K34" s="757"/>
    </row>
    <row r="35" spans="1:11">
      <c r="A35" s="761" t="s">
        <v>352</v>
      </c>
      <c r="B35" s="1"/>
      <c r="C35" s="1"/>
      <c r="D35" s="749"/>
      <c r="E35" s="749"/>
      <c r="F35" s="749"/>
      <c r="G35" s="749"/>
      <c r="H35" s="749"/>
      <c r="I35" s="749"/>
      <c r="J35" s="749"/>
      <c r="K35" s="757"/>
    </row>
    <row r="36" spans="1:11">
      <c r="A36" s="762" t="s">
        <v>369</v>
      </c>
      <c r="B36" s="723" t="s">
        <v>353</v>
      </c>
      <c r="C36" s="749"/>
      <c r="D36" s="749"/>
      <c r="E36" s="749"/>
      <c r="F36" s="749"/>
      <c r="G36" s="749"/>
      <c r="H36" s="749"/>
      <c r="I36" s="749"/>
      <c r="J36" s="749"/>
      <c r="K36" s="757"/>
    </row>
    <row r="37" spans="1:11">
      <c r="A37" s="762" t="s">
        <v>370</v>
      </c>
      <c r="B37" s="723" t="s">
        <v>354</v>
      </c>
      <c r="C37" s="724"/>
      <c r="D37" s="724"/>
      <c r="E37" s="724"/>
      <c r="F37" s="724"/>
      <c r="G37" s="724"/>
      <c r="H37" s="724"/>
      <c r="I37" s="724"/>
      <c r="J37" s="724"/>
      <c r="K37" s="754"/>
    </row>
    <row r="38" spans="1:11">
      <c r="A38" s="762" t="s">
        <v>373</v>
      </c>
      <c r="B38" s="723" t="s">
        <v>355</v>
      </c>
      <c r="C38" s="724"/>
      <c r="D38" s="724"/>
      <c r="E38" s="724"/>
      <c r="F38" s="724"/>
      <c r="G38" s="724"/>
      <c r="H38" s="724"/>
      <c r="I38" s="724"/>
      <c r="J38" s="724"/>
      <c r="K38" s="754"/>
    </row>
    <row r="39" spans="1:11">
      <c r="A39" s="762" t="s">
        <v>375</v>
      </c>
      <c r="B39" s="723" t="s">
        <v>356</v>
      </c>
      <c r="C39" s="749"/>
      <c r="D39" s="749"/>
      <c r="E39" s="749"/>
      <c r="F39" s="749"/>
      <c r="G39" s="749"/>
      <c r="H39" s="749"/>
      <c r="I39" s="749"/>
      <c r="J39" s="749"/>
      <c r="K39" s="757"/>
    </row>
    <row r="40" spans="1:11">
      <c r="A40" s="762" t="s">
        <v>377</v>
      </c>
      <c r="B40" s="723" t="s">
        <v>357</v>
      </c>
      <c r="C40" s="749"/>
      <c r="D40" s="749"/>
      <c r="E40" s="749"/>
      <c r="F40" s="749"/>
      <c r="G40" s="749"/>
      <c r="H40" s="749"/>
      <c r="I40" s="749"/>
      <c r="J40" s="749"/>
      <c r="K40" s="757"/>
    </row>
    <row r="41" spans="1:11">
      <c r="A41" s="762" t="s">
        <v>379</v>
      </c>
      <c r="B41" s="723" t="s">
        <v>358</v>
      </c>
      <c r="C41" s="749"/>
      <c r="D41" s="749"/>
      <c r="E41" s="749"/>
      <c r="F41" s="749"/>
      <c r="G41" s="749"/>
      <c r="H41" s="749"/>
      <c r="I41" s="749"/>
      <c r="J41" s="749"/>
      <c r="K41" s="757"/>
    </row>
    <row r="42" spans="1:11" ht="7.5" customHeight="1">
      <c r="A42" s="759"/>
      <c r="B42" s="760"/>
      <c r="C42" s="749"/>
      <c r="D42" s="749"/>
      <c r="E42" s="749"/>
      <c r="F42" s="749"/>
      <c r="G42" s="749"/>
      <c r="H42" s="749"/>
      <c r="I42" s="749"/>
      <c r="J42" s="749"/>
      <c r="K42" s="757"/>
    </row>
    <row r="43" spans="1:11">
      <c r="A43" s="759" t="s">
        <v>366</v>
      </c>
      <c r="B43" s="749"/>
      <c r="C43" s="749"/>
      <c r="D43" s="749"/>
      <c r="E43" s="749"/>
      <c r="F43" s="749"/>
      <c r="G43" s="749"/>
      <c r="H43" s="749"/>
      <c r="I43" s="749"/>
      <c r="J43" s="749"/>
      <c r="K43" s="757"/>
    </row>
    <row r="44" spans="1:11" ht="12.75" customHeight="1">
      <c r="A44" s="758"/>
      <c r="B44" s="788" t="s">
        <v>400</v>
      </c>
      <c r="C44" s="788"/>
      <c r="D44" s="788"/>
      <c r="E44" s="788"/>
      <c r="F44" s="788"/>
      <c r="G44" s="788"/>
      <c r="H44" s="788"/>
      <c r="I44" s="788"/>
      <c r="J44" s="788"/>
      <c r="K44" s="789"/>
    </row>
    <row r="45" spans="1:11">
      <c r="A45" s="758"/>
      <c r="B45" s="788"/>
      <c r="C45" s="788"/>
      <c r="D45" s="788"/>
      <c r="E45" s="788"/>
      <c r="F45" s="788"/>
      <c r="G45" s="788"/>
      <c r="H45" s="788"/>
      <c r="I45" s="788"/>
      <c r="J45" s="788"/>
      <c r="K45" s="789"/>
    </row>
    <row r="46" spans="1:11" ht="9" customHeight="1">
      <c r="A46" s="758"/>
      <c r="B46" s="726"/>
      <c r="C46" s="726"/>
      <c r="D46" s="726"/>
      <c r="E46" s="726"/>
      <c r="F46" s="726"/>
      <c r="G46" s="726"/>
      <c r="H46" s="726"/>
      <c r="I46" s="726"/>
      <c r="J46" s="726"/>
      <c r="K46" s="739"/>
    </row>
    <row r="47" spans="1:11">
      <c r="A47" s="812" t="s">
        <v>397</v>
      </c>
      <c r="B47" s="813"/>
      <c r="C47" s="813"/>
      <c r="D47" s="813"/>
      <c r="E47" s="813"/>
      <c r="F47" s="813"/>
      <c r="G47" s="813"/>
      <c r="H47" s="813"/>
      <c r="I47" s="813"/>
      <c r="J47" s="813"/>
      <c r="K47" s="814"/>
    </row>
    <row r="48" spans="1:11">
      <c r="A48" s="812"/>
      <c r="B48" s="813"/>
      <c r="C48" s="813"/>
      <c r="D48" s="813"/>
      <c r="E48" s="813"/>
      <c r="F48" s="813"/>
      <c r="G48" s="813"/>
      <c r="H48" s="813"/>
      <c r="I48" s="813"/>
      <c r="J48" s="813"/>
      <c r="K48" s="814"/>
    </row>
    <row r="49" spans="1:11">
      <c r="A49" s="812"/>
      <c r="B49" s="813"/>
      <c r="C49" s="813"/>
      <c r="D49" s="813"/>
      <c r="E49" s="813"/>
      <c r="F49" s="813"/>
      <c r="G49" s="813"/>
      <c r="H49" s="813"/>
      <c r="I49" s="813"/>
      <c r="J49" s="813"/>
      <c r="K49" s="814"/>
    </row>
    <row r="50" spans="1:11" ht="12.75" customHeight="1">
      <c r="A50" s="815"/>
      <c r="B50" s="816"/>
      <c r="C50" s="816"/>
      <c r="D50" s="816"/>
      <c r="E50" s="816"/>
      <c r="F50" s="816"/>
      <c r="G50" s="816"/>
      <c r="H50" s="816"/>
      <c r="I50" s="816"/>
      <c r="J50" s="816"/>
      <c r="K50" s="817"/>
    </row>
    <row r="51" spans="1:11" ht="12.75" customHeight="1">
      <c r="A51" s="736"/>
      <c r="B51" s="725"/>
      <c r="C51" s="725"/>
      <c r="D51" s="725"/>
      <c r="E51" s="725"/>
      <c r="F51" s="725"/>
      <c r="G51" s="725"/>
      <c r="H51" s="725"/>
      <c r="I51" s="725"/>
      <c r="J51" s="725"/>
      <c r="K51" s="737"/>
    </row>
    <row r="52" spans="1:11" ht="13">
      <c r="A52" s="818" t="s">
        <v>367</v>
      </c>
      <c r="B52" s="819"/>
      <c r="C52" s="819"/>
      <c r="D52" s="819"/>
      <c r="E52" s="819"/>
      <c r="F52" s="819"/>
      <c r="G52" s="819"/>
      <c r="H52" s="819"/>
      <c r="I52" s="819"/>
      <c r="J52" s="819"/>
      <c r="K52" s="820"/>
    </row>
    <row r="53" spans="1:11">
      <c r="A53" s="821" t="s">
        <v>171</v>
      </c>
      <c r="B53" s="822"/>
      <c r="C53" s="822"/>
      <c r="D53" s="822"/>
      <c r="E53" s="822"/>
      <c r="F53" s="822"/>
      <c r="G53" s="822"/>
      <c r="H53" s="822"/>
      <c r="I53" s="822"/>
      <c r="J53" s="822"/>
      <c r="K53" s="823"/>
    </row>
    <row r="54" spans="1:11">
      <c r="A54" s="732"/>
      <c r="B54" s="732"/>
      <c r="C54" s="732"/>
      <c r="D54" s="732"/>
      <c r="E54" s="732"/>
      <c r="F54" s="732"/>
      <c r="G54" s="732"/>
      <c r="H54" s="732"/>
      <c r="I54" s="732"/>
      <c r="J54" s="732"/>
      <c r="K54" s="732"/>
    </row>
    <row r="55" spans="1:11">
      <c r="A55" s="732"/>
      <c r="B55" s="732"/>
      <c r="C55" s="732"/>
      <c r="D55" s="732"/>
      <c r="E55" s="732"/>
      <c r="F55" s="732"/>
      <c r="G55" s="732"/>
      <c r="H55" s="732"/>
      <c r="I55" s="732"/>
      <c r="J55" s="732"/>
      <c r="K55" s="732"/>
    </row>
    <row r="56" spans="1:11">
      <c r="A56" s="732"/>
      <c r="B56" s="732"/>
      <c r="C56" s="732"/>
      <c r="D56" s="732"/>
      <c r="E56" s="732"/>
      <c r="F56" s="732"/>
      <c r="G56" s="732"/>
      <c r="H56" s="732"/>
      <c r="I56" s="732"/>
      <c r="J56" s="732"/>
      <c r="K56" s="732"/>
    </row>
    <row r="57" spans="1:11">
      <c r="A57" s="732"/>
      <c r="B57" s="732"/>
      <c r="C57" s="732"/>
      <c r="D57" s="732"/>
      <c r="E57" s="732"/>
      <c r="F57" s="732"/>
      <c r="G57" s="732"/>
      <c r="H57" s="732"/>
      <c r="I57" s="732"/>
      <c r="J57" s="732"/>
      <c r="K57" s="732"/>
    </row>
    <row r="58" spans="1:11">
      <c r="A58" s="732"/>
      <c r="B58" s="732"/>
      <c r="C58" s="732"/>
      <c r="D58" s="732"/>
      <c r="E58" s="732"/>
      <c r="F58" s="732"/>
      <c r="G58" s="732"/>
      <c r="H58" s="732"/>
      <c r="I58" s="732"/>
      <c r="J58" s="732"/>
      <c r="K58" s="732"/>
    </row>
    <row r="59" spans="1:11">
      <c r="A59" s="732"/>
      <c r="B59" s="732"/>
      <c r="C59" s="732"/>
      <c r="D59" s="732"/>
      <c r="E59" s="732"/>
      <c r="F59" s="732"/>
      <c r="G59" s="732"/>
      <c r="H59" s="732"/>
      <c r="I59" s="732"/>
      <c r="J59" s="732"/>
      <c r="K59" s="732"/>
    </row>
    <row r="60" spans="1:11">
      <c r="A60" s="732"/>
      <c r="B60" s="732"/>
      <c r="C60" s="732"/>
      <c r="D60" s="732"/>
      <c r="E60" s="732"/>
      <c r="F60" s="732"/>
      <c r="G60" s="732"/>
      <c r="H60" s="732"/>
      <c r="I60" s="732"/>
      <c r="J60" s="732"/>
      <c r="K60" s="732"/>
    </row>
    <row r="61" spans="1:11">
      <c r="A61" s="732"/>
      <c r="B61" s="732"/>
      <c r="C61" s="732"/>
      <c r="D61" s="732"/>
      <c r="E61" s="732"/>
      <c r="F61" s="732"/>
      <c r="G61" s="732"/>
      <c r="H61" s="732"/>
      <c r="I61" s="732"/>
      <c r="J61" s="732"/>
      <c r="K61" s="732"/>
    </row>
    <row r="62" spans="1:11">
      <c r="A62" s="732"/>
      <c r="B62" s="732"/>
      <c r="C62" s="732"/>
      <c r="D62" s="732"/>
      <c r="E62" s="732"/>
      <c r="F62" s="732"/>
      <c r="G62" s="732"/>
      <c r="H62" s="732"/>
      <c r="I62" s="732"/>
      <c r="J62" s="732"/>
      <c r="K62" s="732"/>
    </row>
    <row r="63" spans="1:11">
      <c r="A63" s="732"/>
      <c r="B63" s="732"/>
      <c r="C63" s="732"/>
      <c r="D63" s="732"/>
      <c r="E63" s="732"/>
      <c r="F63" s="732"/>
      <c r="G63" s="732"/>
      <c r="H63" s="732"/>
      <c r="I63" s="732"/>
      <c r="J63" s="732"/>
      <c r="K63" s="732"/>
    </row>
    <row r="64" spans="1:11">
      <c r="A64" s="732"/>
      <c r="B64" s="732"/>
      <c r="C64" s="732"/>
      <c r="D64" s="732"/>
      <c r="E64" s="732"/>
      <c r="F64" s="732"/>
      <c r="G64" s="732"/>
      <c r="H64" s="732"/>
      <c r="I64" s="732"/>
      <c r="J64" s="732"/>
      <c r="K64" s="732"/>
    </row>
    <row r="65" s="732" customFormat="1"/>
    <row r="66" s="732" customFormat="1"/>
    <row r="67" s="732" customFormat="1"/>
    <row r="68" s="732" customFormat="1"/>
    <row r="69" s="732" customFormat="1"/>
    <row r="70" s="732" customFormat="1"/>
    <row r="71" s="732" customFormat="1"/>
    <row r="72" s="732" customFormat="1"/>
    <row r="73" s="732" customFormat="1"/>
    <row r="74" s="732" customFormat="1"/>
    <row r="75" s="732" customFormat="1"/>
    <row r="76" s="732" customFormat="1"/>
    <row r="77" s="732" customFormat="1"/>
    <row r="78" s="732" customFormat="1"/>
    <row r="79" s="732" customFormat="1"/>
    <row r="80" s="732" customFormat="1"/>
    <row r="81" s="732" customFormat="1"/>
    <row r="82" s="732" customFormat="1"/>
    <row r="83" s="732" customFormat="1"/>
    <row r="84" s="732" customFormat="1"/>
    <row r="85" s="732" customFormat="1"/>
    <row r="86" s="732" customFormat="1"/>
    <row r="87" s="732" customFormat="1"/>
    <row r="88" s="732" customFormat="1"/>
    <row r="89" s="732" customFormat="1"/>
    <row r="90" s="732" customFormat="1"/>
    <row r="91" s="732" customFormat="1"/>
    <row r="92" s="732" customFormat="1"/>
    <row r="93" s="732" customFormat="1"/>
    <row r="94" s="732" customFormat="1"/>
    <row r="95" s="732" customFormat="1"/>
    <row r="96" s="732" customFormat="1"/>
    <row r="97" s="732" customFormat="1"/>
    <row r="98" s="732" customFormat="1"/>
    <row r="99" s="732" customFormat="1"/>
    <row r="100" s="732" customFormat="1"/>
    <row r="101" s="732" customFormat="1"/>
    <row r="102" s="732" customFormat="1"/>
    <row r="103" s="732" customFormat="1"/>
    <row r="104" s="732" customFormat="1"/>
    <row r="105" s="732" customFormat="1"/>
    <row r="106" s="732" customFormat="1"/>
    <row r="107" s="732" customFormat="1"/>
    <row r="108" s="732" customFormat="1"/>
    <row r="109" s="732" customFormat="1"/>
    <row r="110" s="732" customFormat="1"/>
    <row r="111" s="732" customFormat="1"/>
    <row r="112" s="732" customFormat="1"/>
    <row r="113" s="732" customFormat="1"/>
    <row r="114" s="732" customFormat="1"/>
    <row r="115" s="732" customFormat="1"/>
    <row r="116" s="732" customFormat="1"/>
    <row r="117" s="732" customFormat="1"/>
    <row r="118" s="732" customFormat="1"/>
    <row r="119" s="732" customFormat="1"/>
    <row r="120" s="732" customFormat="1"/>
    <row r="121" s="732" customFormat="1"/>
    <row r="122" s="732" customFormat="1"/>
    <row r="123" s="732" customFormat="1"/>
    <row r="124" s="732" customFormat="1"/>
    <row r="125" s="732" customFormat="1"/>
    <row r="126" s="732" customFormat="1"/>
    <row r="127" s="732" customFormat="1"/>
    <row r="128" s="732" customFormat="1"/>
    <row r="129" s="732" customFormat="1"/>
    <row r="130" s="732" customFormat="1"/>
    <row r="131" s="732" customFormat="1"/>
    <row r="132" s="732" customFormat="1"/>
    <row r="133" s="732" customFormat="1"/>
    <row r="134" s="732" customFormat="1"/>
    <row r="135" s="732" customFormat="1"/>
    <row r="136" s="732" customFormat="1"/>
    <row r="137" s="732" customFormat="1"/>
    <row r="138" s="732" customFormat="1"/>
    <row r="139" s="732" customFormat="1"/>
    <row r="140" s="732" customFormat="1"/>
    <row r="141" s="732" customFormat="1"/>
    <row r="142" s="732" customFormat="1"/>
    <row r="143" s="732" customFormat="1"/>
    <row r="144" s="732" customFormat="1"/>
    <row r="145" s="732" customFormat="1"/>
    <row r="146" s="732" customFormat="1"/>
    <row r="147" s="732" customFormat="1"/>
    <row r="148" s="732" customFormat="1"/>
    <row r="149" s="732" customFormat="1"/>
    <row r="150" s="732" customFormat="1"/>
    <row r="151" s="732" customFormat="1"/>
    <row r="152" s="732" customFormat="1"/>
    <row r="153" s="732" customFormat="1"/>
    <row r="154" s="732" customFormat="1"/>
    <row r="155" s="732" customFormat="1"/>
    <row r="156" s="732" customFormat="1"/>
    <row r="157" s="732" customFormat="1"/>
    <row r="158" s="732" customFormat="1"/>
    <row r="159" s="732" customFormat="1"/>
    <row r="160" s="732" customFormat="1"/>
    <row r="161" s="732" customFormat="1"/>
    <row r="162" s="732" customFormat="1"/>
    <row r="163" s="732" customFormat="1"/>
    <row r="164" s="732" customFormat="1"/>
    <row r="165" s="732" customFormat="1"/>
    <row r="166" s="732" customFormat="1"/>
    <row r="167" s="732" customFormat="1"/>
    <row r="168" s="732" customFormat="1"/>
    <row r="169" s="732" customFormat="1"/>
    <row r="170" s="732" customFormat="1"/>
    <row r="171" s="732" customFormat="1"/>
    <row r="172" s="732" customFormat="1"/>
    <row r="173" s="732" customFormat="1"/>
    <row r="174" s="732" customFormat="1"/>
    <row r="175" s="732" customFormat="1"/>
    <row r="176" s="732" customFormat="1"/>
    <row r="177" s="732" customFormat="1"/>
    <row r="178" s="732" customFormat="1"/>
    <row r="179" s="732" customFormat="1"/>
    <row r="180" s="732" customFormat="1"/>
    <row r="181" s="732" customFormat="1"/>
    <row r="182" s="732" customFormat="1"/>
    <row r="183" s="732" customFormat="1"/>
    <row r="184" s="732" customFormat="1"/>
    <row r="185" s="732" customFormat="1"/>
    <row r="186" s="732" customFormat="1"/>
    <row r="187" s="732" customFormat="1"/>
    <row r="188" s="732" customFormat="1"/>
    <row r="189" s="732" customFormat="1"/>
    <row r="190" s="732" customFormat="1"/>
    <row r="191" s="732" customFormat="1"/>
    <row r="192" s="732" customFormat="1"/>
    <row r="193" s="732" customFormat="1"/>
    <row r="194" s="732" customFormat="1"/>
    <row r="195" s="732" customFormat="1"/>
    <row r="196" s="732" customFormat="1"/>
    <row r="197" s="732" customFormat="1"/>
    <row r="198" s="732" customFormat="1"/>
    <row r="199" s="732" customFormat="1"/>
    <row r="200" s="732" customFormat="1"/>
    <row r="201" s="732" customFormat="1"/>
    <row r="202" s="732" customFormat="1"/>
    <row r="203" s="732" customFormat="1"/>
    <row r="204" s="732" customFormat="1"/>
    <row r="205" s="732" customFormat="1"/>
    <row r="206" s="732" customFormat="1"/>
    <row r="207" s="732" customFormat="1"/>
    <row r="208" s="732" customFormat="1"/>
    <row r="209" s="732" customFormat="1"/>
    <row r="210" s="732" customFormat="1"/>
    <row r="211" s="732" customFormat="1"/>
    <row r="212" s="732" customFormat="1"/>
    <row r="213" s="732" customFormat="1"/>
    <row r="214" s="732" customFormat="1"/>
    <row r="215" s="732" customFormat="1"/>
    <row r="216" s="732" customFormat="1"/>
    <row r="217" s="732" customFormat="1"/>
    <row r="218" s="732" customFormat="1"/>
    <row r="219" s="732" customFormat="1"/>
    <row r="220" s="732" customFormat="1"/>
    <row r="221" s="732" customFormat="1"/>
    <row r="222" s="732" customFormat="1"/>
    <row r="223" s="732" customFormat="1"/>
    <row r="224" s="732" customFormat="1"/>
    <row r="225" s="732" customFormat="1"/>
    <row r="226" s="732" customFormat="1"/>
    <row r="227" s="732" customFormat="1"/>
    <row r="228" s="732" customFormat="1"/>
    <row r="229" s="732" customFormat="1"/>
    <row r="230" s="732" customFormat="1"/>
    <row r="231" s="732" customFormat="1"/>
    <row r="232" s="732" customFormat="1"/>
    <row r="233" s="732" customFormat="1"/>
    <row r="234" s="732" customFormat="1"/>
    <row r="235" s="732" customFormat="1"/>
    <row r="236" s="732" customFormat="1"/>
    <row r="237" s="732" customFormat="1"/>
    <row r="238" s="732" customFormat="1"/>
    <row r="239" s="732" customFormat="1"/>
    <row r="240" s="732" customFormat="1"/>
    <row r="241" s="732" customFormat="1"/>
    <row r="242" s="732" customFormat="1"/>
    <row r="243" s="732" customFormat="1"/>
    <row r="244" s="732" customFormat="1"/>
    <row r="245" s="732" customFormat="1"/>
    <row r="246" s="732" customFormat="1"/>
    <row r="247" s="732" customFormat="1"/>
    <row r="248" s="732" customFormat="1"/>
    <row r="249" s="732" customFormat="1"/>
    <row r="250" s="732" customFormat="1"/>
    <row r="251" s="732" customFormat="1"/>
    <row r="252" s="732" customFormat="1"/>
    <row r="253" s="732" customFormat="1"/>
    <row r="254" s="732" customFormat="1"/>
    <row r="255" s="732" customFormat="1"/>
    <row r="256" s="732" customFormat="1"/>
    <row r="257" s="732" customFormat="1"/>
    <row r="258" s="732" customFormat="1"/>
    <row r="259" s="732" customFormat="1"/>
    <row r="260" s="732" customFormat="1"/>
    <row r="261" s="732" customFormat="1"/>
    <row r="262" s="732" customFormat="1"/>
    <row r="263" s="732" customFormat="1"/>
    <row r="264" s="732" customFormat="1"/>
    <row r="265" s="732" customFormat="1"/>
    <row r="266" s="732" customFormat="1"/>
    <row r="267" s="732" customFormat="1"/>
    <row r="268" s="732" customFormat="1"/>
    <row r="269" s="732" customFormat="1"/>
    <row r="270" s="732" customFormat="1"/>
    <row r="271" s="732" customFormat="1"/>
    <row r="272" s="732" customFormat="1"/>
    <row r="273" s="732" customFormat="1"/>
    <row r="274" s="732" customFormat="1"/>
    <row r="275" s="732" customFormat="1"/>
    <row r="276" s="732" customFormat="1"/>
    <row r="277" s="732" customFormat="1"/>
    <row r="278" s="732" customFormat="1"/>
    <row r="279" s="732" customFormat="1"/>
    <row r="280" s="732" customFormat="1"/>
    <row r="281" s="732" customFormat="1"/>
    <row r="282" s="732" customFormat="1"/>
    <row r="283" s="732" customFormat="1"/>
    <row r="284" s="732" customFormat="1"/>
    <row r="285" s="732" customFormat="1"/>
    <row r="286" s="732" customFormat="1"/>
    <row r="287" s="732" customFormat="1"/>
    <row r="288" s="732" customFormat="1"/>
    <row r="289" s="732" customFormat="1"/>
    <row r="290" s="732" customFormat="1"/>
    <row r="291" s="732" customFormat="1"/>
    <row r="292" s="732" customFormat="1"/>
    <row r="293" s="732" customFormat="1"/>
    <row r="294" s="732" customFormat="1"/>
    <row r="295" s="732" customFormat="1"/>
    <row r="296" s="732" customFormat="1"/>
    <row r="297" s="732" customFormat="1"/>
    <row r="298" s="732" customFormat="1"/>
    <row r="299" s="732" customFormat="1"/>
    <row r="300" s="732" customFormat="1"/>
    <row r="301" s="732" customFormat="1"/>
    <row r="302" s="732" customFormat="1"/>
    <row r="303" s="732" customFormat="1"/>
    <row r="304" s="732" customFormat="1"/>
    <row r="305" s="732" customFormat="1"/>
    <row r="306" s="732" customFormat="1"/>
    <row r="307" s="732" customFormat="1"/>
    <row r="308" s="732" customFormat="1"/>
    <row r="309" s="732" customFormat="1"/>
    <row r="310" s="732" customFormat="1"/>
    <row r="311" s="732" customFormat="1"/>
    <row r="312" s="732" customFormat="1"/>
    <row r="313" s="732" customFormat="1"/>
    <row r="314" s="732" customFormat="1"/>
    <row r="315" s="732" customFormat="1"/>
    <row r="316" s="732" customFormat="1"/>
    <row r="317" s="732" customFormat="1"/>
    <row r="318" s="732" customFormat="1"/>
    <row r="319" s="732" customFormat="1"/>
    <row r="320" s="732" customFormat="1"/>
    <row r="321" s="732" customFormat="1"/>
    <row r="322" s="732" customFormat="1"/>
    <row r="323" s="732" customFormat="1"/>
    <row r="324" s="732" customFormat="1"/>
    <row r="325" s="732" customFormat="1"/>
    <row r="326" s="732" customFormat="1"/>
    <row r="327" s="732" customFormat="1"/>
    <row r="328" s="732" customFormat="1"/>
    <row r="329" s="732" customFormat="1"/>
    <row r="330" s="732" customFormat="1"/>
    <row r="331" s="732" customFormat="1"/>
    <row r="332" s="732" customFormat="1"/>
    <row r="333" s="732" customFormat="1"/>
    <row r="334" s="732" customFormat="1"/>
    <row r="335" s="732" customFormat="1"/>
    <row r="336" s="732" customFormat="1"/>
    <row r="337" s="732" customFormat="1"/>
    <row r="338" s="732" customFormat="1"/>
    <row r="339" s="732" customFormat="1"/>
    <row r="340" s="732" customFormat="1"/>
    <row r="341" s="732" customFormat="1"/>
    <row r="342" s="732" customFormat="1"/>
    <row r="343" s="732" customFormat="1"/>
    <row r="344" s="732" customFormat="1"/>
    <row r="345" s="732" customFormat="1"/>
    <row r="346" s="732" customFormat="1"/>
    <row r="347" s="732" customFormat="1"/>
    <row r="348" s="732" customFormat="1"/>
    <row r="349" s="732" customFormat="1"/>
    <row r="350" s="732" customFormat="1"/>
    <row r="351" s="732" customFormat="1"/>
    <row r="352" s="732" customFormat="1"/>
    <row r="353" s="732" customFormat="1"/>
    <row r="354" s="732" customFormat="1"/>
    <row r="355" s="732" customFormat="1"/>
    <row r="356" s="732" customFormat="1"/>
    <row r="357" s="732" customFormat="1"/>
    <row r="358" s="732" customFormat="1"/>
    <row r="359" s="732" customFormat="1"/>
    <row r="360" s="732" customFormat="1"/>
    <row r="361" s="732" customFormat="1"/>
    <row r="362" s="732" customFormat="1"/>
    <row r="363" s="732" customFormat="1"/>
    <row r="364" s="732" customFormat="1"/>
    <row r="365" s="732" customFormat="1"/>
    <row r="366" s="732" customFormat="1"/>
    <row r="367" s="732" customFormat="1"/>
    <row r="368" s="732" customFormat="1"/>
    <row r="369" s="732" customFormat="1"/>
    <row r="370" s="732" customFormat="1"/>
    <row r="371" s="732" customFormat="1"/>
    <row r="372" s="732" customFormat="1"/>
    <row r="373" s="732" customFormat="1"/>
    <row r="374" s="732" customFormat="1"/>
    <row r="375" s="732" customFormat="1"/>
    <row r="376" s="732" customFormat="1"/>
    <row r="377" s="732" customFormat="1"/>
    <row r="378" s="732" customFormat="1"/>
    <row r="379" s="732" customFormat="1"/>
    <row r="380" s="732" customFormat="1"/>
    <row r="381" s="732" customFormat="1"/>
    <row r="382" s="732" customFormat="1"/>
    <row r="383" s="732" customFormat="1"/>
    <row r="384" s="732" customFormat="1"/>
    <row r="385" s="732" customFormat="1"/>
    <row r="386" s="732" customFormat="1"/>
    <row r="387" s="732" customFormat="1"/>
    <row r="388" s="732" customFormat="1"/>
    <row r="389" s="732" customFormat="1"/>
    <row r="390" s="732" customFormat="1"/>
    <row r="391" s="732" customFormat="1"/>
    <row r="392" s="732" customFormat="1"/>
    <row r="393" s="732" customFormat="1"/>
    <row r="394" s="732" customFormat="1"/>
    <row r="395" s="732" customFormat="1"/>
    <row r="396" s="732" customFormat="1"/>
    <row r="397" s="732" customFormat="1"/>
    <row r="398" s="732" customFormat="1"/>
    <row r="399" s="732" customFormat="1"/>
    <row r="400" s="732" customFormat="1"/>
    <row r="401" s="732" customFormat="1"/>
    <row r="402" s="732" customFormat="1"/>
    <row r="403" s="732" customFormat="1"/>
    <row r="404" s="732" customFormat="1"/>
    <row r="405" s="732" customFormat="1"/>
    <row r="406" s="732" customFormat="1"/>
    <row r="407" s="732" customFormat="1"/>
    <row r="408" s="732" customFormat="1"/>
    <row r="409" s="732" customFormat="1"/>
    <row r="410" s="732" customFormat="1"/>
    <row r="411" s="732" customFormat="1"/>
    <row r="412" s="732" customFormat="1"/>
    <row r="413" s="732" customFormat="1"/>
    <row r="414" s="732" customFormat="1"/>
    <row r="415" s="732" customFormat="1"/>
    <row r="416" s="732" customFormat="1"/>
    <row r="417" s="732" customFormat="1"/>
    <row r="418" s="732" customFormat="1"/>
    <row r="419" s="732" customFormat="1"/>
    <row r="420" s="732" customFormat="1"/>
    <row r="421" s="732" customFormat="1"/>
    <row r="422" s="732" customFormat="1"/>
  </sheetData>
  <sheetCalcPr fullCalcOnLoad="1"/>
  <mergeCells count="25">
    <mergeCell ref="A47:K50"/>
    <mergeCell ref="A52:K52"/>
    <mergeCell ref="A53:K53"/>
    <mergeCell ref="C28:G28"/>
    <mergeCell ref="C29:G29"/>
    <mergeCell ref="C30:G30"/>
    <mergeCell ref="C31:G31"/>
    <mergeCell ref="C32:G32"/>
    <mergeCell ref="C33:G33"/>
    <mergeCell ref="A9:K10"/>
    <mergeCell ref="A11:K11"/>
    <mergeCell ref="A19:B19"/>
    <mergeCell ref="A20:K20"/>
    <mergeCell ref="A13:K13"/>
    <mergeCell ref="A14:K15"/>
    <mergeCell ref="A22:K23"/>
    <mergeCell ref="B44:K45"/>
    <mergeCell ref="A21:K21"/>
    <mergeCell ref="B1:J1"/>
    <mergeCell ref="A4:K4"/>
    <mergeCell ref="B5:K5"/>
    <mergeCell ref="B2:J3"/>
    <mergeCell ref="B6:K6"/>
    <mergeCell ref="B7:K7"/>
    <mergeCell ref="B8:K8"/>
  </mergeCells>
  <phoneticPr fontId="39" type="noConversion"/>
  <pageMargins left="0.75" right="0.75" top="1" bottom="1" header="0.5" footer="0.5"/>
  <ignoredErrors>
    <ignoredError sqref="A27:XFD27 A6913:A7681 A32:A33 A8961:A10241"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zoomScale="75"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77</v>
      </c>
      <c r="B1" s="1481" t="str">
        <f ca="1">IF(Rosters!B10="","",Rosters!B10)</f>
        <v>Devil's Night Dames</v>
      </c>
      <c r="C1" s="1481"/>
      <c r="D1" s="1481"/>
      <c r="E1" s="1481"/>
      <c r="F1" s="1481"/>
      <c r="G1" s="1480" t="s">
        <v>78</v>
      </c>
      <c r="H1" s="1480"/>
      <c r="I1" s="1481" t="s">
        <v>432</v>
      </c>
      <c r="J1" s="1481"/>
      <c r="K1" s="1481"/>
      <c r="L1" s="1481"/>
      <c r="M1" s="1481"/>
      <c r="N1" s="1397" t="s">
        <v>149</v>
      </c>
      <c r="O1" s="1397"/>
      <c r="P1" s="1397"/>
      <c r="Q1" s="329">
        <v>2</v>
      </c>
      <c r="R1" s="319" t="s">
        <v>77</v>
      </c>
      <c r="S1" s="1481" t="str">
        <f ca="1">IF(Rosters!H10="","",Rosters!H10)</f>
        <v>D-Funk All Stars</v>
      </c>
      <c r="T1" s="1481"/>
      <c r="U1" s="1481"/>
      <c r="V1" s="1481"/>
      <c r="W1" s="1481"/>
      <c r="X1" s="1480" t="s">
        <v>78</v>
      </c>
      <c r="Y1" s="1480"/>
      <c r="Z1" s="1481" t="s">
        <v>444</v>
      </c>
      <c r="AA1" s="1481"/>
      <c r="AB1" s="1481"/>
      <c r="AC1" s="1481"/>
      <c r="AD1" s="1481"/>
      <c r="AE1" s="1397" t="s">
        <v>149</v>
      </c>
      <c r="AF1" s="1397"/>
      <c r="AG1" s="1397"/>
      <c r="AH1" s="330">
        <v>2</v>
      </c>
      <c r="AI1" s="995" t="s">
        <v>122</v>
      </c>
      <c r="AJ1" s="995"/>
      <c r="AK1" s="995"/>
      <c r="AL1" s="995"/>
      <c r="AM1" s="313"/>
      <c r="AN1" s="313"/>
    </row>
    <row r="2" spans="1:41" ht="15.75" customHeight="1" thickBot="1">
      <c r="A2" s="633" t="s">
        <v>85</v>
      </c>
      <c r="B2" s="634" t="s">
        <v>59</v>
      </c>
      <c r="C2" s="1473" t="s">
        <v>75</v>
      </c>
      <c r="D2" s="1474"/>
      <c r="E2" s="634" t="s">
        <v>60</v>
      </c>
      <c r="F2" s="1473" t="s">
        <v>75</v>
      </c>
      <c r="G2" s="1474"/>
      <c r="H2" s="634" t="s">
        <v>61</v>
      </c>
      <c r="I2" s="1473" t="s">
        <v>75</v>
      </c>
      <c r="J2" s="1474"/>
      <c r="K2" s="634" t="s">
        <v>62</v>
      </c>
      <c r="L2" s="1473" t="s">
        <v>75</v>
      </c>
      <c r="M2" s="1474"/>
      <c r="N2" s="634" t="s">
        <v>58</v>
      </c>
      <c r="O2" s="1473" t="s">
        <v>75</v>
      </c>
      <c r="P2" s="1474"/>
      <c r="Q2" s="635" t="s">
        <v>74</v>
      </c>
      <c r="R2" s="633" t="s">
        <v>85</v>
      </c>
      <c r="S2" s="634" t="s">
        <v>59</v>
      </c>
      <c r="T2" s="1473" t="s">
        <v>75</v>
      </c>
      <c r="U2" s="1474"/>
      <c r="V2" s="634" t="s">
        <v>60</v>
      </c>
      <c r="W2" s="1473" t="s">
        <v>75</v>
      </c>
      <c r="X2" s="1474"/>
      <c r="Y2" s="634" t="s">
        <v>61</v>
      </c>
      <c r="Z2" s="1473" t="s">
        <v>75</v>
      </c>
      <c r="AA2" s="1474"/>
      <c r="AB2" s="634" t="s">
        <v>62</v>
      </c>
      <c r="AC2" s="1473" t="s">
        <v>75</v>
      </c>
      <c r="AD2" s="1474"/>
      <c r="AE2" s="634" t="s">
        <v>58</v>
      </c>
      <c r="AF2" s="1473" t="s">
        <v>75</v>
      </c>
      <c r="AG2" s="1474"/>
      <c r="AH2" s="636" t="s">
        <v>74</v>
      </c>
      <c r="AI2" s="637" t="s">
        <v>287</v>
      </c>
      <c r="AJ2" s="638" t="s">
        <v>283</v>
      </c>
      <c r="AK2" s="638" t="s">
        <v>261</v>
      </c>
      <c r="AL2" s="639" t="s">
        <v>285</v>
      </c>
      <c r="AM2" s="639" t="s">
        <v>284</v>
      </c>
      <c r="AN2" s="639" t="s">
        <v>261</v>
      </c>
      <c r="AO2" s="640" t="s">
        <v>288</v>
      </c>
    </row>
    <row r="3" spans="1:41" ht="12.5" customHeight="1">
      <c r="A3" s="1475">
        <v>1</v>
      </c>
      <c r="B3" s="1483">
        <v>187</v>
      </c>
      <c r="C3" s="604"/>
      <c r="D3" s="589"/>
      <c r="E3" s="1478">
        <v>724</v>
      </c>
      <c r="F3" s="589"/>
      <c r="G3" s="589"/>
      <c r="H3" s="1510" t="s">
        <v>422</v>
      </c>
      <c r="I3" s="589"/>
      <c r="J3" s="589"/>
      <c r="K3" s="1511">
        <v>68</v>
      </c>
      <c r="L3" s="605"/>
      <c r="M3" s="590"/>
      <c r="N3" s="1477" t="s">
        <v>325</v>
      </c>
      <c r="O3" s="11"/>
      <c r="P3" s="140"/>
      <c r="Q3" s="1470" t="s">
        <v>150</v>
      </c>
      <c r="R3" s="1475">
        <v>1</v>
      </c>
      <c r="S3" s="1509">
        <v>46</v>
      </c>
      <c r="T3" s="129"/>
      <c r="U3" s="11"/>
      <c r="V3" s="1508">
        <v>313</v>
      </c>
      <c r="W3" s="11"/>
      <c r="X3" s="11"/>
      <c r="Y3" s="1479">
        <v>1</v>
      </c>
      <c r="Z3" s="129" t="s">
        <v>315</v>
      </c>
      <c r="AA3" s="11"/>
      <c r="AB3" s="1508" t="s">
        <v>254</v>
      </c>
      <c r="AC3" s="129"/>
      <c r="AD3" s="11"/>
      <c r="AE3" s="1508">
        <v>23</v>
      </c>
      <c r="AF3" s="11"/>
      <c r="AG3" s="140"/>
      <c r="AH3" s="1513" t="s">
        <v>150</v>
      </c>
      <c r="AI3" s="1152">
        <f ca="1">'Score P.2'!W3:W4</f>
        <v>4</v>
      </c>
      <c r="AJ3" s="1021">
        <f ca="1">'Score P.2'!AA3:AA4</f>
        <v>4</v>
      </c>
      <c r="AK3" s="1512" t="b">
        <f ca="1">IF('Score P.2'!D3="",0,IF('Score P.2'!D3="x",1))</f>
        <v>0</v>
      </c>
      <c r="AL3" s="1421">
        <f ca="1">IF(AJ3="","",AI3-AJ3)</f>
        <v>0</v>
      </c>
      <c r="AM3" s="1407">
        <f ca="1">IF(AJ3="","",0-AJ3)</f>
        <v>-4</v>
      </c>
      <c r="AN3" s="1404">
        <f ca="1">IF('Score P.2'!D62="",0,IF('Score P.2'!D62="x",1))</f>
        <v>0</v>
      </c>
      <c r="AO3" s="1405" t="str">
        <f>IF(AK3+AN3=0,"",IF(AK3=1,N3,AE3))</f>
        <v/>
      </c>
    </row>
    <row r="4" spans="1:41" ht="12.5" customHeight="1" thickBot="1">
      <c r="A4" s="1449"/>
      <c r="B4" s="1497"/>
      <c r="C4" s="591"/>
      <c r="D4" s="591"/>
      <c r="E4" s="1494"/>
      <c r="F4" s="591"/>
      <c r="G4" s="591"/>
      <c r="H4" s="1494"/>
      <c r="I4" s="591"/>
      <c r="J4" s="591"/>
      <c r="K4" s="1494"/>
      <c r="L4" s="592"/>
      <c r="M4" s="592"/>
      <c r="N4" s="1452"/>
      <c r="O4" s="133"/>
      <c r="P4" s="209"/>
      <c r="Q4" s="1445"/>
      <c r="R4" s="1449"/>
      <c r="S4" s="1423"/>
      <c r="T4" s="133"/>
      <c r="U4" s="133"/>
      <c r="V4" s="1446"/>
      <c r="W4" s="133"/>
      <c r="X4" s="133"/>
      <c r="Y4" s="1446"/>
      <c r="Z4" s="133"/>
      <c r="AA4" s="133"/>
      <c r="AB4" s="1446"/>
      <c r="AC4" s="133"/>
      <c r="AD4" s="133"/>
      <c r="AE4" s="1446"/>
      <c r="AF4" s="133"/>
      <c r="AG4" s="209"/>
      <c r="AH4" s="1493"/>
      <c r="AI4" s="1153"/>
      <c r="AJ4" s="999"/>
      <c r="AK4" s="1077"/>
      <c r="AL4" s="1402"/>
      <c r="AM4" s="999"/>
      <c r="AN4" s="1029"/>
      <c r="AO4" s="1406"/>
    </row>
    <row r="5" spans="1:41" ht="12.5" customHeight="1">
      <c r="A5" s="1450">
        <v>2</v>
      </c>
      <c r="B5" s="1467">
        <v>2.8</v>
      </c>
      <c r="C5" s="604"/>
      <c r="D5" s="589"/>
      <c r="E5" s="1457" t="s">
        <v>319</v>
      </c>
      <c r="F5" s="604"/>
      <c r="G5" s="589"/>
      <c r="H5" s="1459" t="s">
        <v>422</v>
      </c>
      <c r="I5" s="589"/>
      <c r="J5" s="589"/>
      <c r="K5" s="1455">
        <v>31</v>
      </c>
      <c r="L5" s="605"/>
      <c r="M5" s="590"/>
      <c r="N5" s="1506" t="s">
        <v>322</v>
      </c>
      <c r="O5" s="129" t="s">
        <v>315</v>
      </c>
      <c r="P5" s="140"/>
      <c r="Q5" s="1447" t="s">
        <v>150</v>
      </c>
      <c r="R5" s="1450">
        <v>2</v>
      </c>
      <c r="S5" s="1499">
        <v>46</v>
      </c>
      <c r="T5" s="129"/>
      <c r="U5" s="11"/>
      <c r="V5" s="1058" t="s">
        <v>420</v>
      </c>
      <c r="W5" s="129"/>
      <c r="X5" s="11"/>
      <c r="Y5" s="1458">
        <v>1</v>
      </c>
      <c r="Z5" s="129" t="s">
        <v>9</v>
      </c>
      <c r="AA5" s="11"/>
      <c r="AB5" s="1500">
        <v>313</v>
      </c>
      <c r="AC5" s="11"/>
      <c r="AD5" s="11"/>
      <c r="AE5" s="1058" t="s">
        <v>252</v>
      </c>
      <c r="AF5" s="11"/>
      <c r="AG5" s="140"/>
      <c r="AH5" s="1490" t="s">
        <v>150</v>
      </c>
      <c r="AI5" s="1153">
        <f ca="1">'Score P.2'!W5:W6</f>
        <v>0</v>
      </c>
      <c r="AJ5" s="999">
        <f ca="1">'Score P.2'!AA5:AA6</f>
        <v>0</v>
      </c>
      <c r="AK5" s="1077">
        <f ca="1">IF('Score P.2'!D5="",0,IF('Score P.2'!D5="x",1))</f>
        <v>0</v>
      </c>
      <c r="AL5" s="1402">
        <f ca="1">IF(AJ5="","",AI5-AJ5)</f>
        <v>0</v>
      </c>
      <c r="AM5" s="999">
        <f ca="1">IF(AJ5="","",0-AJ5)</f>
        <v>0</v>
      </c>
      <c r="AN5" s="1404">
        <f ca="1">IF('Score P.2'!D64="",0,IF('Score P.2'!D64="x",1))</f>
        <v>0</v>
      </c>
      <c r="AO5" s="1405" t="str">
        <f>IF(AK5+AN5=0,"",IF(AK5=1,N5,AE5))</f>
        <v/>
      </c>
    </row>
    <row r="6" spans="1:41" ht="12.5" customHeight="1" thickBot="1">
      <c r="A6" s="1451"/>
      <c r="B6" s="1495"/>
      <c r="C6" s="593"/>
      <c r="D6" s="593"/>
      <c r="E6" s="1492"/>
      <c r="F6" s="593"/>
      <c r="G6" s="593"/>
      <c r="H6" s="1492"/>
      <c r="I6" s="593"/>
      <c r="J6" s="593"/>
      <c r="K6" s="1492"/>
      <c r="L6" s="594"/>
      <c r="M6" s="594"/>
      <c r="N6" s="1505"/>
      <c r="O6" s="40"/>
      <c r="P6" s="141"/>
      <c r="Q6" s="1448"/>
      <c r="R6" s="1451"/>
      <c r="S6" s="1019"/>
      <c r="T6" s="40"/>
      <c r="U6" s="40"/>
      <c r="V6" s="1000"/>
      <c r="W6" s="40"/>
      <c r="X6" s="40"/>
      <c r="Y6" s="1000"/>
      <c r="Z6" s="40"/>
      <c r="AA6" s="40"/>
      <c r="AB6" s="1000"/>
      <c r="AC6" s="40"/>
      <c r="AD6" s="40"/>
      <c r="AE6" s="1000"/>
      <c r="AF6" s="40"/>
      <c r="AG6" s="141"/>
      <c r="AH6" s="1491"/>
      <c r="AI6" s="1153"/>
      <c r="AJ6" s="999"/>
      <c r="AK6" s="1077"/>
      <c r="AL6" s="1402"/>
      <c r="AM6" s="999"/>
      <c r="AN6" s="1029"/>
      <c r="AO6" s="1406"/>
    </row>
    <row r="7" spans="1:41" ht="12.5" customHeight="1">
      <c r="A7" s="1441">
        <v>3</v>
      </c>
      <c r="B7" s="1465">
        <v>31</v>
      </c>
      <c r="C7" s="595"/>
      <c r="D7" s="595"/>
      <c r="E7" s="1454" t="s">
        <v>319</v>
      </c>
      <c r="F7" s="607"/>
      <c r="G7" s="595"/>
      <c r="H7" s="1454" t="s">
        <v>322</v>
      </c>
      <c r="I7" s="607" t="s">
        <v>9</v>
      </c>
      <c r="J7" s="595"/>
      <c r="K7" s="1461" t="s">
        <v>422</v>
      </c>
      <c r="L7" s="606" t="s">
        <v>315</v>
      </c>
      <c r="M7" s="596"/>
      <c r="N7" s="1454">
        <v>2.8</v>
      </c>
      <c r="O7" s="44"/>
      <c r="P7" s="142"/>
      <c r="Q7" s="1424" t="s">
        <v>150</v>
      </c>
      <c r="R7" s="1441">
        <v>3</v>
      </c>
      <c r="S7" s="1501">
        <v>46</v>
      </c>
      <c r="T7" s="132"/>
      <c r="U7" s="132"/>
      <c r="V7" s="1498" t="s">
        <v>252</v>
      </c>
      <c r="W7" s="44" t="s">
        <v>9</v>
      </c>
      <c r="X7" s="132"/>
      <c r="Y7" s="1498" t="s">
        <v>420</v>
      </c>
      <c r="Z7" s="44" t="s">
        <v>315</v>
      </c>
      <c r="AA7" s="132"/>
      <c r="AB7" s="1496">
        <v>313</v>
      </c>
      <c r="AC7" s="132"/>
      <c r="AD7" s="132"/>
      <c r="AE7" s="1460">
        <v>1</v>
      </c>
      <c r="AF7" s="132"/>
      <c r="AG7" s="142"/>
      <c r="AH7" s="1488" t="s">
        <v>150</v>
      </c>
      <c r="AI7" s="1153">
        <f ca="1">'Score P.2'!W7:W8</f>
        <v>6</v>
      </c>
      <c r="AJ7" s="999">
        <f ca="1">'Score P.2'!AA7:AA8</f>
        <v>2</v>
      </c>
      <c r="AK7" s="1077" t="b">
        <f ca="1">IF('Score P.2'!D7="",0,IF('Score P.2'!D7="x",1))</f>
        <v>0</v>
      </c>
      <c r="AL7" s="1402">
        <f ca="1">IF(AJ7="","",AI7-AJ7)</f>
        <v>4</v>
      </c>
      <c r="AM7" s="999">
        <f ca="1">IF(AJ7="","",0-AJ7)</f>
        <v>-2</v>
      </c>
      <c r="AN7" s="1404">
        <f ca="1">IF('Score P.2'!D66="",0,IF('Score P.2'!D66="x",1))</f>
        <v>0</v>
      </c>
      <c r="AO7" s="1405" t="str">
        <f>IF(AK7+AN7=0,"",IF(AK7=1,N7,AE7))</f>
        <v/>
      </c>
    </row>
    <row r="8" spans="1:41" ht="12.5" customHeight="1" thickBot="1">
      <c r="A8" s="1449"/>
      <c r="B8" s="1497"/>
      <c r="C8" s="591"/>
      <c r="D8" s="591"/>
      <c r="E8" s="1494"/>
      <c r="F8" s="591"/>
      <c r="G8" s="591"/>
      <c r="H8" s="1494"/>
      <c r="I8" s="591"/>
      <c r="J8" s="591"/>
      <c r="K8" s="1494"/>
      <c r="L8" s="592"/>
      <c r="M8" s="592"/>
      <c r="N8" s="1452"/>
      <c r="O8" s="133"/>
      <c r="P8" s="209"/>
      <c r="Q8" s="1445"/>
      <c r="R8" s="1449"/>
      <c r="S8" s="1423"/>
      <c r="T8" s="133"/>
      <c r="U8" s="133"/>
      <c r="V8" s="1446"/>
      <c r="W8" s="133"/>
      <c r="X8" s="133"/>
      <c r="Y8" s="1446"/>
      <c r="Z8" s="133"/>
      <c r="AA8" s="133"/>
      <c r="AB8" s="1446"/>
      <c r="AC8" s="133"/>
      <c r="AD8" s="133"/>
      <c r="AE8" s="1446"/>
      <c r="AF8" s="133"/>
      <c r="AG8" s="209"/>
      <c r="AH8" s="1493"/>
      <c r="AI8" s="1153"/>
      <c r="AJ8" s="999"/>
      <c r="AK8" s="1077"/>
      <c r="AL8" s="1402"/>
      <c r="AM8" s="999"/>
      <c r="AN8" s="1029"/>
      <c r="AO8" s="1406"/>
    </row>
    <row r="9" spans="1:41" ht="12.5" customHeight="1">
      <c r="A9" s="1450">
        <v>4</v>
      </c>
      <c r="B9" s="1467">
        <v>187</v>
      </c>
      <c r="C9" s="589"/>
      <c r="D9" s="589"/>
      <c r="E9" s="1457">
        <v>68</v>
      </c>
      <c r="F9" s="604" t="s">
        <v>9</v>
      </c>
      <c r="G9" s="589"/>
      <c r="H9" s="1457">
        <v>0.223</v>
      </c>
      <c r="I9" s="589"/>
      <c r="J9" s="589"/>
      <c r="K9" s="1459" t="s">
        <v>422</v>
      </c>
      <c r="L9" s="605" t="s">
        <v>9</v>
      </c>
      <c r="M9" s="590"/>
      <c r="N9" s="1506" t="s">
        <v>325</v>
      </c>
      <c r="O9" s="11"/>
      <c r="P9" s="140"/>
      <c r="Q9" s="1447" t="s">
        <v>150</v>
      </c>
      <c r="R9" s="1450">
        <v>4</v>
      </c>
      <c r="S9" s="1499">
        <v>313</v>
      </c>
      <c r="T9" s="11"/>
      <c r="U9" s="11"/>
      <c r="V9" s="1021">
        <v>813</v>
      </c>
      <c r="W9" s="129"/>
      <c r="X9" s="11"/>
      <c r="Y9" s="1058" t="s">
        <v>420</v>
      </c>
      <c r="Z9" s="129" t="s">
        <v>9</v>
      </c>
      <c r="AA9" s="11"/>
      <c r="AB9" s="1021">
        <v>9</v>
      </c>
      <c r="AC9" s="11"/>
      <c r="AD9" s="11"/>
      <c r="AE9" s="1058" t="s">
        <v>410</v>
      </c>
      <c r="AF9" s="11"/>
      <c r="AG9" s="140"/>
      <c r="AH9" s="1490" t="s">
        <v>150</v>
      </c>
      <c r="AI9" s="1153">
        <f ca="1">'Score P.2'!W9:W10</f>
        <v>3</v>
      </c>
      <c r="AJ9" s="999">
        <f ca="1">'Score P.2'!AA9:AA10</f>
        <v>-6</v>
      </c>
      <c r="AK9" s="1077">
        <f ca="1">IF('Score P.2'!D9="",0,IF('Score P.2'!D9="x",1))</f>
        <v>0</v>
      </c>
      <c r="AL9" s="1402">
        <f ca="1">IF(AJ9="","",AI9-AJ9)</f>
        <v>9</v>
      </c>
      <c r="AM9" s="999">
        <f ca="1">IF(AJ9="","",0-AJ9)</f>
        <v>6</v>
      </c>
      <c r="AN9" s="1404" t="b">
        <f ca="1">IF('Score P.2'!D68="",0,IF('Score P.2'!D68="x",1))</f>
        <v>0</v>
      </c>
      <c r="AO9" s="1405" t="str">
        <f>IF(AK9+AN9=0,"",IF(AK9=1,N9,AE9))</f>
        <v/>
      </c>
    </row>
    <row r="10" spans="1:41" ht="12.5" customHeight="1" thickBot="1">
      <c r="A10" s="1451"/>
      <c r="B10" s="1495"/>
      <c r="C10" s="593"/>
      <c r="D10" s="593"/>
      <c r="E10" s="1492"/>
      <c r="F10" s="593"/>
      <c r="G10" s="593"/>
      <c r="H10" s="1492"/>
      <c r="I10" s="593"/>
      <c r="J10" s="593"/>
      <c r="K10" s="1492"/>
      <c r="L10" s="594"/>
      <c r="M10" s="594"/>
      <c r="N10" s="1507"/>
      <c r="O10" s="40"/>
      <c r="P10" s="141"/>
      <c r="Q10" s="1448"/>
      <c r="R10" s="1451"/>
      <c r="S10" s="1019"/>
      <c r="T10" s="40"/>
      <c r="U10" s="40"/>
      <c r="V10" s="1000"/>
      <c r="W10" s="40"/>
      <c r="X10" s="40"/>
      <c r="Y10" s="1000"/>
      <c r="Z10" s="40"/>
      <c r="AA10" s="40"/>
      <c r="AB10" s="1000"/>
      <c r="AC10" s="40"/>
      <c r="AD10" s="40"/>
      <c r="AE10" s="1000"/>
      <c r="AF10" s="40"/>
      <c r="AG10" s="141"/>
      <c r="AH10" s="1491"/>
      <c r="AI10" s="1153"/>
      <c r="AJ10" s="999"/>
      <c r="AK10" s="1077"/>
      <c r="AL10" s="1402"/>
      <c r="AM10" s="999"/>
      <c r="AN10" s="1029"/>
      <c r="AO10" s="1406"/>
    </row>
    <row r="11" spans="1:41" ht="12.5" customHeight="1">
      <c r="A11" s="1441">
        <v>5</v>
      </c>
      <c r="B11" s="1465">
        <v>31</v>
      </c>
      <c r="C11" s="607"/>
      <c r="D11" s="595"/>
      <c r="E11" s="1454">
        <v>2.8</v>
      </c>
      <c r="F11" s="607" t="s">
        <v>9</v>
      </c>
      <c r="G11" s="595"/>
      <c r="H11" s="1461">
        <v>0.223</v>
      </c>
      <c r="I11" s="595"/>
      <c r="J11" s="595"/>
      <c r="K11" s="1439">
        <v>724</v>
      </c>
      <c r="L11" s="606" t="s">
        <v>315</v>
      </c>
      <c r="M11" s="596"/>
      <c r="N11" s="1454" t="s">
        <v>322</v>
      </c>
      <c r="O11" s="44"/>
      <c r="P11" s="142"/>
      <c r="Q11" s="1424" t="s">
        <v>150</v>
      </c>
      <c r="R11" s="1441">
        <v>5</v>
      </c>
      <c r="S11" s="1501">
        <v>46</v>
      </c>
      <c r="T11" s="44"/>
      <c r="U11" s="132"/>
      <c r="V11" s="1498">
        <v>777</v>
      </c>
      <c r="W11" s="44"/>
      <c r="X11" s="132"/>
      <c r="Y11" s="1498" t="s">
        <v>420</v>
      </c>
      <c r="Z11" s="44"/>
      <c r="AA11" s="132"/>
      <c r="AB11" s="1116">
        <v>23</v>
      </c>
      <c r="AC11" s="44"/>
      <c r="AD11" s="132"/>
      <c r="AE11" s="1498" t="s">
        <v>410</v>
      </c>
      <c r="AF11" s="132"/>
      <c r="AG11" s="142"/>
      <c r="AH11" s="1488" t="s">
        <v>150</v>
      </c>
      <c r="AI11" s="1153">
        <f ca="1">'Score P.2'!W11:W12</f>
        <v>3</v>
      </c>
      <c r="AJ11" s="999">
        <f ca="1">'Score P.2'!AA11:AA12</f>
        <v>0</v>
      </c>
      <c r="AK11" s="1077" t="b">
        <f ca="1">IF('Score P.2'!D11="",0,IF('Score P.2'!D11="x",1))</f>
        <v>0</v>
      </c>
      <c r="AL11" s="1402">
        <f ca="1">IF(AJ11="","",AI11-AJ11)</f>
        <v>3</v>
      </c>
      <c r="AM11" s="999">
        <f ca="1">IF(AJ11="","",0-AJ11)</f>
        <v>0</v>
      </c>
      <c r="AN11" s="1404">
        <f ca="1">IF('Score P.2'!D70="",0,IF('Score P.2'!D70="x",1))</f>
        <v>0</v>
      </c>
      <c r="AO11" s="1405" t="str">
        <f>IF(AK11+AN11=0,"",IF(AK11=1,N11,AE11))</f>
        <v/>
      </c>
    </row>
    <row r="12" spans="1:41" ht="12.5" customHeight="1" thickBot="1">
      <c r="A12" s="1449"/>
      <c r="B12" s="1497"/>
      <c r="C12" s="591"/>
      <c r="D12" s="591"/>
      <c r="E12" s="1494"/>
      <c r="F12" s="591"/>
      <c r="G12" s="591"/>
      <c r="H12" s="1494"/>
      <c r="I12" s="591"/>
      <c r="J12" s="591"/>
      <c r="K12" s="1494"/>
      <c r="L12" s="592"/>
      <c r="M12" s="592"/>
      <c r="N12" s="1452"/>
      <c r="O12" s="133"/>
      <c r="P12" s="209"/>
      <c r="Q12" s="1445"/>
      <c r="R12" s="1449"/>
      <c r="S12" s="1423"/>
      <c r="T12" s="133"/>
      <c r="U12" s="133"/>
      <c r="V12" s="1446"/>
      <c r="W12" s="133"/>
      <c r="X12" s="133"/>
      <c r="Y12" s="1446"/>
      <c r="Z12" s="133"/>
      <c r="AA12" s="133"/>
      <c r="AB12" s="1446"/>
      <c r="AC12" s="133"/>
      <c r="AD12" s="133"/>
      <c r="AE12" s="1446"/>
      <c r="AF12" s="133"/>
      <c r="AG12" s="209"/>
      <c r="AH12" s="1493"/>
      <c r="AI12" s="1153"/>
      <c r="AJ12" s="999"/>
      <c r="AK12" s="1077"/>
      <c r="AL12" s="1402"/>
      <c r="AM12" s="999"/>
      <c r="AN12" s="1029"/>
      <c r="AO12" s="1406"/>
    </row>
    <row r="13" spans="1:41" ht="12.5" customHeight="1">
      <c r="A13" s="1450">
        <v>6</v>
      </c>
      <c r="B13" s="1467">
        <v>187</v>
      </c>
      <c r="C13" s="604"/>
      <c r="D13" s="589"/>
      <c r="E13" s="1459" t="s">
        <v>422</v>
      </c>
      <c r="F13" s="604"/>
      <c r="G13" s="589"/>
      <c r="H13" s="1457" t="s">
        <v>325</v>
      </c>
      <c r="I13" s="604"/>
      <c r="J13" s="589"/>
      <c r="K13" s="1504">
        <v>724</v>
      </c>
      <c r="L13" s="605" t="s">
        <v>9</v>
      </c>
      <c r="M13" s="590"/>
      <c r="N13" s="1457">
        <v>68</v>
      </c>
      <c r="O13" s="129"/>
      <c r="P13" s="140"/>
      <c r="Q13" s="1447" t="s">
        <v>150</v>
      </c>
      <c r="R13" s="1450">
        <v>6</v>
      </c>
      <c r="S13" s="1499">
        <v>46</v>
      </c>
      <c r="T13" s="129" t="s">
        <v>315</v>
      </c>
      <c r="U13" s="11"/>
      <c r="V13" s="1058" t="s">
        <v>336</v>
      </c>
      <c r="W13" s="129"/>
      <c r="X13" s="11"/>
      <c r="Y13" s="1058" t="s">
        <v>420</v>
      </c>
      <c r="Z13" s="129" t="s">
        <v>315</v>
      </c>
      <c r="AA13" s="11"/>
      <c r="AB13" s="1500">
        <v>313</v>
      </c>
      <c r="AC13" s="129" t="s">
        <v>315</v>
      </c>
      <c r="AD13" s="11"/>
      <c r="AE13" s="1058" t="s">
        <v>252</v>
      </c>
      <c r="AF13" s="11"/>
      <c r="AG13" s="140"/>
      <c r="AH13" s="1490" t="s">
        <v>150</v>
      </c>
      <c r="AI13" s="1153">
        <f ca="1">'Score P.2'!W13:W14</f>
        <v>0</v>
      </c>
      <c r="AJ13" s="999">
        <f ca="1">'Score P.2'!AA13:AA14</f>
        <v>-7</v>
      </c>
      <c r="AK13" s="1077" t="b">
        <f ca="1">IF('Score P.2'!D13="",0,IF('Score P.2'!D13="x",1))</f>
        <v>0</v>
      </c>
      <c r="AL13" s="1402">
        <f ca="1">IF(AJ13="","",AI13-AJ13)</f>
        <v>7</v>
      </c>
      <c r="AM13" s="999">
        <f ca="1">IF(AJ13="","",0-AJ13)</f>
        <v>7</v>
      </c>
      <c r="AN13" s="1404">
        <f ca="1">IF('Score P.2'!D72="",0,IF('Score P.2'!D72="x",1))</f>
        <v>0</v>
      </c>
      <c r="AO13" s="1405" t="str">
        <f>IF(AK13+AN13=0,"",IF(AK13=1,N13,AE13))</f>
        <v/>
      </c>
    </row>
    <row r="14" spans="1:41" ht="12.5" customHeight="1" thickBot="1">
      <c r="A14" s="1451"/>
      <c r="B14" s="1495"/>
      <c r="C14" s="784"/>
      <c r="D14" s="593"/>
      <c r="E14" s="1492"/>
      <c r="F14" s="593"/>
      <c r="G14" s="593"/>
      <c r="H14" s="1492"/>
      <c r="I14" s="593"/>
      <c r="J14" s="593"/>
      <c r="K14" s="1505"/>
      <c r="L14" s="594"/>
      <c r="M14" s="594"/>
      <c r="N14" s="1456"/>
      <c r="O14" s="40"/>
      <c r="P14" s="141"/>
      <c r="Q14" s="1448"/>
      <c r="R14" s="1451"/>
      <c r="S14" s="1019"/>
      <c r="T14" s="46"/>
      <c r="U14" s="40"/>
      <c r="V14" s="1000"/>
      <c r="W14" s="40"/>
      <c r="X14" s="40"/>
      <c r="Y14" s="1000"/>
      <c r="Z14" s="40"/>
      <c r="AA14" s="40"/>
      <c r="AB14" s="1000"/>
      <c r="AC14" s="40"/>
      <c r="AD14" s="40"/>
      <c r="AE14" s="1000"/>
      <c r="AF14" s="40"/>
      <c r="AG14" s="141"/>
      <c r="AH14" s="1491"/>
      <c r="AI14" s="1153"/>
      <c r="AJ14" s="999"/>
      <c r="AK14" s="1077"/>
      <c r="AL14" s="1402"/>
      <c r="AM14" s="999"/>
      <c r="AN14" s="1029"/>
      <c r="AO14" s="1406"/>
    </row>
    <row r="15" spans="1:41" ht="12.5" customHeight="1">
      <c r="A15" s="1441">
        <v>7</v>
      </c>
      <c r="B15" s="1465">
        <v>2.8</v>
      </c>
      <c r="C15" s="607"/>
      <c r="D15" s="595"/>
      <c r="E15" s="1461">
        <v>0.223</v>
      </c>
      <c r="F15" s="607"/>
      <c r="G15" s="595"/>
      <c r="H15" s="1454" t="s">
        <v>319</v>
      </c>
      <c r="I15" s="595"/>
      <c r="J15" s="595"/>
      <c r="K15" s="1439">
        <v>31</v>
      </c>
      <c r="L15" s="596"/>
      <c r="M15" s="596"/>
      <c r="N15" s="1454" t="s">
        <v>322</v>
      </c>
      <c r="O15" s="132"/>
      <c r="P15" s="142"/>
      <c r="Q15" s="1424" t="s">
        <v>150</v>
      </c>
      <c r="R15" s="1441">
        <v>7</v>
      </c>
      <c r="S15" s="1501">
        <v>46</v>
      </c>
      <c r="T15" s="44" t="s">
        <v>315</v>
      </c>
      <c r="U15" s="132"/>
      <c r="V15" s="1116">
        <v>9</v>
      </c>
      <c r="W15" s="44" t="s">
        <v>315</v>
      </c>
      <c r="X15" s="132"/>
      <c r="Y15" s="1498" t="s">
        <v>420</v>
      </c>
      <c r="Z15" s="44" t="s">
        <v>9</v>
      </c>
      <c r="AA15" s="132"/>
      <c r="AB15" s="1498">
        <v>313</v>
      </c>
      <c r="AC15" s="44" t="s">
        <v>9</v>
      </c>
      <c r="AD15" s="132"/>
      <c r="AE15" s="1460">
        <v>1</v>
      </c>
      <c r="AF15" s="132"/>
      <c r="AG15" s="142"/>
      <c r="AH15" s="1488" t="s">
        <v>150</v>
      </c>
      <c r="AI15" s="1153">
        <f ca="1">'Score P.2'!W15:W16</f>
        <v>5</v>
      </c>
      <c r="AJ15" s="999">
        <f ca="1">'Score P.2'!AA15:AA16</f>
        <v>5</v>
      </c>
      <c r="AK15" s="1077" t="b">
        <f ca="1">IF('Score P.2'!D15="",0,IF('Score P.2'!D15="x",1))</f>
        <v>0</v>
      </c>
      <c r="AL15" s="1402">
        <f ca="1">IF(AJ15="","",AI15-AJ15)</f>
        <v>0</v>
      </c>
      <c r="AM15" s="999">
        <f ca="1">IF(AJ15="","",0-AJ15)</f>
        <v>-5</v>
      </c>
      <c r="AN15" s="1404">
        <f ca="1">IF('Score P.2'!D74="",0,IF('Score P.2'!D74="x",1))</f>
        <v>0</v>
      </c>
      <c r="AO15" s="1405" t="str">
        <f>IF(AK15+AN15=0,"",IF(AK15=1,N15,AE15))</f>
        <v/>
      </c>
    </row>
    <row r="16" spans="1:41" ht="12.5" customHeight="1" thickBot="1">
      <c r="A16" s="1449"/>
      <c r="B16" s="1497"/>
      <c r="C16" s="591"/>
      <c r="D16" s="591"/>
      <c r="E16" s="1494"/>
      <c r="F16" s="591"/>
      <c r="G16" s="591"/>
      <c r="H16" s="1494"/>
      <c r="I16" s="591"/>
      <c r="J16" s="591"/>
      <c r="K16" s="1494"/>
      <c r="L16" s="592"/>
      <c r="M16" s="592"/>
      <c r="N16" s="1452"/>
      <c r="O16" s="133"/>
      <c r="P16" s="209"/>
      <c r="Q16" s="1445"/>
      <c r="R16" s="1449"/>
      <c r="S16" s="1423"/>
      <c r="T16" s="133"/>
      <c r="U16" s="133"/>
      <c r="V16" s="1446"/>
      <c r="W16" s="133"/>
      <c r="X16" s="133"/>
      <c r="Y16" s="1446"/>
      <c r="Z16" s="133"/>
      <c r="AA16" s="133"/>
      <c r="AB16" s="1446"/>
      <c r="AC16" s="133"/>
      <c r="AD16" s="133"/>
      <c r="AE16" s="1446"/>
      <c r="AF16" s="133"/>
      <c r="AG16" s="209"/>
      <c r="AH16" s="1493"/>
      <c r="AI16" s="1153"/>
      <c r="AJ16" s="999"/>
      <c r="AK16" s="1077"/>
      <c r="AL16" s="1402"/>
      <c r="AM16" s="999"/>
      <c r="AN16" s="1029"/>
      <c r="AO16" s="1406"/>
    </row>
    <row r="17" spans="1:41" ht="12.5" customHeight="1">
      <c r="A17" s="1450">
        <v>8</v>
      </c>
      <c r="B17" s="1467">
        <v>187</v>
      </c>
      <c r="C17" s="604"/>
      <c r="D17" s="589"/>
      <c r="E17" s="1459">
        <v>68</v>
      </c>
      <c r="F17" s="604"/>
      <c r="G17" s="589"/>
      <c r="H17" s="1459">
        <v>1337</v>
      </c>
      <c r="I17" s="604"/>
      <c r="J17" s="589"/>
      <c r="K17" s="1459">
        <v>0.223</v>
      </c>
      <c r="L17" s="590"/>
      <c r="M17" s="590"/>
      <c r="N17" s="1457" t="s">
        <v>325</v>
      </c>
      <c r="O17" s="11"/>
      <c r="P17" s="140"/>
      <c r="Q17" s="1447" t="s">
        <v>150</v>
      </c>
      <c r="R17" s="1450">
        <v>8</v>
      </c>
      <c r="S17" s="1499">
        <v>46</v>
      </c>
      <c r="T17" s="129" t="s">
        <v>9</v>
      </c>
      <c r="U17" s="11"/>
      <c r="V17" s="1058">
        <v>9</v>
      </c>
      <c r="W17" s="129" t="s">
        <v>315</v>
      </c>
      <c r="X17" s="11"/>
      <c r="Y17" s="1058" t="s">
        <v>420</v>
      </c>
      <c r="Z17" s="129"/>
      <c r="AA17" s="11"/>
      <c r="AB17" s="1058">
        <v>23</v>
      </c>
      <c r="AC17" s="129"/>
      <c r="AD17" s="11"/>
      <c r="AE17" s="1458">
        <v>1</v>
      </c>
      <c r="AF17" s="11"/>
      <c r="AG17" s="140"/>
      <c r="AH17" s="1490" t="s">
        <v>150</v>
      </c>
      <c r="AI17" s="1153">
        <f ca="1">'Score P.2'!W17:W18</f>
        <v>4</v>
      </c>
      <c r="AJ17" s="999">
        <f ca="1">'Score P.2'!AA17:AA18</f>
        <v>4</v>
      </c>
      <c r="AK17" s="1077" t="b">
        <f ca="1">IF('Score P.2'!D17="",0,IF('Score P.2'!D17="x",1))</f>
        <v>0</v>
      </c>
      <c r="AL17" s="1402">
        <f ca="1">IF(AJ17="","",AI17-AJ17)</f>
        <v>0</v>
      </c>
      <c r="AM17" s="999">
        <f ca="1">IF(AJ17="","",0-AJ17)</f>
        <v>-4</v>
      </c>
      <c r="AN17" s="1404">
        <f ca="1">IF('Score P.2'!D76="",0,IF('Score P.2'!D76="x",1))</f>
        <v>0</v>
      </c>
      <c r="AO17" s="1405" t="str">
        <f>IF(AK17+AN17=0,"",IF(AK17=1,N17,AE17))</f>
        <v/>
      </c>
    </row>
    <row r="18" spans="1:41" ht="12.5" customHeight="1" thickBot="1">
      <c r="A18" s="1451"/>
      <c r="B18" s="1495"/>
      <c r="C18" s="593"/>
      <c r="D18" s="593"/>
      <c r="E18" s="1492"/>
      <c r="F18" s="593"/>
      <c r="G18" s="593"/>
      <c r="H18" s="1492"/>
      <c r="I18" s="593"/>
      <c r="J18" s="593"/>
      <c r="K18" s="1492"/>
      <c r="L18" s="594"/>
      <c r="M18" s="594"/>
      <c r="N18" s="1456"/>
      <c r="O18" s="40"/>
      <c r="P18" s="141"/>
      <c r="Q18" s="1448"/>
      <c r="R18" s="1451"/>
      <c r="S18" s="1019"/>
      <c r="T18" s="40"/>
      <c r="U18" s="40"/>
      <c r="V18" s="1000"/>
      <c r="W18" s="40"/>
      <c r="X18" s="40"/>
      <c r="Y18" s="1000"/>
      <c r="Z18" s="40"/>
      <c r="AA18" s="40"/>
      <c r="AB18" s="1000"/>
      <c r="AC18" s="40"/>
      <c r="AD18" s="40"/>
      <c r="AE18" s="1000"/>
      <c r="AF18" s="40"/>
      <c r="AG18" s="141"/>
      <c r="AH18" s="1491"/>
      <c r="AI18" s="1153"/>
      <c r="AJ18" s="999"/>
      <c r="AK18" s="1077"/>
      <c r="AL18" s="1402"/>
      <c r="AM18" s="999"/>
      <c r="AN18" s="1029"/>
      <c r="AO18" s="1406"/>
    </row>
    <row r="19" spans="1:41" ht="12.5" customHeight="1">
      <c r="A19" s="1441">
        <v>9</v>
      </c>
      <c r="B19" s="1465">
        <v>31</v>
      </c>
      <c r="C19" s="595"/>
      <c r="D19" s="595"/>
      <c r="E19" s="1454" t="s">
        <v>322</v>
      </c>
      <c r="F19" s="607" t="s">
        <v>9</v>
      </c>
      <c r="G19" s="595"/>
      <c r="H19" s="1461">
        <v>724</v>
      </c>
      <c r="I19" s="607"/>
      <c r="J19" s="595"/>
      <c r="K19" s="1461" t="s">
        <v>422</v>
      </c>
      <c r="L19" s="596"/>
      <c r="M19" s="596"/>
      <c r="N19" s="1454">
        <v>2.8</v>
      </c>
      <c r="O19" s="132"/>
      <c r="P19" s="142"/>
      <c r="Q19" s="1424" t="s">
        <v>150</v>
      </c>
      <c r="R19" s="1441">
        <v>9</v>
      </c>
      <c r="S19" s="1501">
        <v>46</v>
      </c>
      <c r="T19" s="44" t="s">
        <v>9</v>
      </c>
      <c r="U19" s="132"/>
      <c r="V19" s="1498">
        <v>9</v>
      </c>
      <c r="W19" s="44" t="s">
        <v>9</v>
      </c>
      <c r="X19" s="132"/>
      <c r="Y19" s="1498" t="s">
        <v>420</v>
      </c>
      <c r="Z19" s="44"/>
      <c r="AA19" s="132"/>
      <c r="AB19" s="1498" t="s">
        <v>338</v>
      </c>
      <c r="AC19" s="132"/>
      <c r="AD19" s="132"/>
      <c r="AE19" s="1498" t="s">
        <v>252</v>
      </c>
      <c r="AF19" s="132"/>
      <c r="AG19" s="142"/>
      <c r="AH19" s="1488" t="s">
        <v>150</v>
      </c>
      <c r="AI19" s="1153">
        <f ca="1">'Score P.2'!W19:W20</f>
        <v>15</v>
      </c>
      <c r="AJ19" s="999">
        <f ca="1">'Score P.2'!AA19:AA20</f>
        <v>15</v>
      </c>
      <c r="AK19" s="1077" t="b">
        <f ca="1">IF('Score P.2'!D19="",0,IF('Score P.2'!D19="x",1))</f>
        <v>0</v>
      </c>
      <c r="AL19" s="1402">
        <f ca="1">IF(AJ19="","",AI19-AJ19)</f>
        <v>0</v>
      </c>
      <c r="AM19" s="999">
        <f ca="1">IF(AJ19="","",0-AJ19)</f>
        <v>-15</v>
      </c>
      <c r="AN19" s="1404">
        <f ca="1">IF('Score P.2'!D78="",0,IF('Score P.2'!D78="x",1))</f>
        <v>0</v>
      </c>
      <c r="AO19" s="1405" t="str">
        <f>IF(AK19+AN19=0,"",IF(AK19=1,N19,AE19))</f>
        <v/>
      </c>
    </row>
    <row r="20" spans="1:41" ht="12.5" customHeight="1" thickBot="1">
      <c r="A20" s="1449"/>
      <c r="B20" s="1497"/>
      <c r="C20" s="591"/>
      <c r="D20" s="591"/>
      <c r="E20" s="1494"/>
      <c r="F20" s="591"/>
      <c r="G20" s="591"/>
      <c r="H20" s="1494"/>
      <c r="I20" s="591"/>
      <c r="J20" s="591"/>
      <c r="K20" s="1494"/>
      <c r="L20" s="592"/>
      <c r="M20" s="592"/>
      <c r="N20" s="1452"/>
      <c r="O20" s="133"/>
      <c r="P20" s="209"/>
      <c r="Q20" s="1445"/>
      <c r="R20" s="1449"/>
      <c r="S20" s="1423"/>
      <c r="T20" s="133"/>
      <c r="U20" s="133"/>
      <c r="V20" s="1446"/>
      <c r="W20" s="133"/>
      <c r="X20" s="133"/>
      <c r="Y20" s="1446"/>
      <c r="Z20" s="133"/>
      <c r="AA20" s="133"/>
      <c r="AB20" s="1446"/>
      <c r="AC20" s="133"/>
      <c r="AD20" s="133"/>
      <c r="AE20" s="1446"/>
      <c r="AF20" s="133"/>
      <c r="AG20" s="209"/>
      <c r="AH20" s="1493"/>
      <c r="AI20" s="1153"/>
      <c r="AJ20" s="999"/>
      <c r="AK20" s="1077"/>
      <c r="AL20" s="1402"/>
      <c r="AM20" s="999"/>
      <c r="AN20" s="1029"/>
      <c r="AO20" s="1406"/>
    </row>
    <row r="21" spans="1:41" ht="12.5" customHeight="1">
      <c r="A21" s="1450">
        <v>10</v>
      </c>
      <c r="B21" s="1467">
        <v>187</v>
      </c>
      <c r="C21" s="604"/>
      <c r="D21" s="589"/>
      <c r="E21" s="1455">
        <v>724</v>
      </c>
      <c r="F21" s="589"/>
      <c r="G21" s="589"/>
      <c r="H21" s="1459" t="s">
        <v>422</v>
      </c>
      <c r="I21" s="589"/>
      <c r="J21" s="589"/>
      <c r="K21" s="1457">
        <v>68</v>
      </c>
      <c r="L21" s="605"/>
      <c r="M21" s="590"/>
      <c r="N21" s="1457" t="s">
        <v>325</v>
      </c>
      <c r="O21" s="129" t="s">
        <v>9</v>
      </c>
      <c r="P21" s="140"/>
      <c r="Q21" s="1447" t="s">
        <v>150</v>
      </c>
      <c r="R21" s="1450">
        <v>10</v>
      </c>
      <c r="S21" s="1499">
        <v>313</v>
      </c>
      <c r="T21" s="11"/>
      <c r="U21" s="11"/>
      <c r="V21" s="1058">
        <v>813</v>
      </c>
      <c r="W21" s="11"/>
      <c r="X21" s="11"/>
      <c r="Y21" s="1021">
        <v>102</v>
      </c>
      <c r="Z21" s="129"/>
      <c r="AA21" s="11"/>
      <c r="AB21" s="1021">
        <v>23</v>
      </c>
      <c r="AC21" s="11"/>
      <c r="AD21" s="11"/>
      <c r="AE21" s="1058" t="s">
        <v>410</v>
      </c>
      <c r="AF21" s="129"/>
      <c r="AG21" s="140"/>
      <c r="AH21" s="1490" t="s">
        <v>150</v>
      </c>
      <c r="AI21" s="1153">
        <f ca="1">'Score P.2'!W21:W22</f>
        <v>0</v>
      </c>
      <c r="AJ21" s="999">
        <f ca="1">'Score P.2'!AA21:AA22</f>
        <v>-10</v>
      </c>
      <c r="AK21" s="1077">
        <f ca="1">IF('Score P.2'!D21="",0,IF('Score P.2'!D21="x",1))</f>
        <v>0</v>
      </c>
      <c r="AL21" s="1402">
        <f ca="1">IF(AJ21="","",AI21-AJ21)</f>
        <v>10</v>
      </c>
      <c r="AM21" s="999">
        <f ca="1">IF(AJ21="","",0-AJ21)</f>
        <v>10</v>
      </c>
      <c r="AN21" s="1404" t="b">
        <f ca="1">IF('Score P.2'!D80="",0,IF('Score P.2'!D80="x",1))</f>
        <v>0</v>
      </c>
      <c r="AO21" s="1405" t="str">
        <f>IF(AK21+AN21=0,"",IF(AK21=1,N21,AE21))</f>
        <v/>
      </c>
    </row>
    <row r="22" spans="1:41" ht="12.5" customHeight="1" thickBot="1">
      <c r="A22" s="1451"/>
      <c r="B22" s="1495"/>
      <c r="C22" s="593"/>
      <c r="D22" s="593"/>
      <c r="E22" s="1492"/>
      <c r="F22" s="593"/>
      <c r="G22" s="593"/>
      <c r="H22" s="1492"/>
      <c r="I22" s="593"/>
      <c r="J22" s="593"/>
      <c r="K22" s="1492"/>
      <c r="L22" s="594"/>
      <c r="M22" s="594"/>
      <c r="N22" s="1456"/>
      <c r="O22" s="40"/>
      <c r="P22" s="141"/>
      <c r="Q22" s="1448"/>
      <c r="R22" s="1451"/>
      <c r="S22" s="1019"/>
      <c r="T22" s="40"/>
      <c r="U22" s="40"/>
      <c r="V22" s="1000"/>
      <c r="W22" s="40"/>
      <c r="X22" s="40"/>
      <c r="Y22" s="1000"/>
      <c r="Z22" s="46"/>
      <c r="AA22" s="40"/>
      <c r="AB22" s="1000"/>
      <c r="AC22" s="40"/>
      <c r="AD22" s="40"/>
      <c r="AE22" s="1000"/>
      <c r="AF22" s="40"/>
      <c r="AG22" s="141"/>
      <c r="AH22" s="1491"/>
      <c r="AI22" s="1153"/>
      <c r="AJ22" s="999"/>
      <c r="AK22" s="1077"/>
      <c r="AL22" s="1402"/>
      <c r="AM22" s="999"/>
      <c r="AN22" s="1029"/>
      <c r="AO22" s="1406"/>
    </row>
    <row r="23" spans="1:41" ht="12.5" customHeight="1">
      <c r="A23" s="1441">
        <v>11</v>
      </c>
      <c r="B23" s="1465">
        <v>2.8</v>
      </c>
      <c r="C23" s="607"/>
      <c r="D23" s="595"/>
      <c r="E23" s="1461">
        <v>31</v>
      </c>
      <c r="F23" s="595"/>
      <c r="G23" s="595"/>
      <c r="H23" s="1461" t="s">
        <v>422</v>
      </c>
      <c r="I23" s="607"/>
      <c r="J23" s="595"/>
      <c r="K23" s="1454" t="s">
        <v>319</v>
      </c>
      <c r="L23" s="606" t="s">
        <v>315</v>
      </c>
      <c r="M23" s="596"/>
      <c r="N23" s="1454" t="s">
        <v>322</v>
      </c>
      <c r="O23" s="132"/>
      <c r="P23" s="142"/>
      <c r="Q23" s="1424" t="s">
        <v>150</v>
      </c>
      <c r="R23" s="1441">
        <v>11</v>
      </c>
      <c r="S23" s="1501">
        <v>46</v>
      </c>
      <c r="T23" s="132"/>
      <c r="U23" s="132"/>
      <c r="V23" s="1498">
        <v>777</v>
      </c>
      <c r="W23" s="132"/>
      <c r="X23" s="132"/>
      <c r="Y23" s="1498" t="s">
        <v>420</v>
      </c>
      <c r="Z23" s="44"/>
      <c r="AA23" s="132"/>
      <c r="AB23" s="1116">
        <v>23</v>
      </c>
      <c r="AC23" s="132"/>
      <c r="AD23" s="132"/>
      <c r="AE23" s="1503">
        <v>1</v>
      </c>
      <c r="AF23" s="44"/>
      <c r="AG23" s="142"/>
      <c r="AH23" s="1488" t="s">
        <v>150</v>
      </c>
      <c r="AI23" s="1153">
        <f ca="1">'Score P.2'!W23:W24</f>
        <v>7</v>
      </c>
      <c r="AJ23" s="999">
        <f ca="1">'Score P.2'!AA23:AA24</f>
        <v>7</v>
      </c>
      <c r="AK23" s="1077">
        <f ca="1">IF('Score P.2'!D23="",0,IF('Score P.2'!D23="x",1))</f>
        <v>0</v>
      </c>
      <c r="AL23" s="1402">
        <f ca="1">IF(AJ23="","",AI23-AJ23)</f>
        <v>0</v>
      </c>
      <c r="AM23" s="999">
        <f ca="1">IF(AJ23="","",0-AJ23)</f>
        <v>-7</v>
      </c>
      <c r="AN23" s="1404">
        <f ca="1">IF('Score P.2'!D82="",0,IF('Score P.2'!D82="x",1))</f>
        <v>0</v>
      </c>
      <c r="AO23" s="1405" t="str">
        <f>IF(AK23+AN23=0,"",IF(AK23=1,N23,AE23))</f>
        <v/>
      </c>
    </row>
    <row r="24" spans="1:41" ht="12.5" customHeight="1" thickBot="1">
      <c r="A24" s="1449"/>
      <c r="B24" s="1497"/>
      <c r="C24" s="591"/>
      <c r="D24" s="591"/>
      <c r="E24" s="1494"/>
      <c r="F24" s="591"/>
      <c r="G24" s="591"/>
      <c r="H24" s="1494"/>
      <c r="I24" s="591"/>
      <c r="J24" s="591"/>
      <c r="K24" s="1494"/>
      <c r="L24" s="592"/>
      <c r="M24" s="592"/>
      <c r="N24" s="1452"/>
      <c r="O24" s="133"/>
      <c r="P24" s="209"/>
      <c r="Q24" s="1445"/>
      <c r="R24" s="1449"/>
      <c r="S24" s="1423"/>
      <c r="T24" s="133"/>
      <c r="U24" s="133"/>
      <c r="V24" s="1446"/>
      <c r="W24" s="133"/>
      <c r="X24" s="133"/>
      <c r="Y24" s="1446"/>
      <c r="Z24" s="133"/>
      <c r="AA24" s="133"/>
      <c r="AB24" s="1446"/>
      <c r="AC24" s="133"/>
      <c r="AD24" s="133"/>
      <c r="AE24" s="1446"/>
      <c r="AF24" s="133"/>
      <c r="AG24" s="209"/>
      <c r="AH24" s="1493"/>
      <c r="AI24" s="1153"/>
      <c r="AJ24" s="999"/>
      <c r="AK24" s="1077"/>
      <c r="AL24" s="1402"/>
      <c r="AM24" s="999"/>
      <c r="AN24" s="1029"/>
      <c r="AO24" s="1406"/>
    </row>
    <row r="25" spans="1:41" ht="12.5" customHeight="1">
      <c r="A25" s="1450">
        <v>12</v>
      </c>
      <c r="B25" s="1467" t="s">
        <v>325</v>
      </c>
      <c r="C25" s="589"/>
      <c r="D25" s="589"/>
      <c r="E25" s="1457">
        <v>187</v>
      </c>
      <c r="F25" s="589"/>
      <c r="G25" s="589"/>
      <c r="H25" s="1457">
        <v>0.223</v>
      </c>
      <c r="I25" s="604"/>
      <c r="J25" s="589"/>
      <c r="K25" s="1457" t="s">
        <v>319</v>
      </c>
      <c r="L25" s="605" t="s">
        <v>9</v>
      </c>
      <c r="M25" s="590"/>
      <c r="N25" s="1457">
        <v>68</v>
      </c>
      <c r="O25" s="129" t="s">
        <v>315</v>
      </c>
      <c r="P25" s="140"/>
      <c r="Q25" s="1447" t="s">
        <v>150</v>
      </c>
      <c r="R25" s="1450">
        <v>12</v>
      </c>
      <c r="S25" s="1502">
        <v>46</v>
      </c>
      <c r="T25" s="11"/>
      <c r="U25" s="11"/>
      <c r="V25" s="1058">
        <v>102</v>
      </c>
      <c r="W25" s="11"/>
      <c r="X25" s="11"/>
      <c r="Y25" s="1058" t="s">
        <v>420</v>
      </c>
      <c r="Z25" s="129"/>
      <c r="AA25" s="11"/>
      <c r="AB25" s="1500">
        <v>313</v>
      </c>
      <c r="AC25" s="11"/>
      <c r="AD25" s="11"/>
      <c r="AE25" s="1058" t="s">
        <v>252</v>
      </c>
      <c r="AF25" s="11"/>
      <c r="AG25" s="140"/>
      <c r="AH25" s="1490" t="s">
        <v>150</v>
      </c>
      <c r="AI25" s="1153">
        <f ca="1">'Score P.2'!W25:W26</f>
        <v>6</v>
      </c>
      <c r="AJ25" s="999">
        <f ca="1">'Score P.2'!AA25:AA26</f>
        <v>4</v>
      </c>
      <c r="AK25" s="1077">
        <f ca="1">IF('Score P.2'!D25="",0,IF('Score P.2'!D25="x",1))</f>
        <v>0</v>
      </c>
      <c r="AL25" s="1402">
        <f ca="1">IF(AJ25="","",AI25-AJ25)</f>
        <v>2</v>
      </c>
      <c r="AM25" s="999">
        <f ca="1">IF(AJ25="","",0-AJ25)</f>
        <v>-4</v>
      </c>
      <c r="AN25" s="1404" t="b">
        <f ca="1">IF('Score P.2'!D84="",0,IF('Score P.2'!D84="x",1))</f>
        <v>0</v>
      </c>
      <c r="AO25" s="1405" t="str">
        <f>IF(AK25+AN25=0,"",IF(AK25=1,N25,AE25))</f>
        <v/>
      </c>
    </row>
    <row r="26" spans="1:41" ht="12.5" customHeight="1" thickBot="1">
      <c r="A26" s="1451"/>
      <c r="B26" s="1495"/>
      <c r="C26" s="593"/>
      <c r="D26" s="593"/>
      <c r="E26" s="1492"/>
      <c r="F26" s="593"/>
      <c r="G26" s="593"/>
      <c r="H26" s="1492"/>
      <c r="I26" s="593"/>
      <c r="J26" s="593"/>
      <c r="K26" s="1492"/>
      <c r="L26" s="594"/>
      <c r="M26" s="594"/>
      <c r="N26" s="1456"/>
      <c r="O26" s="40"/>
      <c r="P26" s="141"/>
      <c r="Q26" s="1448"/>
      <c r="R26" s="1451"/>
      <c r="S26" s="1019"/>
      <c r="T26" s="40"/>
      <c r="U26" s="40"/>
      <c r="V26" s="1000"/>
      <c r="W26" s="40"/>
      <c r="X26" s="40"/>
      <c r="Y26" s="1000"/>
      <c r="Z26" s="40"/>
      <c r="AA26" s="40"/>
      <c r="AB26" s="1000"/>
      <c r="AC26" s="40"/>
      <c r="AD26" s="40"/>
      <c r="AE26" s="1000"/>
      <c r="AF26" s="40"/>
      <c r="AG26" s="141"/>
      <c r="AH26" s="1491"/>
      <c r="AI26" s="1153"/>
      <c r="AJ26" s="999"/>
      <c r="AK26" s="1077"/>
      <c r="AL26" s="1402"/>
      <c r="AM26" s="999"/>
      <c r="AN26" s="1029"/>
      <c r="AO26" s="1406"/>
    </row>
    <row r="27" spans="1:41" ht="12.5" customHeight="1">
      <c r="A27" s="1441">
        <v>13</v>
      </c>
      <c r="B27" s="1465">
        <v>31</v>
      </c>
      <c r="C27" s="595"/>
      <c r="D27" s="595"/>
      <c r="E27" s="1454">
        <v>2.8</v>
      </c>
      <c r="F27" s="595"/>
      <c r="G27" s="595"/>
      <c r="H27" s="1454">
        <v>0.223</v>
      </c>
      <c r="I27" s="607"/>
      <c r="J27" s="595"/>
      <c r="K27" s="1461" t="s">
        <v>422</v>
      </c>
      <c r="L27" s="606"/>
      <c r="M27" s="596"/>
      <c r="N27" s="1454">
        <v>68</v>
      </c>
      <c r="O27" s="44" t="s">
        <v>9</v>
      </c>
      <c r="P27" s="142"/>
      <c r="Q27" s="1424" t="s">
        <v>150</v>
      </c>
      <c r="R27" s="1441">
        <v>13</v>
      </c>
      <c r="S27" s="1501"/>
      <c r="T27" s="132"/>
      <c r="U27" s="132"/>
      <c r="V27" s="1498">
        <v>813</v>
      </c>
      <c r="W27" s="132"/>
      <c r="X27" s="132"/>
      <c r="Y27" s="1496">
        <v>102</v>
      </c>
      <c r="Z27" s="44"/>
      <c r="AA27" s="132"/>
      <c r="AB27" s="1496">
        <v>9</v>
      </c>
      <c r="AC27" s="44" t="s">
        <v>315</v>
      </c>
      <c r="AD27" s="132"/>
      <c r="AE27" s="1498" t="s">
        <v>410</v>
      </c>
      <c r="AF27" s="132"/>
      <c r="AG27" s="142"/>
      <c r="AH27" s="1488" t="s">
        <v>150</v>
      </c>
      <c r="AI27" s="1153">
        <f ca="1">'Score P.2'!W27:W28</f>
        <v>0</v>
      </c>
      <c r="AJ27" s="999">
        <f ca="1">'Score P.2'!AA27:AA28</f>
        <v>-5</v>
      </c>
      <c r="AK27" s="1077">
        <f ca="1">IF('Score P.2'!D27="",0,IF('Score P.2'!D27="x",1))</f>
        <v>0</v>
      </c>
      <c r="AL27" s="1402">
        <f ca="1">IF(AJ27="","",AI27-AJ27)</f>
        <v>5</v>
      </c>
      <c r="AM27" s="999">
        <f ca="1">IF(AJ27="","",0-AJ27)</f>
        <v>5</v>
      </c>
      <c r="AN27" s="1404" t="b">
        <f ca="1">IF('Score P.2'!D86="",0,IF('Score P.2'!D86="x",1))</f>
        <v>0</v>
      </c>
      <c r="AO27" s="1405" t="str">
        <f>IF(AK27+AN27=0,"",IF(AK27=1,N27,AE27))</f>
        <v/>
      </c>
    </row>
    <row r="28" spans="1:41" ht="12.5" customHeight="1" thickBot="1">
      <c r="A28" s="1449"/>
      <c r="B28" s="1497"/>
      <c r="C28" s="591"/>
      <c r="D28" s="591"/>
      <c r="E28" s="1494"/>
      <c r="F28" s="591"/>
      <c r="G28" s="591"/>
      <c r="H28" s="1494"/>
      <c r="I28" s="591"/>
      <c r="J28" s="591"/>
      <c r="K28" s="1494"/>
      <c r="L28" s="592"/>
      <c r="M28" s="592"/>
      <c r="N28" s="1452"/>
      <c r="O28" s="133"/>
      <c r="P28" s="209"/>
      <c r="Q28" s="1445"/>
      <c r="R28" s="1449"/>
      <c r="S28" s="1423"/>
      <c r="T28" s="133"/>
      <c r="U28" s="133"/>
      <c r="V28" s="1446"/>
      <c r="W28" s="133"/>
      <c r="X28" s="133"/>
      <c r="Y28" s="1446"/>
      <c r="Z28" s="133"/>
      <c r="AA28" s="133"/>
      <c r="AB28" s="1446"/>
      <c r="AC28" s="133"/>
      <c r="AD28" s="133"/>
      <c r="AE28" s="1446"/>
      <c r="AF28" s="133"/>
      <c r="AG28" s="209"/>
      <c r="AH28" s="1493"/>
      <c r="AI28" s="1153"/>
      <c r="AJ28" s="999"/>
      <c r="AK28" s="1077"/>
      <c r="AL28" s="1402"/>
      <c r="AM28" s="999"/>
      <c r="AN28" s="1029"/>
      <c r="AO28" s="1406"/>
    </row>
    <row r="29" spans="1:41" ht="12.5" customHeight="1">
      <c r="A29" s="1450">
        <v>14</v>
      </c>
      <c r="B29" s="1468">
        <v>31</v>
      </c>
      <c r="C29" s="604"/>
      <c r="D29" s="589"/>
      <c r="E29" s="1457">
        <v>2.8</v>
      </c>
      <c r="F29" s="589"/>
      <c r="G29" s="589"/>
      <c r="H29" s="1459" t="s">
        <v>422</v>
      </c>
      <c r="I29" s="604"/>
      <c r="J29" s="589"/>
      <c r="K29" s="1472">
        <v>68</v>
      </c>
      <c r="L29" s="590"/>
      <c r="M29" s="590"/>
      <c r="N29" s="1457" t="s">
        <v>325</v>
      </c>
      <c r="O29" s="11"/>
      <c r="P29" s="140"/>
      <c r="Q29" s="1447" t="s">
        <v>150</v>
      </c>
      <c r="R29" s="1450">
        <v>14</v>
      </c>
      <c r="S29" s="1499">
        <v>46</v>
      </c>
      <c r="T29" s="11"/>
      <c r="U29" s="11"/>
      <c r="V29" s="1058">
        <v>313</v>
      </c>
      <c r="W29" s="129" t="s">
        <v>9</v>
      </c>
      <c r="X29" s="11"/>
      <c r="Y29" s="1058" t="s">
        <v>420</v>
      </c>
      <c r="Z29" s="129"/>
      <c r="AA29" s="11"/>
      <c r="AB29" s="1021">
        <v>9</v>
      </c>
      <c r="AC29" s="129" t="s">
        <v>9</v>
      </c>
      <c r="AD29" s="11"/>
      <c r="AE29" s="1058" t="s">
        <v>252</v>
      </c>
      <c r="AF29" s="11"/>
      <c r="AG29" s="140"/>
      <c r="AH29" s="1490" t="s">
        <v>150</v>
      </c>
      <c r="AI29" s="1153">
        <f ca="1">'Score P.2'!W29:W30</f>
        <v>0</v>
      </c>
      <c r="AJ29" s="999">
        <f ca="1">'Score P.2'!AA29:AA30</f>
        <v>0</v>
      </c>
      <c r="AK29" s="1077">
        <f ca="1">IF('Score P.2'!D29="",0,IF('Score P.2'!D29="x",1))</f>
        <v>0</v>
      </c>
      <c r="AL29" s="1402">
        <f ca="1">IF(AJ29="","",AI29-AJ29)</f>
        <v>0</v>
      </c>
      <c r="AM29" s="999">
        <f ca="1">IF(AJ29="","",0-AJ29)</f>
        <v>0</v>
      </c>
      <c r="AN29" s="1404">
        <f ca="1">IF('Score P.2'!D88="",0,IF('Score P.2'!D88="x",1))</f>
        <v>0</v>
      </c>
      <c r="AO29" s="1405" t="str">
        <f>IF(AK29+AN29=0,"",IF(AK29=1,N29,AE29))</f>
        <v/>
      </c>
    </row>
    <row r="30" spans="1:41" ht="12.5" customHeight="1" thickBot="1">
      <c r="A30" s="1451"/>
      <c r="B30" s="1495"/>
      <c r="C30" s="593"/>
      <c r="D30" s="593"/>
      <c r="E30" s="1492"/>
      <c r="F30" s="593"/>
      <c r="G30" s="593"/>
      <c r="H30" s="1492"/>
      <c r="I30" s="593"/>
      <c r="J30" s="593"/>
      <c r="K30" s="1492"/>
      <c r="L30" s="594"/>
      <c r="M30" s="594"/>
      <c r="N30" s="1456"/>
      <c r="O30" s="40"/>
      <c r="P30" s="141"/>
      <c r="Q30" s="1448"/>
      <c r="R30" s="1451"/>
      <c r="S30" s="1019"/>
      <c r="T30" s="40"/>
      <c r="U30" s="40"/>
      <c r="V30" s="1000"/>
      <c r="W30" s="40"/>
      <c r="X30" s="40"/>
      <c r="Y30" s="1000"/>
      <c r="Z30" s="40"/>
      <c r="AA30" s="40"/>
      <c r="AB30" s="1000"/>
      <c r="AC30" s="40"/>
      <c r="AD30" s="40"/>
      <c r="AE30" s="1000"/>
      <c r="AF30" s="40"/>
      <c r="AG30" s="141"/>
      <c r="AH30" s="1491"/>
      <c r="AI30" s="1153"/>
      <c r="AJ30" s="999"/>
      <c r="AK30" s="1077"/>
      <c r="AL30" s="1402"/>
      <c r="AM30" s="999"/>
      <c r="AN30" s="1029"/>
      <c r="AO30" s="1406"/>
    </row>
    <row r="31" spans="1:41" ht="12.5" customHeight="1">
      <c r="A31" s="1441">
        <v>15</v>
      </c>
      <c r="B31" s="1465">
        <v>187</v>
      </c>
      <c r="C31" s="607"/>
      <c r="D31" s="595"/>
      <c r="E31" s="1454" t="s">
        <v>322</v>
      </c>
      <c r="F31" s="607"/>
      <c r="G31" s="595"/>
      <c r="H31" s="1461" t="s">
        <v>422</v>
      </c>
      <c r="I31" s="607"/>
      <c r="J31" s="595"/>
      <c r="K31" s="1439">
        <v>68</v>
      </c>
      <c r="L31" s="596"/>
      <c r="M31" s="596"/>
      <c r="N31" s="1454">
        <v>2.8</v>
      </c>
      <c r="O31" s="44"/>
      <c r="P31" s="142"/>
      <c r="Q31" s="1424" t="s">
        <v>150</v>
      </c>
      <c r="R31" s="1441">
        <v>15</v>
      </c>
      <c r="S31" s="1501">
        <v>46</v>
      </c>
      <c r="T31" s="44"/>
      <c r="U31" s="132"/>
      <c r="V31" s="1453">
        <v>1</v>
      </c>
      <c r="W31" s="132"/>
      <c r="X31" s="132"/>
      <c r="Y31" s="1498" t="s">
        <v>420</v>
      </c>
      <c r="Z31" s="132"/>
      <c r="AA31" s="132"/>
      <c r="AB31" s="1116">
        <v>313</v>
      </c>
      <c r="AC31" s="132"/>
      <c r="AD31" s="132"/>
      <c r="AE31" s="1496">
        <v>102</v>
      </c>
      <c r="AF31" s="132"/>
      <c r="AG31" s="142"/>
      <c r="AH31" s="1488" t="s">
        <v>150</v>
      </c>
      <c r="AI31" s="1153">
        <f ca="1">'Score P.2'!W31:W32</f>
        <v>3</v>
      </c>
      <c r="AJ31" s="999">
        <f ca="1">'Score P.2'!AA31:AA32</f>
        <v>3</v>
      </c>
      <c r="AK31" s="1077" t="b">
        <f ca="1">IF('Score P.2'!D31="",0,IF('Score P.2'!D31="x",1))</f>
        <v>0</v>
      </c>
      <c r="AL31" s="1402">
        <f ca="1">IF(AJ31="","",AI31-AJ31)</f>
        <v>0</v>
      </c>
      <c r="AM31" s="999">
        <f ca="1">IF(AJ31="","",0-AJ31)</f>
        <v>-3</v>
      </c>
      <c r="AN31" s="1404">
        <f ca="1">IF('Score P.2'!D90="",0,IF('Score P.2'!D90="x",1))</f>
        <v>0</v>
      </c>
      <c r="AO31" s="1405" t="str">
        <f>IF(AK31+AN31=0,"",IF(AK31=1,N31,AE31))</f>
        <v/>
      </c>
    </row>
    <row r="32" spans="1:41" ht="12.5" customHeight="1" thickBot="1">
      <c r="A32" s="1449"/>
      <c r="B32" s="1497"/>
      <c r="C32" s="591"/>
      <c r="D32" s="591"/>
      <c r="E32" s="1494"/>
      <c r="F32" s="591"/>
      <c r="G32" s="591"/>
      <c r="H32" s="1494"/>
      <c r="I32" s="591"/>
      <c r="J32" s="591"/>
      <c r="K32" s="1494"/>
      <c r="L32" s="592"/>
      <c r="M32" s="592"/>
      <c r="N32" s="1452"/>
      <c r="O32" s="133"/>
      <c r="P32" s="209"/>
      <c r="Q32" s="1445"/>
      <c r="R32" s="1449"/>
      <c r="S32" s="1423"/>
      <c r="T32" s="133"/>
      <c r="U32" s="133"/>
      <c r="V32" s="1446"/>
      <c r="W32" s="133"/>
      <c r="X32" s="133"/>
      <c r="Y32" s="1446"/>
      <c r="Z32" s="133"/>
      <c r="AA32" s="133"/>
      <c r="AB32" s="1446"/>
      <c r="AC32" s="133"/>
      <c r="AD32" s="133"/>
      <c r="AE32" s="1446"/>
      <c r="AF32" s="133"/>
      <c r="AG32" s="209"/>
      <c r="AH32" s="1493"/>
      <c r="AI32" s="1153"/>
      <c r="AJ32" s="999"/>
      <c r="AK32" s="1077"/>
      <c r="AL32" s="1402"/>
      <c r="AM32" s="999"/>
      <c r="AN32" s="1029"/>
      <c r="AO32" s="1406"/>
    </row>
    <row r="33" spans="1:41" ht="12.5" customHeight="1">
      <c r="A33" s="1450">
        <v>16</v>
      </c>
      <c r="B33" s="1467"/>
      <c r="C33" s="589"/>
      <c r="D33" s="589"/>
      <c r="E33" s="1455"/>
      <c r="F33" s="604"/>
      <c r="G33" s="589"/>
      <c r="H33" s="1457"/>
      <c r="I33" s="604"/>
      <c r="J33" s="589"/>
      <c r="K33" s="1459"/>
      <c r="L33" s="590"/>
      <c r="M33" s="590"/>
      <c r="N33" s="1457"/>
      <c r="O33" s="11"/>
      <c r="P33" s="140"/>
      <c r="Q33" s="1447" t="s">
        <v>150</v>
      </c>
      <c r="R33" s="1450">
        <v>16</v>
      </c>
      <c r="S33" s="1499"/>
      <c r="T33" s="11"/>
      <c r="U33" s="11"/>
      <c r="V33" s="1058"/>
      <c r="W33" s="129"/>
      <c r="X33" s="11"/>
      <c r="Y33" s="1058"/>
      <c r="Z33" s="11"/>
      <c r="AA33" s="11"/>
      <c r="AB33" s="1500"/>
      <c r="AC33" s="11"/>
      <c r="AD33" s="11"/>
      <c r="AE33" s="1500"/>
      <c r="AF33" s="11"/>
      <c r="AG33" s="140"/>
      <c r="AH33" s="1490" t="s">
        <v>150</v>
      </c>
      <c r="AI33" s="1153" t="str">
        <f ca="1">'Score P.2'!W33:W34</f>
        <v/>
      </c>
      <c r="AJ33" s="999" t="str">
        <f ca="1">'Score P.2'!AA33:AA34</f>
        <v/>
      </c>
      <c r="AK33" s="1077">
        <f ca="1">IF('Score P.2'!D33="",0,IF('Score P.2'!D33="x",1))</f>
        <v>0</v>
      </c>
      <c r="AL33" s="1402" t="str">
        <f ca="1">IF(AJ33="","",AI33-AJ33)</f>
        <v/>
      </c>
      <c r="AM33" s="999" t="str">
        <f ca="1">IF(AJ33="","",0-AJ33)</f>
        <v/>
      </c>
      <c r="AN33" s="1404">
        <f ca="1">IF('Score P.2'!D92="",0,IF('Score P.2'!D92="x",1))</f>
        <v>0</v>
      </c>
      <c r="AO33" s="1405" t="str">
        <f>IF(AK33+AN33=0,"",IF(AK33=1,N33,AE33))</f>
        <v/>
      </c>
    </row>
    <row r="34" spans="1:41" ht="12.5" customHeight="1" thickBot="1">
      <c r="A34" s="1451"/>
      <c r="B34" s="1495"/>
      <c r="C34" s="593"/>
      <c r="D34" s="593"/>
      <c r="E34" s="1492"/>
      <c r="F34" s="593"/>
      <c r="G34" s="593"/>
      <c r="H34" s="1492"/>
      <c r="I34" s="784"/>
      <c r="J34" s="593"/>
      <c r="K34" s="1492"/>
      <c r="L34" s="594"/>
      <c r="M34" s="594"/>
      <c r="N34" s="1456"/>
      <c r="O34" s="40"/>
      <c r="P34" s="141"/>
      <c r="Q34" s="1448"/>
      <c r="R34" s="1451"/>
      <c r="S34" s="1019"/>
      <c r="T34" s="40"/>
      <c r="U34" s="40"/>
      <c r="V34" s="1000"/>
      <c r="W34" s="40"/>
      <c r="X34" s="40"/>
      <c r="Y34" s="1000"/>
      <c r="Z34" s="40"/>
      <c r="AA34" s="40"/>
      <c r="AB34" s="1000"/>
      <c r="AC34" s="40"/>
      <c r="AD34" s="40"/>
      <c r="AE34" s="1000"/>
      <c r="AF34" s="40"/>
      <c r="AG34" s="141"/>
      <c r="AH34" s="1491"/>
      <c r="AI34" s="1153"/>
      <c r="AJ34" s="999"/>
      <c r="AK34" s="1077"/>
      <c r="AL34" s="1402"/>
      <c r="AM34" s="999"/>
      <c r="AN34" s="1029"/>
      <c r="AO34" s="1406"/>
    </row>
    <row r="35" spans="1:41" ht="12.5" customHeight="1">
      <c r="A35" s="1441">
        <v>17</v>
      </c>
      <c r="B35" s="1465"/>
      <c r="C35" s="607"/>
      <c r="D35" s="595"/>
      <c r="E35" s="1439"/>
      <c r="F35" s="607"/>
      <c r="G35" s="595"/>
      <c r="H35" s="1454"/>
      <c r="I35" s="607"/>
      <c r="J35" s="595"/>
      <c r="K35" s="1439"/>
      <c r="L35" s="596"/>
      <c r="M35" s="596"/>
      <c r="N35" s="1439"/>
      <c r="O35" s="132"/>
      <c r="P35" s="142"/>
      <c r="Q35" s="1424" t="s">
        <v>150</v>
      </c>
      <c r="R35" s="1441">
        <v>17</v>
      </c>
      <c r="S35" s="1421"/>
      <c r="T35" s="132"/>
      <c r="U35" s="132"/>
      <c r="V35" s="1498"/>
      <c r="W35" s="44"/>
      <c r="X35" s="132"/>
      <c r="Y35" s="1498"/>
      <c r="Z35" s="44"/>
      <c r="AA35" s="132"/>
      <c r="AB35" s="1116"/>
      <c r="AC35" s="44"/>
      <c r="AD35" s="132"/>
      <c r="AE35" s="1498"/>
      <c r="AF35" s="132"/>
      <c r="AG35" s="142"/>
      <c r="AH35" s="1488" t="s">
        <v>150</v>
      </c>
      <c r="AI35" s="1153" t="str">
        <f ca="1">'Score P.2'!W35:W36</f>
        <v/>
      </c>
      <c r="AJ35" s="999" t="str">
        <f ca="1">'Score P.2'!AA35:AA36</f>
        <v/>
      </c>
      <c r="AK35" s="1077">
        <f ca="1">IF('Score P.2'!D35="",0,IF('Score P.2'!D35="x",1))</f>
        <v>0</v>
      </c>
      <c r="AL35" s="1402" t="str">
        <f ca="1">IF(AJ35="","",AI35-AJ35)</f>
        <v/>
      </c>
      <c r="AM35" s="999" t="str">
        <f ca="1">IF(AJ35="","",0-AJ35)</f>
        <v/>
      </c>
      <c r="AN35" s="1404">
        <f ca="1">IF('Score P.2'!D94="",0,IF('Score P.2'!D94="x",1))</f>
        <v>0</v>
      </c>
      <c r="AO35" s="1405" t="str">
        <f>IF(AK35+AN35=0,"",IF(AK35=1,N35,AE35))</f>
        <v/>
      </c>
    </row>
    <row r="36" spans="1:41" ht="12.5" customHeight="1" thickBot="1">
      <c r="A36" s="1449"/>
      <c r="B36" s="1497"/>
      <c r="C36" s="591"/>
      <c r="D36" s="591"/>
      <c r="E36" s="1494"/>
      <c r="F36" s="591"/>
      <c r="G36" s="591"/>
      <c r="H36" s="1494"/>
      <c r="I36" s="591"/>
      <c r="J36" s="591"/>
      <c r="K36" s="1494"/>
      <c r="L36" s="592"/>
      <c r="M36" s="592"/>
      <c r="N36" s="1452"/>
      <c r="O36" s="133"/>
      <c r="P36" s="209"/>
      <c r="Q36" s="1445"/>
      <c r="R36" s="1449"/>
      <c r="S36" s="1423"/>
      <c r="T36" s="133"/>
      <c r="U36" s="133"/>
      <c r="V36" s="1446"/>
      <c r="W36" s="133"/>
      <c r="X36" s="133"/>
      <c r="Y36" s="1446"/>
      <c r="Z36" s="133"/>
      <c r="AA36" s="133"/>
      <c r="AB36" s="1446"/>
      <c r="AC36" s="133"/>
      <c r="AD36" s="133"/>
      <c r="AE36" s="1446"/>
      <c r="AF36" s="133"/>
      <c r="AG36" s="209"/>
      <c r="AH36" s="1493"/>
      <c r="AI36" s="1153"/>
      <c r="AJ36" s="999"/>
      <c r="AK36" s="1077"/>
      <c r="AL36" s="1402"/>
      <c r="AM36" s="999"/>
      <c r="AN36" s="1029"/>
      <c r="AO36" s="1406"/>
    </row>
    <row r="37" spans="1:41" ht="12.5" customHeight="1">
      <c r="A37" s="1450">
        <v>18</v>
      </c>
      <c r="B37" s="1468"/>
      <c r="C37" s="589"/>
      <c r="D37" s="589"/>
      <c r="E37" s="1457"/>
      <c r="F37" s="604"/>
      <c r="G37" s="589"/>
      <c r="H37" s="1455"/>
      <c r="I37" s="589"/>
      <c r="J37" s="589"/>
      <c r="K37" s="1455"/>
      <c r="L37" s="590"/>
      <c r="M37" s="590"/>
      <c r="N37" s="1455"/>
      <c r="O37" s="11"/>
      <c r="P37" s="140"/>
      <c r="Q37" s="1447" t="s">
        <v>150</v>
      </c>
      <c r="R37" s="1450">
        <v>18</v>
      </c>
      <c r="S37" s="1499"/>
      <c r="T37" s="129"/>
      <c r="U37" s="129"/>
      <c r="V37" s="1058"/>
      <c r="W37" s="11"/>
      <c r="X37" s="11"/>
      <c r="Y37" s="1021"/>
      <c r="Z37" s="129"/>
      <c r="AA37" s="11"/>
      <c r="AB37" s="1021"/>
      <c r="AC37" s="129"/>
      <c r="AD37" s="11"/>
      <c r="AE37" s="1058"/>
      <c r="AF37" s="11"/>
      <c r="AG37" s="140"/>
      <c r="AH37" s="1490" t="s">
        <v>150</v>
      </c>
      <c r="AI37" s="1153" t="str">
        <f ca="1">'Score P.2'!W37:W38</f>
        <v/>
      </c>
      <c r="AJ37" s="999" t="str">
        <f ca="1">'Score P.2'!AA37:AA38</f>
        <v/>
      </c>
      <c r="AK37" s="1077">
        <f ca="1">IF('Score P.2'!D37="",0,IF('Score P.2'!D37="x",1))</f>
        <v>0</v>
      </c>
      <c r="AL37" s="1402" t="str">
        <f ca="1">IF(AJ37="","",AI37-AJ37)</f>
        <v/>
      </c>
      <c r="AM37" s="999" t="str">
        <f ca="1">IF(AJ37="","",0-AJ37)</f>
        <v/>
      </c>
      <c r="AN37" s="1404">
        <f ca="1">IF('Score P.2'!D96="",0,IF('Score P.2'!D96="x",1))</f>
        <v>0</v>
      </c>
      <c r="AO37" s="1405" t="str">
        <f>IF(AK37+AN37=0,"",IF(AK37=1,N37,AE37))</f>
        <v/>
      </c>
    </row>
    <row r="38" spans="1:41" ht="12.5" customHeight="1" thickBot="1">
      <c r="A38" s="1451"/>
      <c r="B38" s="1495"/>
      <c r="C38" s="593"/>
      <c r="D38" s="593"/>
      <c r="E38" s="1492"/>
      <c r="F38" s="593"/>
      <c r="G38" s="593"/>
      <c r="H38" s="1492"/>
      <c r="I38" s="593"/>
      <c r="J38" s="593"/>
      <c r="K38" s="1492"/>
      <c r="L38" s="594"/>
      <c r="M38" s="594"/>
      <c r="N38" s="1456"/>
      <c r="O38" s="40"/>
      <c r="P38" s="141"/>
      <c r="Q38" s="1448"/>
      <c r="R38" s="1451"/>
      <c r="S38" s="1019"/>
      <c r="T38" s="40"/>
      <c r="U38" s="40"/>
      <c r="V38" s="1000"/>
      <c r="W38" s="40"/>
      <c r="X38" s="40"/>
      <c r="Y38" s="1000"/>
      <c r="Z38" s="40"/>
      <c r="AA38" s="40"/>
      <c r="AB38" s="1000"/>
      <c r="AC38" s="40"/>
      <c r="AD38" s="40"/>
      <c r="AE38" s="1000"/>
      <c r="AF38" s="40"/>
      <c r="AG38" s="141"/>
      <c r="AH38" s="1491"/>
      <c r="AI38" s="1153"/>
      <c r="AJ38" s="999"/>
      <c r="AK38" s="1077"/>
      <c r="AL38" s="1402"/>
      <c r="AM38" s="999"/>
      <c r="AN38" s="1029"/>
      <c r="AO38" s="1406"/>
    </row>
    <row r="39" spans="1:41" ht="12.5" customHeight="1">
      <c r="A39" s="1441">
        <v>19</v>
      </c>
      <c r="B39" s="1465"/>
      <c r="C39" s="595"/>
      <c r="D39" s="595"/>
      <c r="E39" s="1439"/>
      <c r="F39" s="595"/>
      <c r="G39" s="595"/>
      <c r="H39" s="1439"/>
      <c r="I39" s="595"/>
      <c r="J39" s="595"/>
      <c r="K39" s="1439"/>
      <c r="L39" s="596"/>
      <c r="M39" s="596"/>
      <c r="N39" s="1454"/>
      <c r="O39" s="132"/>
      <c r="P39" s="142"/>
      <c r="Q39" s="1424" t="s">
        <v>150</v>
      </c>
      <c r="R39" s="1441">
        <v>19</v>
      </c>
      <c r="S39" s="1421"/>
      <c r="T39" s="44"/>
      <c r="U39" s="132"/>
      <c r="V39" s="1116"/>
      <c r="W39" s="132"/>
      <c r="X39" s="132"/>
      <c r="Y39" s="1496"/>
      <c r="Z39" s="132"/>
      <c r="AA39" s="132"/>
      <c r="AB39" s="1116"/>
      <c r="AC39" s="132"/>
      <c r="AD39" s="132"/>
      <c r="AE39" s="1116"/>
      <c r="AF39" s="132"/>
      <c r="AG39" s="142"/>
      <c r="AH39" s="1488" t="s">
        <v>150</v>
      </c>
      <c r="AI39" s="1153" t="str">
        <f ca="1">'Score P.2'!W39:W40</f>
        <v/>
      </c>
      <c r="AJ39" s="999" t="str">
        <f ca="1">'Score P.2'!AA39:AA40</f>
        <v/>
      </c>
      <c r="AK39" s="1077">
        <f ca="1">IF('Score P.2'!D39="",0,IF('Score P.2'!D39="x",1))</f>
        <v>0</v>
      </c>
      <c r="AL39" s="1402" t="str">
        <f ca="1">IF(AJ39="","",AI39-AJ39)</f>
        <v/>
      </c>
      <c r="AM39" s="999" t="str">
        <f ca="1">IF(AJ39="","",0-AJ39)</f>
        <v/>
      </c>
      <c r="AN39" s="1404">
        <f ca="1">IF('Score P.2'!D98="",0,IF('Score P.2'!D98="x",1))</f>
        <v>0</v>
      </c>
      <c r="AO39" s="1405" t="str">
        <f>IF(AK39+AN39=0,"",IF(AK39=1,N39,AE39))</f>
        <v/>
      </c>
    </row>
    <row r="40" spans="1:41" ht="12.5" customHeight="1" thickBot="1">
      <c r="A40" s="1449"/>
      <c r="B40" s="1497"/>
      <c r="C40" s="591"/>
      <c r="D40" s="591"/>
      <c r="E40" s="1494"/>
      <c r="F40" s="591"/>
      <c r="G40" s="591"/>
      <c r="H40" s="1494"/>
      <c r="I40" s="591"/>
      <c r="J40" s="591"/>
      <c r="K40" s="1494"/>
      <c r="L40" s="592"/>
      <c r="M40" s="592"/>
      <c r="N40" s="1452"/>
      <c r="O40" s="133"/>
      <c r="P40" s="209"/>
      <c r="Q40" s="1445"/>
      <c r="R40" s="1449"/>
      <c r="S40" s="1423"/>
      <c r="T40" s="133"/>
      <c r="U40" s="133"/>
      <c r="V40" s="1446"/>
      <c r="W40" s="133"/>
      <c r="X40" s="133"/>
      <c r="Y40" s="1446"/>
      <c r="Z40" s="133"/>
      <c r="AA40" s="133"/>
      <c r="AB40" s="1446"/>
      <c r="AC40" s="133"/>
      <c r="AD40" s="133"/>
      <c r="AE40" s="1446"/>
      <c r="AF40" s="133"/>
      <c r="AG40" s="209"/>
      <c r="AH40" s="1493"/>
      <c r="AI40" s="1153"/>
      <c r="AJ40" s="999"/>
      <c r="AK40" s="1077"/>
      <c r="AL40" s="1402"/>
      <c r="AM40" s="999"/>
      <c r="AN40" s="1029"/>
      <c r="AO40" s="1406"/>
    </row>
    <row r="41" spans="1:41" ht="12.5" customHeight="1">
      <c r="A41" s="1450">
        <v>20</v>
      </c>
      <c r="B41" s="1467"/>
      <c r="C41" s="589"/>
      <c r="D41" s="589"/>
      <c r="E41" s="1455"/>
      <c r="F41" s="589"/>
      <c r="G41" s="589"/>
      <c r="H41" s="1455"/>
      <c r="I41" s="589"/>
      <c r="J41" s="589"/>
      <c r="K41" s="1455"/>
      <c r="L41" s="590"/>
      <c r="M41" s="590"/>
      <c r="N41" s="1455"/>
      <c r="O41" s="11"/>
      <c r="P41" s="140"/>
      <c r="Q41" s="1447" t="s">
        <v>150</v>
      </c>
      <c r="R41" s="1450">
        <v>20</v>
      </c>
      <c r="S41" s="1046"/>
      <c r="T41" s="129"/>
      <c r="U41" s="11"/>
      <c r="V41" s="1021"/>
      <c r="W41" s="11"/>
      <c r="X41" s="11"/>
      <c r="Y41" s="1058"/>
      <c r="Z41" s="11"/>
      <c r="AA41" s="11"/>
      <c r="AB41" s="1021"/>
      <c r="AC41" s="11"/>
      <c r="AD41" s="11"/>
      <c r="AE41" s="1021"/>
      <c r="AF41" s="11"/>
      <c r="AG41" s="140"/>
      <c r="AH41" s="1490" t="s">
        <v>150</v>
      </c>
      <c r="AI41" s="1153" t="str">
        <f ca="1">'Score P.2'!W41:W42</f>
        <v/>
      </c>
      <c r="AJ41" s="999" t="str">
        <f ca="1">'Score P.2'!AA41:AA42</f>
        <v/>
      </c>
      <c r="AK41" s="1077">
        <f ca="1">IF('Score P.2'!D41="",0,IF('Score P.2'!D41="x",1))</f>
        <v>0</v>
      </c>
      <c r="AL41" s="1402" t="str">
        <f ca="1">IF(AJ41="","",AI41-AJ41)</f>
        <v/>
      </c>
      <c r="AM41" s="999" t="str">
        <f ca="1">IF(AJ41="","",0-AJ41)</f>
        <v/>
      </c>
      <c r="AN41" s="1404">
        <f ca="1">IF('Score P.2'!D100="",0,IF('Score P.2'!D100="x",1))</f>
        <v>0</v>
      </c>
      <c r="AO41" s="1405" t="str">
        <f>IF(AK41+AN41=0,"",IF(AK41=1,N41,AE41))</f>
        <v/>
      </c>
    </row>
    <row r="42" spans="1:41" ht="12.5" customHeight="1" thickBot="1">
      <c r="A42" s="1451"/>
      <c r="B42" s="1495"/>
      <c r="C42" s="593"/>
      <c r="D42" s="593"/>
      <c r="E42" s="1492"/>
      <c r="F42" s="593"/>
      <c r="G42" s="593"/>
      <c r="H42" s="1492"/>
      <c r="I42" s="593"/>
      <c r="J42" s="593"/>
      <c r="K42" s="1492"/>
      <c r="L42" s="594"/>
      <c r="M42" s="594"/>
      <c r="N42" s="1456"/>
      <c r="O42" s="40"/>
      <c r="P42" s="141"/>
      <c r="Q42" s="1448"/>
      <c r="R42" s="1451"/>
      <c r="S42" s="1019"/>
      <c r="T42" s="40"/>
      <c r="U42" s="40"/>
      <c r="V42" s="1000"/>
      <c r="W42" s="40"/>
      <c r="X42" s="40"/>
      <c r="Y42" s="1000"/>
      <c r="Z42" s="40"/>
      <c r="AA42" s="40"/>
      <c r="AB42" s="1000"/>
      <c r="AC42" s="40"/>
      <c r="AD42" s="40"/>
      <c r="AE42" s="1000"/>
      <c r="AF42" s="40"/>
      <c r="AG42" s="141"/>
      <c r="AH42" s="1491"/>
      <c r="AI42" s="1153"/>
      <c r="AJ42" s="999"/>
      <c r="AK42" s="1077"/>
      <c r="AL42" s="1402"/>
      <c r="AM42" s="999"/>
      <c r="AN42" s="1029"/>
      <c r="AO42" s="1406"/>
    </row>
    <row r="43" spans="1:41" ht="12.5" customHeight="1">
      <c r="A43" s="1441">
        <v>21</v>
      </c>
      <c r="B43" s="1443"/>
      <c r="C43" s="596"/>
      <c r="D43" s="596"/>
      <c r="E43" s="1439"/>
      <c r="F43" s="596"/>
      <c r="G43" s="596"/>
      <c r="H43" s="1439"/>
      <c r="I43" s="596"/>
      <c r="J43" s="596"/>
      <c r="K43" s="1439"/>
      <c r="L43" s="596"/>
      <c r="M43" s="596"/>
      <c r="N43" s="1439"/>
      <c r="O43" s="132"/>
      <c r="P43" s="142"/>
      <c r="Q43" s="1424" t="s">
        <v>150</v>
      </c>
      <c r="R43" s="1441">
        <v>21</v>
      </c>
      <c r="S43" s="1421"/>
      <c r="T43" s="132"/>
      <c r="U43" s="132"/>
      <c r="V43" s="1116"/>
      <c r="W43" s="132"/>
      <c r="X43" s="132"/>
      <c r="Y43" s="1116"/>
      <c r="Z43" s="132"/>
      <c r="AA43" s="132"/>
      <c r="AB43" s="1116"/>
      <c r="AC43" s="132"/>
      <c r="AD43" s="132"/>
      <c r="AE43" s="1116"/>
      <c r="AF43" s="132"/>
      <c r="AG43" s="142"/>
      <c r="AH43" s="1488" t="s">
        <v>150</v>
      </c>
      <c r="AI43" s="1153" t="str">
        <f ca="1">'Score P.2'!W43:W44</f>
        <v/>
      </c>
      <c r="AJ43" s="999" t="str">
        <f ca="1">'Score P.2'!AA43:AA44</f>
        <v/>
      </c>
      <c r="AK43" s="1077">
        <f ca="1">IF('Score P.2'!D43="",0,IF('Score P.2'!D43="x",1))</f>
        <v>0</v>
      </c>
      <c r="AL43" s="1402" t="str">
        <f ca="1">IF(AJ43="","",AI43-AJ43)</f>
        <v/>
      </c>
      <c r="AM43" s="999" t="str">
        <f ca="1">IF(AJ43="","",0-AJ43)</f>
        <v/>
      </c>
      <c r="AN43" s="1404">
        <f ca="1">IF('Score P.2'!D102="",0,IF('Score P.2'!D102="x",1))</f>
        <v>0</v>
      </c>
      <c r="AO43" s="1405" t="str">
        <f>IF(AK43+AN43=0,"",IF(AK43=1,N43,AE43))</f>
        <v/>
      </c>
    </row>
    <row r="44" spans="1:41" ht="12.5" customHeight="1" thickBot="1">
      <c r="A44" s="1449"/>
      <c r="B44" s="1466"/>
      <c r="C44" s="592"/>
      <c r="D44" s="592"/>
      <c r="E44" s="1452"/>
      <c r="F44" s="592"/>
      <c r="G44" s="592"/>
      <c r="H44" s="1452"/>
      <c r="I44" s="592"/>
      <c r="J44" s="592"/>
      <c r="K44" s="1494"/>
      <c r="L44" s="592"/>
      <c r="M44" s="592"/>
      <c r="N44" s="1452"/>
      <c r="O44" s="133"/>
      <c r="P44" s="209"/>
      <c r="Q44" s="1445"/>
      <c r="R44" s="1449"/>
      <c r="S44" s="1423"/>
      <c r="T44" s="133"/>
      <c r="U44" s="133"/>
      <c r="V44" s="1446"/>
      <c r="W44" s="133"/>
      <c r="X44" s="133"/>
      <c r="Y44" s="1446"/>
      <c r="Z44" s="133"/>
      <c r="AA44" s="133"/>
      <c r="AB44" s="1446"/>
      <c r="AC44" s="133"/>
      <c r="AD44" s="133"/>
      <c r="AE44" s="1446"/>
      <c r="AF44" s="133"/>
      <c r="AG44" s="209"/>
      <c r="AH44" s="1493"/>
      <c r="AI44" s="1153"/>
      <c r="AJ44" s="999"/>
      <c r="AK44" s="1077"/>
      <c r="AL44" s="1402"/>
      <c r="AM44" s="999"/>
      <c r="AN44" s="1029"/>
      <c r="AO44" s="1406"/>
    </row>
    <row r="45" spans="1:41" ht="12.5" customHeight="1">
      <c r="A45" s="1450">
        <v>22</v>
      </c>
      <c r="B45" s="1468"/>
      <c r="C45" s="590"/>
      <c r="D45" s="590"/>
      <c r="E45" s="1455"/>
      <c r="F45" s="590"/>
      <c r="G45" s="590"/>
      <c r="H45" s="1455"/>
      <c r="I45" s="590"/>
      <c r="J45" s="590"/>
      <c r="K45" s="1455"/>
      <c r="L45" s="590"/>
      <c r="M45" s="590"/>
      <c r="N45" s="1455"/>
      <c r="O45" s="11"/>
      <c r="P45" s="140"/>
      <c r="Q45" s="1447" t="s">
        <v>150</v>
      </c>
      <c r="R45" s="1450">
        <v>22</v>
      </c>
      <c r="S45" s="1046"/>
      <c r="T45" s="11"/>
      <c r="U45" s="11"/>
      <c r="V45" s="1021"/>
      <c r="W45" s="11"/>
      <c r="X45" s="11"/>
      <c r="Y45" s="1021"/>
      <c r="Z45" s="11"/>
      <c r="AA45" s="11"/>
      <c r="AB45" s="1021"/>
      <c r="AC45" s="11"/>
      <c r="AD45" s="11"/>
      <c r="AE45" s="1021"/>
      <c r="AF45" s="11"/>
      <c r="AG45" s="140"/>
      <c r="AH45" s="1490" t="s">
        <v>150</v>
      </c>
      <c r="AI45" s="1153" t="str">
        <f ca="1">'Score P.2'!W45:W46</f>
        <v/>
      </c>
      <c r="AJ45" s="999" t="str">
        <f ca="1">'Score P.2'!AA45:AA46</f>
        <v/>
      </c>
      <c r="AK45" s="1077">
        <f ca="1">IF('Score P.2'!D45="",0,IF('Score P.2'!D45="x",1))</f>
        <v>0</v>
      </c>
      <c r="AL45" s="1402" t="str">
        <f ca="1">IF(AJ45="","",AI45-AJ45)</f>
        <v/>
      </c>
      <c r="AM45" s="999" t="str">
        <f ca="1">IF(AJ45="","",0-AJ45)</f>
        <v/>
      </c>
      <c r="AN45" s="1404">
        <f ca="1">IF('Score P.2'!D104="",0,IF('Score P.2'!D104="x",1))</f>
        <v>0</v>
      </c>
      <c r="AO45" s="1405" t="str">
        <f>IF(AK45+AN45=0,"",IF(AK45=1,N45,AE45))</f>
        <v/>
      </c>
    </row>
    <row r="46" spans="1:41" ht="12.5" customHeight="1" thickBot="1">
      <c r="A46" s="1451"/>
      <c r="B46" s="1464"/>
      <c r="C46" s="594"/>
      <c r="D46" s="594"/>
      <c r="E46" s="1456"/>
      <c r="F46" s="594"/>
      <c r="G46" s="594"/>
      <c r="H46" s="1456"/>
      <c r="I46" s="594"/>
      <c r="J46" s="594"/>
      <c r="K46" s="1492"/>
      <c r="L46" s="594"/>
      <c r="M46" s="594"/>
      <c r="N46" s="1456"/>
      <c r="O46" s="40"/>
      <c r="P46" s="141"/>
      <c r="Q46" s="1448"/>
      <c r="R46" s="1451"/>
      <c r="S46" s="1019"/>
      <c r="T46" s="40"/>
      <c r="U46" s="40"/>
      <c r="V46" s="1000"/>
      <c r="W46" s="40"/>
      <c r="X46" s="40"/>
      <c r="Y46" s="1000"/>
      <c r="Z46" s="40"/>
      <c r="AA46" s="40"/>
      <c r="AB46" s="1000"/>
      <c r="AC46" s="40"/>
      <c r="AD46" s="40"/>
      <c r="AE46" s="1000"/>
      <c r="AF46" s="40"/>
      <c r="AG46" s="141"/>
      <c r="AH46" s="1491"/>
      <c r="AI46" s="1153"/>
      <c r="AJ46" s="999"/>
      <c r="AK46" s="1077"/>
      <c r="AL46" s="1402"/>
      <c r="AM46" s="999"/>
      <c r="AN46" s="1029"/>
      <c r="AO46" s="1406"/>
    </row>
    <row r="47" spans="1:41" ht="12.5" customHeight="1">
      <c r="A47" s="1441">
        <v>23</v>
      </c>
      <c r="B47" s="1443"/>
      <c r="C47" s="596"/>
      <c r="D47" s="596"/>
      <c r="E47" s="1439"/>
      <c r="F47" s="596"/>
      <c r="G47" s="596"/>
      <c r="H47" s="1439"/>
      <c r="I47" s="596"/>
      <c r="J47" s="596"/>
      <c r="K47" s="1439"/>
      <c r="L47" s="596"/>
      <c r="M47" s="596"/>
      <c r="N47" s="1439"/>
      <c r="O47" s="132"/>
      <c r="P47" s="142"/>
      <c r="Q47" s="1424" t="s">
        <v>150</v>
      </c>
      <c r="R47" s="1441">
        <v>23</v>
      </c>
      <c r="S47" s="1421"/>
      <c r="T47" s="132"/>
      <c r="U47" s="132"/>
      <c r="V47" s="1116"/>
      <c r="W47" s="132"/>
      <c r="X47" s="132"/>
      <c r="Y47" s="1116"/>
      <c r="Z47" s="132"/>
      <c r="AA47" s="132"/>
      <c r="AB47" s="1116"/>
      <c r="AC47" s="132"/>
      <c r="AD47" s="132"/>
      <c r="AE47" s="1116"/>
      <c r="AF47" s="132"/>
      <c r="AG47" s="142"/>
      <c r="AH47" s="1488" t="s">
        <v>150</v>
      </c>
      <c r="AI47" s="1153" t="str">
        <f ca="1">'Score P.2'!W47:W48</f>
        <v/>
      </c>
      <c r="AJ47" s="999" t="str">
        <f ca="1">'Score P.2'!AA47:AA48</f>
        <v/>
      </c>
      <c r="AK47" s="1077">
        <f ca="1">IF('Score P.2'!D47="",0,IF('Score P.2'!D47="x",1))</f>
        <v>0</v>
      </c>
      <c r="AL47" s="1402" t="str">
        <f ca="1">IF(AJ47="","",AI47-AJ47)</f>
        <v/>
      </c>
      <c r="AM47" s="999" t="str">
        <f ca="1">IF(AJ47="","",0-AJ47)</f>
        <v/>
      </c>
      <c r="AN47" s="1404">
        <f ca="1">IF('Score P.2'!D106="",0,IF('Score P.2'!D106="x",1))</f>
        <v>0</v>
      </c>
      <c r="AO47" s="1405" t="str">
        <f>IF(AK47+AN47=0,"",IF(AK47=1,N47,AE47))</f>
        <v/>
      </c>
    </row>
    <row r="48" spans="1:41" ht="12.5" customHeight="1" thickBot="1">
      <c r="A48" s="1449"/>
      <c r="B48" s="1466"/>
      <c r="C48" s="592"/>
      <c r="D48" s="592"/>
      <c r="E48" s="1452"/>
      <c r="F48" s="592"/>
      <c r="G48" s="592"/>
      <c r="H48" s="1452"/>
      <c r="I48" s="592"/>
      <c r="J48" s="592"/>
      <c r="K48" s="1494"/>
      <c r="L48" s="592"/>
      <c r="M48" s="592"/>
      <c r="N48" s="1452"/>
      <c r="O48" s="133"/>
      <c r="P48" s="209"/>
      <c r="Q48" s="1445"/>
      <c r="R48" s="1449"/>
      <c r="S48" s="1423"/>
      <c r="T48" s="133"/>
      <c r="U48" s="133"/>
      <c r="V48" s="1446"/>
      <c r="W48" s="133"/>
      <c r="X48" s="133"/>
      <c r="Y48" s="1446"/>
      <c r="Z48" s="133"/>
      <c r="AA48" s="133"/>
      <c r="AB48" s="1446"/>
      <c r="AC48" s="133"/>
      <c r="AD48" s="133"/>
      <c r="AE48" s="1446"/>
      <c r="AF48" s="133"/>
      <c r="AG48" s="209"/>
      <c r="AH48" s="1493"/>
      <c r="AI48" s="1153"/>
      <c r="AJ48" s="999"/>
      <c r="AK48" s="1077"/>
      <c r="AL48" s="1402"/>
      <c r="AM48" s="999"/>
      <c r="AN48" s="1029"/>
      <c r="AO48" s="1406"/>
    </row>
    <row r="49" spans="1:41" ht="12.5" customHeight="1">
      <c r="A49" s="1450">
        <v>24</v>
      </c>
      <c r="B49" s="1468"/>
      <c r="C49" s="590"/>
      <c r="D49" s="590"/>
      <c r="E49" s="1455"/>
      <c r="F49" s="590"/>
      <c r="G49" s="590"/>
      <c r="H49" s="1455"/>
      <c r="I49" s="590"/>
      <c r="J49" s="590"/>
      <c r="K49" s="1455"/>
      <c r="L49" s="590"/>
      <c r="M49" s="590"/>
      <c r="N49" s="1455"/>
      <c r="O49" s="11"/>
      <c r="P49" s="140"/>
      <c r="Q49" s="1447" t="s">
        <v>150</v>
      </c>
      <c r="R49" s="1450">
        <v>24</v>
      </c>
      <c r="S49" s="1046"/>
      <c r="T49" s="11"/>
      <c r="U49" s="11"/>
      <c r="V49" s="1021"/>
      <c r="W49" s="11"/>
      <c r="X49" s="11"/>
      <c r="Y49" s="1021"/>
      <c r="Z49" s="11"/>
      <c r="AA49" s="11"/>
      <c r="AB49" s="1021"/>
      <c r="AC49" s="11"/>
      <c r="AD49" s="11"/>
      <c r="AE49" s="1021"/>
      <c r="AF49" s="11"/>
      <c r="AG49" s="140"/>
      <c r="AH49" s="1490" t="s">
        <v>150</v>
      </c>
      <c r="AI49" s="1153" t="str">
        <f ca="1">'Score P.2'!W49:W50</f>
        <v/>
      </c>
      <c r="AJ49" s="999" t="str">
        <f ca="1">'Score P.2'!AA49:AA50</f>
        <v/>
      </c>
      <c r="AK49" s="1077">
        <f ca="1">IF('Score P.2'!D49="",0,IF('Score P.2'!D49="x",1))</f>
        <v>0</v>
      </c>
      <c r="AL49" s="1402" t="str">
        <f ca="1">IF(AJ49="","",AI49-AJ49)</f>
        <v/>
      </c>
      <c r="AM49" s="999" t="str">
        <f ca="1">IF(AJ49="","",0-AJ49)</f>
        <v/>
      </c>
      <c r="AN49" s="1404">
        <f ca="1">IF('Score P.2'!D108="",0,IF('Score P.2'!D108="x",1))</f>
        <v>0</v>
      </c>
      <c r="AO49" s="1405" t="str">
        <f>IF(AK49+AN49=0,"",IF(AK49=1,N49,AE49))</f>
        <v/>
      </c>
    </row>
    <row r="50" spans="1:41" ht="12.5" customHeight="1" thickBot="1">
      <c r="A50" s="1451"/>
      <c r="B50" s="1464"/>
      <c r="C50" s="594"/>
      <c r="D50" s="594"/>
      <c r="E50" s="1456"/>
      <c r="F50" s="594"/>
      <c r="G50" s="594"/>
      <c r="H50" s="1456"/>
      <c r="I50" s="594"/>
      <c r="J50" s="594"/>
      <c r="K50" s="1492"/>
      <c r="L50" s="594"/>
      <c r="M50" s="594"/>
      <c r="N50" s="1456"/>
      <c r="O50" s="40"/>
      <c r="P50" s="141"/>
      <c r="Q50" s="1448"/>
      <c r="R50" s="1451"/>
      <c r="S50" s="1019"/>
      <c r="T50" s="40"/>
      <c r="U50" s="40"/>
      <c r="V50" s="1000"/>
      <c r="W50" s="40"/>
      <c r="X50" s="40"/>
      <c r="Y50" s="1000"/>
      <c r="Z50" s="40"/>
      <c r="AA50" s="40"/>
      <c r="AB50" s="1000"/>
      <c r="AC50" s="40"/>
      <c r="AD50" s="40"/>
      <c r="AE50" s="1000"/>
      <c r="AF50" s="40"/>
      <c r="AG50" s="141"/>
      <c r="AH50" s="1491"/>
      <c r="AI50" s="1153"/>
      <c r="AJ50" s="999"/>
      <c r="AK50" s="1077"/>
      <c r="AL50" s="1402"/>
      <c r="AM50" s="999"/>
      <c r="AN50" s="1029"/>
      <c r="AO50" s="1406"/>
    </row>
    <row r="51" spans="1:41" ht="12.5" customHeight="1">
      <c r="A51" s="1441">
        <v>25</v>
      </c>
      <c r="B51" s="1443"/>
      <c r="C51" s="596"/>
      <c r="D51" s="596"/>
      <c r="E51" s="1439"/>
      <c r="F51" s="596"/>
      <c r="G51" s="596"/>
      <c r="H51" s="1439"/>
      <c r="I51" s="596"/>
      <c r="J51" s="596"/>
      <c r="K51" s="1439"/>
      <c r="L51" s="596"/>
      <c r="M51" s="596"/>
      <c r="N51" s="1439"/>
      <c r="O51" s="132"/>
      <c r="P51" s="142"/>
      <c r="Q51" s="1424" t="s">
        <v>150</v>
      </c>
      <c r="R51" s="1441">
        <v>25</v>
      </c>
      <c r="S51" s="1421"/>
      <c r="T51" s="132"/>
      <c r="U51" s="132"/>
      <c r="V51" s="1116"/>
      <c r="W51" s="132"/>
      <c r="X51" s="132"/>
      <c r="Y51" s="1116"/>
      <c r="Z51" s="132"/>
      <c r="AA51" s="132"/>
      <c r="AB51" s="1116"/>
      <c r="AC51" s="132"/>
      <c r="AD51" s="132"/>
      <c r="AE51" s="1116"/>
      <c r="AF51" s="132"/>
      <c r="AG51" s="142"/>
      <c r="AH51" s="1488" t="s">
        <v>150</v>
      </c>
      <c r="AI51" s="1153" t="str">
        <f ca="1">'Score P.2'!W51:W52</f>
        <v/>
      </c>
      <c r="AJ51" s="999" t="str">
        <f ca="1">'Score P.2'!AA51:AA52</f>
        <v/>
      </c>
      <c r="AK51" s="1077">
        <f ca="1">IF('Score P.2'!D51="",0,IF('Score P.2'!D51="x",1))</f>
        <v>0</v>
      </c>
      <c r="AL51" s="1402" t="str">
        <f ca="1">IF(AJ51="","",AI51-AJ51)</f>
        <v/>
      </c>
      <c r="AM51" s="999" t="str">
        <f ca="1">IF(AJ51="","",0-AJ51)</f>
        <v/>
      </c>
      <c r="AN51" s="1404">
        <f ca="1">IF('Score P.2'!D110="",0,IF('Score P.2'!D110="x",1))</f>
        <v>0</v>
      </c>
      <c r="AO51" s="1405" t="str">
        <f>IF(AK51+AN51=0,"",IF(AK51=1,N51,AE51))</f>
        <v/>
      </c>
    </row>
    <row r="52" spans="1:41" ht="12.5" customHeight="1" thickBot="1">
      <c r="A52" s="1442"/>
      <c r="B52" s="1444"/>
      <c r="C52" s="594"/>
      <c r="D52" s="594"/>
      <c r="E52" s="1440"/>
      <c r="F52" s="594"/>
      <c r="G52" s="594"/>
      <c r="H52" s="1440"/>
      <c r="I52" s="594"/>
      <c r="J52" s="594"/>
      <c r="K52" s="1489"/>
      <c r="L52" s="594"/>
      <c r="M52" s="594"/>
      <c r="N52" s="1440"/>
      <c r="O52" s="40"/>
      <c r="P52" s="141"/>
      <c r="Q52" s="1072"/>
      <c r="R52" s="1442"/>
      <c r="S52" s="1425"/>
      <c r="T52" s="40"/>
      <c r="U52" s="40"/>
      <c r="V52" s="1083"/>
      <c r="W52" s="40"/>
      <c r="X52" s="40"/>
      <c r="Y52" s="1083"/>
      <c r="Z52" s="40"/>
      <c r="AA52" s="40"/>
      <c r="AB52" s="1083"/>
      <c r="AC52" s="40"/>
      <c r="AD52" s="40"/>
      <c r="AE52" s="1083"/>
      <c r="AF52" s="40"/>
      <c r="AG52" s="141"/>
      <c r="AH52" s="1217"/>
      <c r="AI52" s="1218"/>
      <c r="AJ52" s="1020"/>
      <c r="AK52" s="1487"/>
      <c r="AL52" s="1411"/>
      <c r="AM52" s="1020"/>
      <c r="AN52" s="1029"/>
      <c r="AO52" s="1406"/>
    </row>
    <row r="53" spans="1:41" ht="12" customHeight="1">
      <c r="A53" s="1119" t="s">
        <v>63</v>
      </c>
      <c r="B53" s="1429"/>
      <c r="C53" s="1429"/>
      <c r="D53" s="1429"/>
      <c r="E53" s="1429"/>
      <c r="F53" s="1429"/>
      <c r="G53" s="1429"/>
      <c r="H53" s="1429"/>
      <c r="I53" s="1429"/>
      <c r="J53" s="1429"/>
      <c r="K53" s="1429"/>
      <c r="L53" s="1429"/>
      <c r="M53" s="1429"/>
      <c r="N53" s="1429"/>
      <c r="O53" s="1429"/>
      <c r="P53" s="1429"/>
      <c r="Q53" s="1430"/>
      <c r="R53" s="1119" t="s">
        <v>63</v>
      </c>
      <c r="S53" s="1429"/>
      <c r="T53" s="1429"/>
      <c r="U53" s="1429"/>
      <c r="V53" s="1429"/>
      <c r="W53" s="1429"/>
      <c r="X53" s="1429"/>
      <c r="Y53" s="1429"/>
      <c r="Z53" s="1429"/>
      <c r="AA53" s="1429"/>
      <c r="AB53" s="1429"/>
      <c r="AC53" s="1429"/>
      <c r="AD53" s="1429"/>
      <c r="AE53" s="1429"/>
      <c r="AF53" s="1429"/>
      <c r="AG53" s="1429"/>
      <c r="AH53" s="1430"/>
    </row>
    <row r="54" spans="1:41" ht="12" customHeight="1">
      <c r="A54" s="1433" t="s">
        <v>148</v>
      </c>
      <c r="B54" s="1434"/>
      <c r="C54" s="1434"/>
      <c r="D54" s="1434"/>
      <c r="E54" s="1434"/>
      <c r="F54" s="1434"/>
      <c r="G54" s="1434"/>
      <c r="H54" s="1434"/>
      <c r="I54" s="1434"/>
      <c r="J54" s="1434"/>
      <c r="K54" s="1434"/>
      <c r="L54" s="1434"/>
      <c r="M54" s="1434"/>
      <c r="N54" s="1434"/>
      <c r="O54" s="1434"/>
      <c r="P54" s="1434"/>
      <c r="Q54" s="1435"/>
      <c r="R54" s="1433" t="s">
        <v>148</v>
      </c>
      <c r="S54" s="1434"/>
      <c r="T54" s="1434"/>
      <c r="U54" s="1434"/>
      <c r="V54" s="1434"/>
      <c r="W54" s="1434"/>
      <c r="X54" s="1434"/>
      <c r="Y54" s="1434"/>
      <c r="Z54" s="1434"/>
      <c r="AA54" s="1434"/>
      <c r="AB54" s="1434"/>
      <c r="AC54" s="1434"/>
      <c r="AD54" s="1434"/>
      <c r="AE54" s="1434"/>
      <c r="AF54" s="1434"/>
      <c r="AG54" s="1434"/>
      <c r="AH54" s="1435"/>
    </row>
    <row r="55" spans="1:41" ht="12" customHeight="1">
      <c r="A55" s="1436" t="s">
        <v>147</v>
      </c>
      <c r="B55" s="1437"/>
      <c r="C55" s="1437"/>
      <c r="D55" s="1437"/>
      <c r="E55" s="1437"/>
      <c r="F55" s="1437"/>
      <c r="G55" s="1437"/>
      <c r="H55" s="1437"/>
      <c r="I55" s="1437"/>
      <c r="J55" s="1437"/>
      <c r="K55" s="1437"/>
      <c r="L55" s="1437"/>
      <c r="M55" s="1437"/>
      <c r="N55" s="1437"/>
      <c r="O55" s="1437"/>
      <c r="P55" s="1437"/>
      <c r="Q55" s="1438"/>
      <c r="R55" s="1436" t="s">
        <v>147</v>
      </c>
      <c r="S55" s="1437"/>
      <c r="T55" s="1437"/>
      <c r="U55" s="1437"/>
      <c r="V55" s="1437"/>
      <c r="W55" s="1437"/>
      <c r="X55" s="1437"/>
      <c r="Y55" s="1437"/>
      <c r="Z55" s="1437"/>
      <c r="AA55" s="1437"/>
      <c r="AB55" s="1437"/>
      <c r="AC55" s="1437"/>
      <c r="AD55" s="1437"/>
      <c r="AE55" s="1437"/>
      <c r="AF55" s="1437"/>
      <c r="AG55" s="1437"/>
      <c r="AH55" s="1438"/>
    </row>
    <row r="56" spans="1:41" ht="12" customHeight="1" thickBot="1">
      <c r="A56" s="1426" t="s">
        <v>146</v>
      </c>
      <c r="B56" s="1427"/>
      <c r="C56" s="1427"/>
      <c r="D56" s="1427"/>
      <c r="E56" s="1427"/>
      <c r="F56" s="1427"/>
      <c r="G56" s="1427"/>
      <c r="H56" s="1427"/>
      <c r="I56" s="1427"/>
      <c r="J56" s="1427"/>
      <c r="K56" s="1427"/>
      <c r="L56" s="1427"/>
      <c r="M56" s="1427"/>
      <c r="N56" s="1427"/>
      <c r="O56" s="1427"/>
      <c r="P56" s="1427"/>
      <c r="Q56" s="1428"/>
      <c r="R56" s="1426" t="s">
        <v>146</v>
      </c>
      <c r="S56" s="1427"/>
      <c r="T56" s="1427"/>
      <c r="U56" s="1427"/>
      <c r="V56" s="1427"/>
      <c r="W56" s="1427"/>
      <c r="X56" s="1427"/>
      <c r="Y56" s="1427"/>
      <c r="Z56" s="1427"/>
      <c r="AA56" s="1427"/>
      <c r="AB56" s="1427"/>
      <c r="AC56" s="1427"/>
      <c r="AD56" s="1427"/>
      <c r="AE56" s="1427"/>
      <c r="AF56" s="1427"/>
      <c r="AG56" s="1427"/>
      <c r="AH56" s="1428"/>
    </row>
    <row r="57" spans="1:41" ht="13" thickBot="1">
      <c r="A57" s="1431" t="s">
        <v>116</v>
      </c>
      <c r="B57" s="1243"/>
      <c r="C57" s="1243"/>
      <c r="D57" s="1243"/>
      <c r="E57" s="1243"/>
      <c r="F57" s="1243"/>
      <c r="G57" s="1243"/>
      <c r="H57" s="1243"/>
      <c r="I57" s="1243"/>
      <c r="J57" s="1243"/>
      <c r="K57" s="1243"/>
      <c r="L57" s="1243"/>
      <c r="M57" s="1243"/>
      <c r="N57" s="1243"/>
      <c r="O57" s="1243"/>
      <c r="P57" s="1243"/>
      <c r="Q57" s="1432"/>
      <c r="R57" s="1431" t="s">
        <v>116</v>
      </c>
      <c r="S57" s="1243"/>
      <c r="T57" s="1243"/>
      <c r="U57" s="1243"/>
      <c r="V57" s="1243"/>
      <c r="W57" s="1243"/>
      <c r="X57" s="1243"/>
      <c r="Y57" s="1243"/>
      <c r="Z57" s="1243"/>
      <c r="AA57" s="1243"/>
      <c r="AB57" s="1243"/>
      <c r="AC57" s="1243"/>
      <c r="AD57" s="1243"/>
      <c r="AE57" s="1243"/>
      <c r="AF57" s="1243"/>
      <c r="AG57" s="1243"/>
      <c r="AH57" s="1432"/>
    </row>
    <row r="58" spans="1:41" ht="17" customHeight="1" thickBot="1">
      <c r="A58" s="202" t="s">
        <v>57</v>
      </c>
      <c r="B58" s="203" t="s">
        <v>21</v>
      </c>
      <c r="C58" s="1416" t="s">
        <v>60</v>
      </c>
      <c r="D58" s="1416"/>
      <c r="E58" s="203" t="s">
        <v>61</v>
      </c>
      <c r="F58" s="1416" t="s">
        <v>117</v>
      </c>
      <c r="G58" s="1416"/>
      <c r="H58" s="203" t="s">
        <v>118</v>
      </c>
      <c r="I58" s="1416" t="s">
        <v>59</v>
      </c>
      <c r="J58" s="1416"/>
      <c r="K58" s="203" t="s">
        <v>58</v>
      </c>
      <c r="L58" s="1416" t="s">
        <v>119</v>
      </c>
      <c r="M58" s="1416"/>
      <c r="N58" s="563" t="s">
        <v>282</v>
      </c>
      <c r="O58" s="1416" t="s">
        <v>120</v>
      </c>
      <c r="P58" s="1416"/>
      <c r="Q58" s="204" t="s">
        <v>121</v>
      </c>
      <c r="R58" s="202" t="s">
        <v>57</v>
      </c>
      <c r="S58" s="203" t="s">
        <v>21</v>
      </c>
      <c r="T58" s="1416" t="s">
        <v>60</v>
      </c>
      <c r="U58" s="1416"/>
      <c r="V58" s="203" t="s">
        <v>61</v>
      </c>
      <c r="W58" s="1416" t="s">
        <v>117</v>
      </c>
      <c r="X58" s="1416"/>
      <c r="Y58" s="203" t="s">
        <v>118</v>
      </c>
      <c r="Z58" s="1416" t="s">
        <v>59</v>
      </c>
      <c r="AA58" s="1416"/>
      <c r="AB58" s="203" t="s">
        <v>58</v>
      </c>
      <c r="AC58" s="1416" t="s">
        <v>119</v>
      </c>
      <c r="AD58" s="1416"/>
      <c r="AE58" s="563" t="s">
        <v>282</v>
      </c>
      <c r="AF58" s="1416" t="s">
        <v>120</v>
      </c>
      <c r="AG58" s="1416"/>
      <c r="AH58" s="204" t="s">
        <v>121</v>
      </c>
    </row>
    <row r="59" spans="1:41" ht="17" customHeight="1">
      <c r="A59" s="565" t="str">
        <f ca="1">IF(Rosters!B12=0,"",Rosters!B12)</f>
        <v>724</v>
      </c>
      <c r="B59" s="615" t="str">
        <f ca="1">IF(Rosters!C12=0,"",Rosters!C12)</f>
        <v>Dizzy Devine</v>
      </c>
      <c r="C59" s="1422">
        <f>IF(COUNTIF($E$3:$E$52,A59)=50,0,COUNTIF($E$3:$E$52,A59))</f>
        <v>2</v>
      </c>
      <c r="D59" s="1414"/>
      <c r="E59" s="246">
        <f>IF(COUNTIF($H$3:$H$52,A59)=50,0,COUNTIF($H$3:$H$52,A59))</f>
        <v>1</v>
      </c>
      <c r="F59" s="1414">
        <f>IF(COUNTIF($K$3:$K$52,A59)=50,0,COUNTIF($K$3:$K$52,A59))</f>
        <v>2</v>
      </c>
      <c r="G59" s="1414"/>
      <c r="H59" s="247">
        <f>SUM(C59:G59)</f>
        <v>5</v>
      </c>
      <c r="I59" s="1414">
        <f>IF(COUNTIF($B$3:$B$52,A59)=50,0,COUNTIF($B$3:$B$52,A59))</f>
        <v>0</v>
      </c>
      <c r="J59" s="1414"/>
      <c r="K59" s="246">
        <f>IF(COUNTIF($N$3:$N$52,A59)=50,0,COUNTIF($N$3:$N$52,A59))</f>
        <v>0</v>
      </c>
      <c r="L59" s="1415">
        <f>SUM(H59:K59)</f>
        <v>5</v>
      </c>
      <c r="M59" s="1415"/>
      <c r="N59" s="309">
        <f>L59/COUNT($A3:$A52)</f>
        <v>0.2</v>
      </c>
      <c r="O59" s="1415"/>
      <c r="P59" s="1415"/>
      <c r="Q59" s="206"/>
      <c r="R59" s="561" t="str">
        <f ca="1">IF(Rosters!H12=0,"",Rosters!H12)</f>
        <v>313</v>
      </c>
      <c r="S59" s="568" t="str">
        <f ca="1">IF(Rosters!I12=0,"",Rosters!I12)</f>
        <v>Black Eyed Skeez</v>
      </c>
      <c r="T59" s="1422">
        <f>IF(COUNTIF($V$3:$V$52,R59)=50,0,COUNTIF($V$3:$V$52,R59))</f>
        <v>2</v>
      </c>
      <c r="U59" s="1414"/>
      <c r="V59" s="246">
        <f>IF(COUNTIF($Y$3:$Y$52,R59)=50,0,COUNTIF($Y$3:$Y$52,R59))</f>
        <v>0</v>
      </c>
      <c r="W59" s="1414">
        <f>IF(COUNTIF($AB$3:$AB$52,R59)=50,0,COUNTIF($AB$3:$AB$52,R59))</f>
        <v>6</v>
      </c>
      <c r="X59" s="1414"/>
      <c r="Y59" s="247">
        <f>SUM(T59:X59)</f>
        <v>8</v>
      </c>
      <c r="Z59" s="1414">
        <f>IF(COUNTIF($S$3:$S$52,R59)=50,0,COUNTIF($S$3:$S$52,R59))</f>
        <v>2</v>
      </c>
      <c r="AA59" s="1414"/>
      <c r="AB59" s="246">
        <f>IF(COUNTIF($AE$3:$AE$52,R59)=50,0,COUNTIF($AE$3:$AE$52,R59))</f>
        <v>0</v>
      </c>
      <c r="AC59" s="1415">
        <f>SUM(Y59:AB59)</f>
        <v>10</v>
      </c>
      <c r="AD59" s="1415"/>
      <c r="AE59" s="309">
        <f>AC59/COUNT($A3:$A52)</f>
        <v>0.4</v>
      </c>
      <c r="AF59" s="1415"/>
      <c r="AG59" s="1415"/>
      <c r="AH59" s="206"/>
    </row>
    <row r="60" spans="1:41" ht="17" customHeight="1">
      <c r="A60" s="566" t="str">
        <f ca="1">IF(Rosters!B13=0,"",Rosters!B13)</f>
        <v>Trois</v>
      </c>
      <c r="B60" s="616" t="str">
        <f ca="1">IF(Rosters!C13=0,"",Rosters!C13)</f>
        <v>Fifi La Foe</v>
      </c>
      <c r="C60" s="1412">
        <f t="shared" ref="C60:C72" si="0">IF(COUNTIF($E$3:$E$52,A60)=50,0,COUNTIF($E$3:$E$52,A60))</f>
        <v>2</v>
      </c>
      <c r="D60" s="1401"/>
      <c r="E60" s="243">
        <f t="shared" ref="E60:E72" si="1">IF(COUNTIF($H$3:$H$52,A60)=50,0,COUNTIF($H$3:$H$52,A60))</f>
        <v>1</v>
      </c>
      <c r="F60" s="1401">
        <f t="shared" ref="F60:F72" si="2">IF(COUNTIF($K$3:$K$52,A60)=50,0,COUNTIF($K$3:$K$52,A60))</f>
        <v>2</v>
      </c>
      <c r="G60" s="1401"/>
      <c r="H60" s="245">
        <f t="shared" ref="H60:H73" si="3">SUM(C60:G60)</f>
        <v>5</v>
      </c>
      <c r="I60" s="1401">
        <f t="shared" ref="I60:I72" si="4">IF(COUNTIF($B$3:$B$52,A60)=50,0,COUNTIF($B$3:$B$52,A60))</f>
        <v>0</v>
      </c>
      <c r="J60" s="1401"/>
      <c r="K60" s="243">
        <f t="shared" ref="K60:K72" si="5">IF(COUNTIF($N$3:$N$52,A60)=50,0,COUNTIF($N$3:$N$52,A60))</f>
        <v>0</v>
      </c>
      <c r="L60" s="1400">
        <f t="shared" ref="L60:L72" si="6">SUM(H60:K60)</f>
        <v>5</v>
      </c>
      <c r="M60" s="1400"/>
      <c r="N60" s="310">
        <f>L60/COUNT($A3:$A52)</f>
        <v>0.2</v>
      </c>
      <c r="O60" s="1400"/>
      <c r="P60" s="1400"/>
      <c r="Q60" s="207"/>
      <c r="R60" s="562" t="str">
        <f ca="1">IF(Rosters!H13=0,"",Rosters!H13)</f>
        <v>24/7</v>
      </c>
      <c r="S60" s="569" t="str">
        <f ca="1">IF(Rosters!I13=0,"",Rosters!I13)</f>
        <v>boo d. livers</v>
      </c>
      <c r="T60" s="1412">
        <f t="shared" ref="T60:T72" si="7">IF(COUNTIF($V$3:$V$52,R60)=50,0,COUNTIF($V$3:$V$52,R60))</f>
        <v>0</v>
      </c>
      <c r="U60" s="1401"/>
      <c r="V60" s="243">
        <f t="shared" ref="V60:V72" si="8">IF(COUNTIF($Y$3:$Y$52,R60)=50,0,COUNTIF($Y$3:$Y$52,R60))</f>
        <v>0</v>
      </c>
      <c r="W60" s="1401">
        <f t="shared" ref="W60:W72" si="9">IF(COUNTIF($AB$3:$AB$52,R60)=50,0,COUNTIF($AB$3:$AB$52,R60))</f>
        <v>0</v>
      </c>
      <c r="X60" s="1401"/>
      <c r="Y60" s="245">
        <f t="shared" ref="Y60:Y73" si="10">SUM(T60:X60)</f>
        <v>0</v>
      </c>
      <c r="Z60" s="1401">
        <f t="shared" ref="Z60:Z72" si="11">IF(COUNTIF($S$3:$S$52,R60)=50,0,COUNTIF($S$3:$S$52,R60))</f>
        <v>0</v>
      </c>
      <c r="AA60" s="1401"/>
      <c r="AB60" s="243">
        <f t="shared" ref="AB60:AB72" si="12">IF(COUNTIF($AE$3:$AE$52,R60)=50,0,COUNTIF($AE$3:$AE$52,R60))</f>
        <v>4</v>
      </c>
      <c r="AC60" s="1400">
        <f t="shared" ref="AC60:AC73" si="13">SUM(Y60:AB60)</f>
        <v>4</v>
      </c>
      <c r="AD60" s="1400"/>
      <c r="AE60" s="310">
        <f t="shared" ref="AE60:AE72" si="14">AC60/COUNT($A4:$A53)</f>
        <v>0.16666666666666666</v>
      </c>
      <c r="AF60" s="1400"/>
      <c r="AG60" s="1400"/>
      <c r="AH60" s="207"/>
    </row>
    <row r="61" spans="1:41" ht="17" customHeight="1">
      <c r="A61" s="566" t="str">
        <f ca="1">IF(Rosters!B14=0,"",Rosters!B14)</f>
        <v>187</v>
      </c>
      <c r="B61" s="616" t="str">
        <f ca="1">IF(Rosters!C14=0,"",Rosters!C14)</f>
        <v>Lady MacDeath</v>
      </c>
      <c r="C61" s="1412">
        <f t="shared" si="0"/>
        <v>1</v>
      </c>
      <c r="D61" s="1401"/>
      <c r="E61" s="243">
        <f t="shared" si="1"/>
        <v>0</v>
      </c>
      <c r="F61" s="1401">
        <f t="shared" si="2"/>
        <v>0</v>
      </c>
      <c r="G61" s="1401"/>
      <c r="H61" s="245">
        <f t="shared" si="3"/>
        <v>1</v>
      </c>
      <c r="I61" s="1401">
        <f t="shared" si="4"/>
        <v>6</v>
      </c>
      <c r="J61" s="1401"/>
      <c r="K61" s="243">
        <f t="shared" si="5"/>
        <v>0</v>
      </c>
      <c r="L61" s="1400">
        <f t="shared" si="6"/>
        <v>7</v>
      </c>
      <c r="M61" s="1400"/>
      <c r="N61" s="310">
        <f>L61/COUNT($A3:$A52)</f>
        <v>0.28000000000000003</v>
      </c>
      <c r="O61" s="1400"/>
      <c r="P61" s="1400"/>
      <c r="Q61" s="207"/>
      <c r="R61" s="562" t="str">
        <f ca="1">IF(Rosters!H14=0,"",Rosters!H14)</f>
        <v>9</v>
      </c>
      <c r="S61" s="569" t="str">
        <f ca="1">IF(Rosters!I14=0,"",Rosters!I14)</f>
        <v>Cat's Meow</v>
      </c>
      <c r="T61" s="1412">
        <f t="shared" si="7"/>
        <v>3</v>
      </c>
      <c r="U61" s="1401"/>
      <c r="V61" s="243">
        <f t="shared" si="8"/>
        <v>0</v>
      </c>
      <c r="W61" s="1401">
        <f t="shared" si="9"/>
        <v>3</v>
      </c>
      <c r="X61" s="1401"/>
      <c r="Y61" s="245">
        <f t="shared" si="10"/>
        <v>6</v>
      </c>
      <c r="Z61" s="1401">
        <f t="shared" si="11"/>
        <v>0</v>
      </c>
      <c r="AA61" s="1401"/>
      <c r="AB61" s="243">
        <f t="shared" si="12"/>
        <v>0</v>
      </c>
      <c r="AC61" s="1400">
        <f t="shared" si="13"/>
        <v>6</v>
      </c>
      <c r="AD61" s="1400"/>
      <c r="AE61" s="310">
        <f t="shared" si="14"/>
        <v>0.25</v>
      </c>
      <c r="AF61" s="1400"/>
      <c r="AG61" s="1400"/>
      <c r="AH61" s="207"/>
    </row>
    <row r="62" spans="1:41" ht="17" customHeight="1">
      <c r="A62" s="566" t="str">
        <f ca="1">IF(Rosters!B15=0,"",Rosters!B15)</f>
        <v>9mm</v>
      </c>
      <c r="B62" s="616" t="str">
        <f ca="1">IF(Rosters!C15=0,"",Rosters!C15)</f>
        <v>Muffy Mafioso</v>
      </c>
      <c r="C62" s="1412">
        <f t="shared" si="0"/>
        <v>2</v>
      </c>
      <c r="D62" s="1401"/>
      <c r="E62" s="243">
        <f t="shared" si="1"/>
        <v>1</v>
      </c>
      <c r="F62" s="1401">
        <f t="shared" si="2"/>
        <v>0</v>
      </c>
      <c r="G62" s="1401"/>
      <c r="H62" s="245">
        <f t="shared" si="3"/>
        <v>3</v>
      </c>
      <c r="I62" s="1401">
        <f t="shared" si="4"/>
        <v>0</v>
      </c>
      <c r="J62" s="1401"/>
      <c r="K62" s="243">
        <f t="shared" si="5"/>
        <v>4</v>
      </c>
      <c r="L62" s="1400">
        <f t="shared" si="6"/>
        <v>7</v>
      </c>
      <c r="M62" s="1400"/>
      <c r="N62" s="310">
        <f>L62/COUNT($A3:$A52)</f>
        <v>0.28000000000000003</v>
      </c>
      <c r="O62" s="1400"/>
      <c r="P62" s="1400"/>
      <c r="Q62" s="207"/>
      <c r="R62" s="562" t="str">
        <f ca="1">IF(Rosters!H15=0,"",Rosters!H15)</f>
        <v>102</v>
      </c>
      <c r="S62" s="569" t="str">
        <f ca="1">IF(Rosters!I15=0,"",Rosters!I15)</f>
        <v>Eight Mile Rose</v>
      </c>
      <c r="T62" s="1412">
        <f t="shared" si="7"/>
        <v>1</v>
      </c>
      <c r="U62" s="1401"/>
      <c r="V62" s="243">
        <f t="shared" si="8"/>
        <v>2</v>
      </c>
      <c r="W62" s="1401">
        <f t="shared" si="9"/>
        <v>0</v>
      </c>
      <c r="X62" s="1401"/>
      <c r="Y62" s="245">
        <f t="shared" si="10"/>
        <v>3</v>
      </c>
      <c r="Z62" s="1401">
        <f t="shared" si="11"/>
        <v>0</v>
      </c>
      <c r="AA62" s="1401"/>
      <c r="AB62" s="243">
        <f t="shared" si="12"/>
        <v>1</v>
      </c>
      <c r="AC62" s="1400">
        <f t="shared" si="13"/>
        <v>4</v>
      </c>
      <c r="AD62" s="1400"/>
      <c r="AE62" s="310">
        <f t="shared" si="14"/>
        <v>0.17391304347826086</v>
      </c>
      <c r="AF62" s="1400"/>
      <c r="AG62" s="1400"/>
      <c r="AH62" s="207"/>
    </row>
    <row r="63" spans="1:41" ht="17" customHeight="1">
      <c r="A63" s="566" t="str">
        <f ca="1">IF(Rosters!B16=0,"",Rosters!B16)</f>
        <v xml:space="preserve">2.8 </v>
      </c>
      <c r="B63" s="616" t="str">
        <f ca="1">IF(Rosters!C16=0,"",Rosters!C16)</f>
        <v>Racer McChaseHer</v>
      </c>
      <c r="C63" s="1412">
        <f t="shared" si="0"/>
        <v>3</v>
      </c>
      <c r="D63" s="1401"/>
      <c r="E63" s="243">
        <f t="shared" si="1"/>
        <v>0</v>
      </c>
      <c r="F63" s="1401">
        <f t="shared" si="2"/>
        <v>0</v>
      </c>
      <c r="G63" s="1401"/>
      <c r="H63" s="245">
        <f t="shared" si="3"/>
        <v>3</v>
      </c>
      <c r="I63" s="1401">
        <f t="shared" si="4"/>
        <v>3</v>
      </c>
      <c r="J63" s="1401"/>
      <c r="K63" s="243">
        <f t="shared" si="5"/>
        <v>3</v>
      </c>
      <c r="L63" s="1400">
        <f t="shared" si="6"/>
        <v>9</v>
      </c>
      <c r="M63" s="1400"/>
      <c r="N63" s="310">
        <f>L63/COUNT($A3:$A52)</f>
        <v>0.36</v>
      </c>
      <c r="O63" s="1400"/>
      <c r="P63" s="1400"/>
      <c r="Q63" s="207"/>
      <c r="R63" s="562" t="str">
        <f ca="1">IF(Rosters!H16=0,"",Rosters!H16)</f>
        <v>46</v>
      </c>
      <c r="S63" s="569" t="str">
        <f ca="1">IF(Rosters!I16=0,"",Rosters!I16)</f>
        <v>Fatal Femme</v>
      </c>
      <c r="T63" s="1412">
        <f t="shared" si="7"/>
        <v>0</v>
      </c>
      <c r="U63" s="1401"/>
      <c r="V63" s="243">
        <f t="shared" si="8"/>
        <v>0</v>
      </c>
      <c r="W63" s="1401">
        <f t="shared" si="9"/>
        <v>0</v>
      </c>
      <c r="X63" s="1401"/>
      <c r="Y63" s="245">
        <f t="shared" si="10"/>
        <v>0</v>
      </c>
      <c r="Z63" s="1401">
        <f t="shared" si="11"/>
        <v>12</v>
      </c>
      <c r="AA63" s="1401"/>
      <c r="AB63" s="243">
        <f t="shared" si="12"/>
        <v>0</v>
      </c>
      <c r="AC63" s="1400">
        <f t="shared" si="13"/>
        <v>12</v>
      </c>
      <c r="AD63" s="1400"/>
      <c r="AE63" s="310">
        <f t="shared" si="14"/>
        <v>0.52173913043478259</v>
      </c>
      <c r="AF63" s="1400"/>
      <c r="AG63" s="1400"/>
      <c r="AH63" s="207"/>
    </row>
    <row r="64" spans="1:41" ht="17" customHeight="1">
      <c r="A64" s="566" t="str">
        <f ca="1">IF(Rosters!B17=0,"",Rosters!B17)</f>
        <v>10cent</v>
      </c>
      <c r="B64" s="616" t="str">
        <f ca="1">IF(Rosters!C17=0,"",Rosters!C17)</f>
        <v>Rock Candy</v>
      </c>
      <c r="C64" s="1412">
        <f t="shared" si="0"/>
        <v>0</v>
      </c>
      <c r="D64" s="1401"/>
      <c r="E64" s="243">
        <f t="shared" si="1"/>
        <v>1</v>
      </c>
      <c r="F64" s="1401">
        <f t="shared" si="2"/>
        <v>0</v>
      </c>
      <c r="G64" s="1401"/>
      <c r="H64" s="245">
        <f t="shared" si="3"/>
        <v>1</v>
      </c>
      <c r="I64" s="1401">
        <f t="shared" si="4"/>
        <v>1</v>
      </c>
      <c r="J64" s="1401"/>
      <c r="K64" s="243">
        <f t="shared" si="5"/>
        <v>5</v>
      </c>
      <c r="L64" s="1400">
        <f t="shared" si="6"/>
        <v>7</v>
      </c>
      <c r="M64" s="1400"/>
      <c r="N64" s="310">
        <f>L64/COUNT($A3:$A52)</f>
        <v>0.28000000000000003</v>
      </c>
      <c r="O64" s="1400"/>
      <c r="P64" s="1400"/>
      <c r="Q64" s="207"/>
      <c r="R64" s="562" t="str">
        <f ca="1">IF(Rosters!H17=0,"",Rosters!H17)</f>
        <v>Section8</v>
      </c>
      <c r="S64" s="569" t="str">
        <f ca="1">IF(Rosters!I17=0,"",Rosters!I17)</f>
        <v>Ghetto Barbie</v>
      </c>
      <c r="T64" s="1412">
        <f t="shared" si="7"/>
        <v>1</v>
      </c>
      <c r="U64" s="1401"/>
      <c r="V64" s="243">
        <f t="shared" si="8"/>
        <v>0</v>
      </c>
      <c r="W64" s="1401">
        <f t="shared" si="9"/>
        <v>0</v>
      </c>
      <c r="X64" s="1401"/>
      <c r="Y64" s="245">
        <f t="shared" si="10"/>
        <v>1</v>
      </c>
      <c r="Z64" s="1401">
        <f t="shared" si="11"/>
        <v>0</v>
      </c>
      <c r="AA64" s="1401"/>
      <c r="AB64" s="243">
        <f t="shared" si="12"/>
        <v>0</v>
      </c>
      <c r="AC64" s="1400">
        <f t="shared" si="13"/>
        <v>1</v>
      </c>
      <c r="AD64" s="1400"/>
      <c r="AE64" s="310">
        <f t="shared" si="14"/>
        <v>4.5454545454545456E-2</v>
      </c>
      <c r="AF64" s="1400"/>
      <c r="AG64" s="1400"/>
      <c r="AH64" s="207"/>
    </row>
    <row r="65" spans="1:34" ht="17" customHeight="1">
      <c r="A65" s="566" t="str">
        <f ca="1">IF(Rosters!B18=0,"",Rosters!B18)</f>
        <v>1337</v>
      </c>
      <c r="B65" s="616" t="str">
        <f ca="1">IF(Rosters!C18=0,"",Rosters!C18)</f>
        <v>Riot Nrrrd</v>
      </c>
      <c r="C65" s="1412">
        <f t="shared" si="0"/>
        <v>0</v>
      </c>
      <c r="D65" s="1401"/>
      <c r="E65" s="243">
        <f t="shared" si="1"/>
        <v>1</v>
      </c>
      <c r="F65" s="1401">
        <f t="shared" si="2"/>
        <v>0</v>
      </c>
      <c r="G65" s="1401"/>
      <c r="H65" s="245">
        <f t="shared" si="3"/>
        <v>1</v>
      </c>
      <c r="I65" s="1401">
        <f t="shared" si="4"/>
        <v>0</v>
      </c>
      <c r="J65" s="1401"/>
      <c r="K65" s="243">
        <f t="shared" si="5"/>
        <v>0</v>
      </c>
      <c r="L65" s="1400">
        <f t="shared" si="6"/>
        <v>1</v>
      </c>
      <c r="M65" s="1400"/>
      <c r="N65" s="310">
        <f>L65/COUNT($A3:$A52)</f>
        <v>0.04</v>
      </c>
      <c r="O65" s="1400"/>
      <c r="P65" s="1400"/>
      <c r="Q65" s="207"/>
      <c r="R65" s="562" t="str">
        <f ca="1">IF(Rosters!H18=0,"",Rosters!H18)</f>
        <v>23</v>
      </c>
      <c r="S65" s="569" t="str">
        <f ca="1">IF(Rosters!I18=0,"",Rosters!I18)</f>
        <v>Ima Wrecker</v>
      </c>
      <c r="T65" s="1412">
        <f t="shared" si="7"/>
        <v>0</v>
      </c>
      <c r="U65" s="1401"/>
      <c r="V65" s="243">
        <f t="shared" si="8"/>
        <v>0</v>
      </c>
      <c r="W65" s="1401">
        <f t="shared" si="9"/>
        <v>4</v>
      </c>
      <c r="X65" s="1401"/>
      <c r="Y65" s="245">
        <f t="shared" si="10"/>
        <v>4</v>
      </c>
      <c r="Z65" s="1401">
        <f t="shared" si="11"/>
        <v>0</v>
      </c>
      <c r="AA65" s="1401"/>
      <c r="AB65" s="243">
        <f t="shared" si="12"/>
        <v>1</v>
      </c>
      <c r="AC65" s="1400">
        <f t="shared" si="13"/>
        <v>5</v>
      </c>
      <c r="AD65" s="1400"/>
      <c r="AE65" s="310">
        <f t="shared" si="14"/>
        <v>0.22727272727272727</v>
      </c>
      <c r="AF65" s="1400"/>
      <c r="AG65" s="1400"/>
      <c r="AH65" s="207"/>
    </row>
    <row r="66" spans="1:34" ht="17" customHeight="1">
      <c r="A66" s="566" t="str">
        <f ca="1">IF(Rosters!B19=0,"",Rosters!B19)</f>
        <v>.223</v>
      </c>
      <c r="B66" s="616" t="str">
        <f ca="1">IF(Rosters!C19=0,"",Rosters!C19)</f>
        <v>Spanish Ass'assin</v>
      </c>
      <c r="C66" s="1412">
        <f t="shared" si="0"/>
        <v>1</v>
      </c>
      <c r="D66" s="1401"/>
      <c r="E66" s="243">
        <f t="shared" si="1"/>
        <v>4</v>
      </c>
      <c r="F66" s="1401">
        <f t="shared" si="2"/>
        <v>1</v>
      </c>
      <c r="G66" s="1401"/>
      <c r="H66" s="245">
        <f t="shared" si="3"/>
        <v>6</v>
      </c>
      <c r="I66" s="1401">
        <f t="shared" si="4"/>
        <v>0</v>
      </c>
      <c r="J66" s="1401"/>
      <c r="K66" s="243">
        <f t="shared" si="5"/>
        <v>0</v>
      </c>
      <c r="L66" s="1400">
        <f t="shared" si="6"/>
        <v>6</v>
      </c>
      <c r="M66" s="1400"/>
      <c r="N66" s="310">
        <f>L66/COUNT($A3:$A52)</f>
        <v>0.24</v>
      </c>
      <c r="O66" s="1400"/>
      <c r="P66" s="1400"/>
      <c r="Q66" s="207"/>
      <c r="R66" s="562" t="str">
        <f ca="1">IF(Rosters!H19=0,"",Rosters!H19)</f>
        <v>777</v>
      </c>
      <c r="S66" s="569" t="str">
        <f ca="1">IF(Rosters!I19=0,"",Rosters!I19)</f>
        <v>Juicy Contusion</v>
      </c>
      <c r="T66" s="1412">
        <f t="shared" si="7"/>
        <v>2</v>
      </c>
      <c r="U66" s="1401"/>
      <c r="V66" s="243">
        <f t="shared" si="8"/>
        <v>0</v>
      </c>
      <c r="W66" s="1401">
        <f t="shared" si="9"/>
        <v>0</v>
      </c>
      <c r="X66" s="1401"/>
      <c r="Y66" s="245">
        <f t="shared" si="10"/>
        <v>2</v>
      </c>
      <c r="Z66" s="1401">
        <f t="shared" si="11"/>
        <v>0</v>
      </c>
      <c r="AA66" s="1401"/>
      <c r="AB66" s="243">
        <f t="shared" si="12"/>
        <v>0</v>
      </c>
      <c r="AC66" s="1400">
        <f t="shared" si="13"/>
        <v>2</v>
      </c>
      <c r="AD66" s="1400"/>
      <c r="AE66" s="310">
        <f t="shared" si="14"/>
        <v>9.5238095238095233E-2</v>
      </c>
      <c r="AF66" s="1400"/>
      <c r="AG66" s="1400"/>
      <c r="AH66" s="207"/>
    </row>
    <row r="67" spans="1:34" ht="17" customHeight="1">
      <c r="A67" s="566" t="str">
        <f ca="1">IF(Rosters!B20=0,"",Rosters!B20)</f>
        <v>68</v>
      </c>
      <c r="B67" s="616" t="str">
        <f ca="1">IF(Rosters!C20=0,"",Rosters!C20)</f>
        <v>Summers Eve-L</v>
      </c>
      <c r="C67" s="1412">
        <f t="shared" si="0"/>
        <v>2</v>
      </c>
      <c r="D67" s="1401"/>
      <c r="E67" s="243">
        <f t="shared" si="1"/>
        <v>0</v>
      </c>
      <c r="F67" s="1401">
        <f t="shared" si="2"/>
        <v>4</v>
      </c>
      <c r="G67" s="1401"/>
      <c r="H67" s="245">
        <f t="shared" si="3"/>
        <v>6</v>
      </c>
      <c r="I67" s="1401">
        <f t="shared" si="4"/>
        <v>0</v>
      </c>
      <c r="J67" s="1401"/>
      <c r="K67" s="243">
        <f t="shared" si="5"/>
        <v>3</v>
      </c>
      <c r="L67" s="1400">
        <f t="shared" si="6"/>
        <v>9</v>
      </c>
      <c r="M67" s="1400"/>
      <c r="N67" s="310">
        <f>L67/COUNT($A3:$A52)</f>
        <v>0.36</v>
      </c>
      <c r="O67" s="1400"/>
      <c r="P67" s="1400"/>
      <c r="Q67" s="207"/>
      <c r="R67" s="562" t="str">
        <f ca="1">IF(Rosters!H20=0,"",Rosters!H20)</f>
        <v>100%</v>
      </c>
      <c r="S67" s="569" t="str">
        <f ca="1">IF(Rosters!I20=0,"",Rosters!I20)</f>
        <v>Polly Fester</v>
      </c>
      <c r="T67" s="1412">
        <f t="shared" si="7"/>
        <v>1</v>
      </c>
      <c r="U67" s="1401"/>
      <c r="V67" s="243">
        <f t="shared" si="8"/>
        <v>2</v>
      </c>
      <c r="W67" s="1401">
        <f t="shared" si="9"/>
        <v>0</v>
      </c>
      <c r="X67" s="1401"/>
      <c r="Y67" s="245">
        <f t="shared" si="10"/>
        <v>3</v>
      </c>
      <c r="Z67" s="1401">
        <f t="shared" si="11"/>
        <v>0</v>
      </c>
      <c r="AA67" s="1401"/>
      <c r="AB67" s="243">
        <f t="shared" si="12"/>
        <v>4</v>
      </c>
      <c r="AC67" s="1400">
        <f t="shared" si="13"/>
        <v>7</v>
      </c>
      <c r="AD67" s="1400"/>
      <c r="AE67" s="310">
        <f t="shared" si="14"/>
        <v>0.33333333333333331</v>
      </c>
      <c r="AF67" s="1400"/>
      <c r="AG67" s="1400"/>
      <c r="AH67" s="207"/>
    </row>
    <row r="68" spans="1:34" ht="17" customHeight="1">
      <c r="A68" s="566" t="str">
        <f ca="1">IF(Rosters!B21=0,"",Rosters!B21)</f>
        <v>-0</v>
      </c>
      <c r="B68" s="616" t="str">
        <f ca="1">IF(Rosters!C21=0,"",Rosters!C21)</f>
        <v>Vicious Vixen</v>
      </c>
      <c r="C68" s="1412">
        <f t="shared" si="0"/>
        <v>1</v>
      </c>
      <c r="D68" s="1401"/>
      <c r="E68" s="243">
        <f t="shared" si="1"/>
        <v>6</v>
      </c>
      <c r="F68" s="1401">
        <f t="shared" si="2"/>
        <v>4</v>
      </c>
      <c r="G68" s="1401"/>
      <c r="H68" s="245">
        <f t="shared" si="3"/>
        <v>11</v>
      </c>
      <c r="I68" s="1401">
        <f t="shared" si="4"/>
        <v>0</v>
      </c>
      <c r="J68" s="1401"/>
      <c r="K68" s="243">
        <f t="shared" si="5"/>
        <v>0</v>
      </c>
      <c r="L68" s="1400">
        <f t="shared" si="6"/>
        <v>11</v>
      </c>
      <c r="M68" s="1400"/>
      <c r="N68" s="310">
        <f>L68/COUNT($A3:$A52)</f>
        <v>0.44</v>
      </c>
      <c r="O68" s="1400"/>
      <c r="P68" s="1400"/>
      <c r="Q68" s="207"/>
      <c r="R68" s="562" t="str">
        <f ca="1">IF(Rosters!H21=0,"",Rosters!H21)</f>
        <v>3CC</v>
      </c>
      <c r="S68" s="569" t="str">
        <f ca="1">IF(Rosters!I21=0,"",Rosters!I21)</f>
        <v>Roxanna Hardplace</v>
      </c>
      <c r="T68" s="1412">
        <f t="shared" si="7"/>
        <v>1</v>
      </c>
      <c r="U68" s="1401"/>
      <c r="V68" s="243">
        <f t="shared" si="8"/>
        <v>11</v>
      </c>
      <c r="W68" s="1401">
        <f t="shared" si="9"/>
        <v>0</v>
      </c>
      <c r="X68" s="1401"/>
      <c r="Y68" s="245">
        <f t="shared" si="10"/>
        <v>12</v>
      </c>
      <c r="Z68" s="1401">
        <f t="shared" si="11"/>
        <v>0</v>
      </c>
      <c r="AA68" s="1401"/>
      <c r="AB68" s="243">
        <f t="shared" si="12"/>
        <v>0</v>
      </c>
      <c r="AC68" s="1400">
        <f t="shared" si="13"/>
        <v>12</v>
      </c>
      <c r="AD68" s="1400"/>
      <c r="AE68" s="310">
        <f t="shared" si="14"/>
        <v>0.6</v>
      </c>
      <c r="AF68" s="1400"/>
      <c r="AG68" s="1400"/>
      <c r="AH68" s="207"/>
    </row>
    <row r="69" spans="1:34" ht="17" customHeight="1">
      <c r="A69" s="566" t="str">
        <f ca="1">IF(Rosters!B22=0,"",Rosters!B22)</f>
        <v>31</v>
      </c>
      <c r="B69" s="616" t="str">
        <f ca="1">IF(Rosters!C22=0,"",Rosters!C22)</f>
        <v>Whiskey</v>
      </c>
      <c r="C69" s="1412">
        <f t="shared" si="0"/>
        <v>1</v>
      </c>
      <c r="D69" s="1401"/>
      <c r="E69" s="243">
        <f t="shared" si="1"/>
        <v>0</v>
      </c>
      <c r="F69" s="1401">
        <f t="shared" si="2"/>
        <v>2</v>
      </c>
      <c r="G69" s="1401"/>
      <c r="H69" s="245">
        <f t="shared" si="3"/>
        <v>3</v>
      </c>
      <c r="I69" s="1401">
        <f t="shared" si="4"/>
        <v>5</v>
      </c>
      <c r="J69" s="1401"/>
      <c r="K69" s="243">
        <f t="shared" si="5"/>
        <v>0</v>
      </c>
      <c r="L69" s="1400">
        <f t="shared" si="6"/>
        <v>8</v>
      </c>
      <c r="M69" s="1400"/>
      <c r="N69" s="310">
        <f>L69/COUNT($A3:$A52)</f>
        <v>0.32</v>
      </c>
      <c r="O69" s="1400"/>
      <c r="P69" s="1400"/>
      <c r="Q69" s="207"/>
      <c r="R69" s="562" t="str">
        <f ca="1">IF(Rosters!H22=0,"",Rosters!H22)</f>
        <v>CH4</v>
      </c>
      <c r="S69" s="569" t="str">
        <f ca="1">IF(Rosters!I22=0,"",Rosters!I22)</f>
        <v>Seoul Slayer</v>
      </c>
      <c r="T69" s="1412">
        <f t="shared" si="7"/>
        <v>0</v>
      </c>
      <c r="U69" s="1401"/>
      <c r="V69" s="243">
        <f t="shared" si="8"/>
        <v>0</v>
      </c>
      <c r="W69" s="1401">
        <f t="shared" si="9"/>
        <v>1</v>
      </c>
      <c r="X69" s="1401"/>
      <c r="Y69" s="245">
        <f t="shared" si="10"/>
        <v>1</v>
      </c>
      <c r="Z69" s="1401">
        <f t="shared" si="11"/>
        <v>0</v>
      </c>
      <c r="AA69" s="1401"/>
      <c r="AB69" s="243">
        <f t="shared" si="12"/>
        <v>0</v>
      </c>
      <c r="AC69" s="1400">
        <f t="shared" si="13"/>
        <v>1</v>
      </c>
      <c r="AD69" s="1400"/>
      <c r="AE69" s="310">
        <f t="shared" si="14"/>
        <v>0.05</v>
      </c>
      <c r="AF69" s="1400"/>
      <c r="AG69" s="1400"/>
      <c r="AH69" s="207"/>
    </row>
    <row r="70" spans="1:34" ht="17" customHeight="1">
      <c r="A70" s="566" t="str">
        <f ca="1">IF(Rosters!B23=0,"",Rosters!B23)</f>
        <v>-</v>
      </c>
      <c r="B70" s="616" t="str">
        <f ca="1">IF(Rosters!C23=0,"",Rosters!C23)</f>
        <v>-</v>
      </c>
      <c r="C70" s="1412">
        <f t="shared" si="0"/>
        <v>0</v>
      </c>
      <c r="D70" s="1401"/>
      <c r="E70" s="243">
        <f t="shared" si="1"/>
        <v>0</v>
      </c>
      <c r="F70" s="1401">
        <f t="shared" si="2"/>
        <v>0</v>
      </c>
      <c r="G70" s="1401"/>
      <c r="H70" s="245">
        <f t="shared" si="3"/>
        <v>0</v>
      </c>
      <c r="I70" s="1401">
        <f t="shared" si="4"/>
        <v>0</v>
      </c>
      <c r="J70" s="1401"/>
      <c r="K70" s="243">
        <f t="shared" si="5"/>
        <v>0</v>
      </c>
      <c r="L70" s="1400">
        <f t="shared" si="6"/>
        <v>0</v>
      </c>
      <c r="M70" s="1400"/>
      <c r="N70" s="310">
        <f>L70/COUNT($A3:$A52)</f>
        <v>0</v>
      </c>
      <c r="O70" s="1400"/>
      <c r="P70" s="1400"/>
      <c r="Q70" s="207"/>
      <c r="R70" s="562" t="str">
        <f ca="1">IF(Rosters!H23=0,"",Rosters!H23)</f>
        <v>5"blade</v>
      </c>
      <c r="S70" s="569" t="str">
        <f ca="1">IF(Rosters!I23=0,"",Rosters!I23)</f>
        <v>Sista Slit'chya</v>
      </c>
      <c r="T70" s="1412">
        <f t="shared" si="7"/>
        <v>1</v>
      </c>
      <c r="U70" s="1401"/>
      <c r="V70" s="243">
        <f t="shared" si="8"/>
        <v>0</v>
      </c>
      <c r="W70" s="1401">
        <f t="shared" si="9"/>
        <v>0</v>
      </c>
      <c r="X70" s="1401"/>
      <c r="Y70" s="245">
        <f t="shared" si="10"/>
        <v>1</v>
      </c>
      <c r="Z70" s="1401">
        <f t="shared" si="11"/>
        <v>0</v>
      </c>
      <c r="AA70" s="1401"/>
      <c r="AB70" s="243">
        <f t="shared" si="12"/>
        <v>5</v>
      </c>
      <c r="AC70" s="1400">
        <f t="shared" si="13"/>
        <v>6</v>
      </c>
      <c r="AD70" s="1400"/>
      <c r="AE70" s="310">
        <f t="shared" si="14"/>
        <v>0.31578947368421051</v>
      </c>
      <c r="AF70" s="1400"/>
      <c r="AG70" s="1400"/>
      <c r="AH70" s="207"/>
    </row>
    <row r="71" spans="1:34" ht="17" customHeight="1">
      <c r="A71" s="566" t="str">
        <f ca="1">IF(Rosters!B24=0,"",Rosters!B24)</f>
        <v>-</v>
      </c>
      <c r="B71" s="616" t="str">
        <f ca="1">IF(Rosters!C24=0,"",Rosters!C24)</f>
        <v>-</v>
      </c>
      <c r="C71" s="1412">
        <f t="shared" si="0"/>
        <v>0</v>
      </c>
      <c r="D71" s="1401"/>
      <c r="E71" s="243">
        <f t="shared" si="1"/>
        <v>0</v>
      </c>
      <c r="F71" s="1401">
        <f t="shared" si="2"/>
        <v>0</v>
      </c>
      <c r="G71" s="1401"/>
      <c r="H71" s="245">
        <f t="shared" si="3"/>
        <v>0</v>
      </c>
      <c r="I71" s="1401">
        <f t="shared" si="4"/>
        <v>0</v>
      </c>
      <c r="J71" s="1401"/>
      <c r="K71" s="243">
        <f t="shared" si="5"/>
        <v>0</v>
      </c>
      <c r="L71" s="1400">
        <f t="shared" si="6"/>
        <v>0</v>
      </c>
      <c r="M71" s="1400"/>
      <c r="N71" s="310">
        <f>L71/COUNT($A3:$A52)</f>
        <v>0</v>
      </c>
      <c r="O71" s="1400"/>
      <c r="P71" s="1400"/>
      <c r="Q71" s="207"/>
      <c r="R71" s="562" t="str">
        <f ca="1">IF(Rosters!H24=0,"",Rosters!H24)</f>
        <v>813</v>
      </c>
      <c r="S71" s="569" t="str">
        <f ca="1">IF(Rosters!I24=0,"",Rosters!I24)</f>
        <v>Tinja</v>
      </c>
      <c r="T71" s="1412">
        <f t="shared" si="7"/>
        <v>3</v>
      </c>
      <c r="U71" s="1401"/>
      <c r="V71" s="243">
        <f t="shared" si="8"/>
        <v>0</v>
      </c>
      <c r="W71" s="1401">
        <f t="shared" si="9"/>
        <v>0</v>
      </c>
      <c r="X71" s="1401"/>
      <c r="Y71" s="245">
        <f t="shared" si="10"/>
        <v>3</v>
      </c>
      <c r="Z71" s="1401">
        <f t="shared" si="11"/>
        <v>0</v>
      </c>
      <c r="AA71" s="1401"/>
      <c r="AB71" s="243">
        <f t="shared" si="12"/>
        <v>0</v>
      </c>
      <c r="AC71" s="1400">
        <f t="shared" si="13"/>
        <v>3</v>
      </c>
      <c r="AD71" s="1400"/>
      <c r="AE71" s="310">
        <f t="shared" si="14"/>
        <v>0.15789473684210525</v>
      </c>
      <c r="AF71" s="1400"/>
      <c r="AG71" s="1400"/>
      <c r="AH71" s="207"/>
    </row>
    <row r="72" spans="1:34" ht="17" customHeight="1" thickBot="1">
      <c r="A72" s="566" t="str">
        <f ca="1">IF(Rosters!B25=0,"",Rosters!B25)</f>
        <v>-</v>
      </c>
      <c r="B72" s="617" t="str">
        <f ca="1">IF(Rosters!C25=0,"",Rosters!C25)</f>
        <v>-</v>
      </c>
      <c r="C72" s="1417">
        <f t="shared" si="0"/>
        <v>0</v>
      </c>
      <c r="D72" s="1403"/>
      <c r="E72" s="308">
        <f t="shared" si="1"/>
        <v>0</v>
      </c>
      <c r="F72" s="1403">
        <f t="shared" si="2"/>
        <v>0</v>
      </c>
      <c r="G72" s="1403"/>
      <c r="H72" s="244">
        <f t="shared" si="3"/>
        <v>0</v>
      </c>
      <c r="I72" s="1403">
        <f t="shared" si="4"/>
        <v>0</v>
      </c>
      <c r="J72" s="1403"/>
      <c r="K72" s="308">
        <f t="shared" si="5"/>
        <v>0</v>
      </c>
      <c r="L72" s="1413">
        <f t="shared" si="6"/>
        <v>0</v>
      </c>
      <c r="M72" s="1413"/>
      <c r="N72" s="567">
        <f>L72/COUNT($A3:$A52)</f>
        <v>0</v>
      </c>
      <c r="O72" s="1413"/>
      <c r="P72" s="1413"/>
      <c r="Q72" s="208"/>
      <c r="R72" s="562" t="str">
        <f ca="1">IF(Rosters!H25=0,"",Rosters!H25)</f>
        <v>Crazy88</v>
      </c>
      <c r="S72" s="570" t="str">
        <f ca="1">IF(Rosters!I25=0,"",Rosters!I25)</f>
        <v>ZOOMa Thurman</v>
      </c>
      <c r="T72" s="1417">
        <f t="shared" si="7"/>
        <v>0</v>
      </c>
      <c r="U72" s="1403"/>
      <c r="V72" s="308">
        <f t="shared" si="8"/>
        <v>0</v>
      </c>
      <c r="W72" s="1403">
        <f t="shared" si="9"/>
        <v>1</v>
      </c>
      <c r="X72" s="1403"/>
      <c r="Y72" s="244">
        <f t="shared" si="10"/>
        <v>1</v>
      </c>
      <c r="Z72" s="1403">
        <f t="shared" si="11"/>
        <v>0</v>
      </c>
      <c r="AA72" s="1403"/>
      <c r="AB72" s="308">
        <f t="shared" si="12"/>
        <v>0</v>
      </c>
      <c r="AC72" s="1413">
        <f t="shared" si="13"/>
        <v>1</v>
      </c>
      <c r="AD72" s="1413"/>
      <c r="AE72" s="567">
        <f t="shared" si="14"/>
        <v>5.5555555555555552E-2</v>
      </c>
      <c r="AF72" s="1413"/>
      <c r="AG72" s="1413"/>
      <c r="AH72" s="208"/>
    </row>
    <row r="73" spans="1:34" ht="17" customHeight="1" thickBot="1">
      <c r="A73" s="1409" t="s">
        <v>286</v>
      </c>
      <c r="B73" s="1410"/>
      <c r="C73" s="1410">
        <f>SUM(C59:D72)</f>
        <v>15</v>
      </c>
      <c r="D73" s="1410"/>
      <c r="E73" s="221">
        <f>SUM(E59:E72)</f>
        <v>15</v>
      </c>
      <c r="F73" s="1410">
        <f>SUM(F59:G72)</f>
        <v>15</v>
      </c>
      <c r="G73" s="1410"/>
      <c r="H73" s="221">
        <f t="shared" si="3"/>
        <v>45</v>
      </c>
      <c r="I73" s="1410">
        <f>SUM(I59:J72)</f>
        <v>15</v>
      </c>
      <c r="J73" s="1410"/>
      <c r="K73" s="221">
        <f>SUM(K59:K72)</f>
        <v>15</v>
      </c>
      <c r="L73" s="1410">
        <f>SUM(H73:K73)</f>
        <v>75</v>
      </c>
      <c r="M73" s="1410"/>
      <c r="N73" s="564">
        <f>SUM(N59:N72)/5</f>
        <v>0.6</v>
      </c>
      <c r="O73" s="1410">
        <f>SUM(O59:P72)</f>
        <v>0</v>
      </c>
      <c r="P73" s="1410"/>
      <c r="Q73" s="121">
        <f>SUM(Q59:Q72)</f>
        <v>0</v>
      </c>
      <c r="R73" s="1398" t="s">
        <v>286</v>
      </c>
      <c r="S73" s="1399"/>
      <c r="T73" s="1410">
        <f>SUM(T59:U72)</f>
        <v>15</v>
      </c>
      <c r="U73" s="1410"/>
      <c r="V73" s="221">
        <f>SUM(V59:V72)</f>
        <v>15</v>
      </c>
      <c r="W73" s="1410">
        <f>SUM(W59:X72)</f>
        <v>15</v>
      </c>
      <c r="X73" s="1410"/>
      <c r="Y73" s="221">
        <f t="shared" si="10"/>
        <v>45</v>
      </c>
      <c r="Z73" s="1410">
        <f>SUM(Z59:AA72)</f>
        <v>14</v>
      </c>
      <c r="AA73" s="1410"/>
      <c r="AB73" s="221">
        <f>SUM(AB59:AB72)</f>
        <v>15</v>
      </c>
      <c r="AC73" s="1410">
        <f t="shared" si="13"/>
        <v>74</v>
      </c>
      <c r="AD73" s="1410"/>
      <c r="AE73" s="564">
        <f>SUM(AE59:AE72)/5</f>
        <v>0.67857146159205661</v>
      </c>
      <c r="AF73" s="1410">
        <f>SUM(AF59:AG72)</f>
        <v>0</v>
      </c>
      <c r="AG73" s="1410"/>
      <c r="AH73" s="121">
        <f>SUM(AH59:AH72)</f>
        <v>0</v>
      </c>
    </row>
    <row r="74" spans="1:34" ht="13" thickBot="1">
      <c r="A74" s="1418" t="s">
        <v>260</v>
      </c>
      <c r="B74" s="1419"/>
      <c r="C74" s="1419"/>
      <c r="D74" s="1419"/>
      <c r="E74" s="1419"/>
      <c r="F74" s="1419"/>
      <c r="G74" s="1419"/>
      <c r="H74" s="1419"/>
      <c r="I74" s="1419"/>
      <c r="J74" s="1419"/>
      <c r="K74" s="1419"/>
      <c r="L74" s="1419"/>
      <c r="M74" s="1419"/>
      <c r="N74" s="1419"/>
      <c r="O74" s="1419"/>
      <c r="P74" s="1419"/>
      <c r="Q74" s="1420"/>
      <c r="R74" s="1418" t="s">
        <v>260</v>
      </c>
      <c r="S74" s="1419"/>
      <c r="T74" s="1419"/>
      <c r="U74" s="1419"/>
      <c r="V74" s="1419"/>
      <c r="W74" s="1419"/>
      <c r="X74" s="1419"/>
      <c r="Y74" s="1419"/>
      <c r="Z74" s="1419"/>
      <c r="AA74" s="1419"/>
      <c r="AB74" s="1419"/>
      <c r="AC74" s="1419"/>
      <c r="AD74" s="1419"/>
      <c r="AE74" s="1419"/>
      <c r="AF74" s="1419"/>
      <c r="AG74" s="1419"/>
      <c r="AH74" s="1420"/>
    </row>
    <row r="75" spans="1:34" ht="17" customHeight="1" thickBot="1">
      <c r="A75" s="202" t="s">
        <v>57</v>
      </c>
      <c r="B75" s="203" t="s">
        <v>21</v>
      </c>
      <c r="C75" s="1416" t="s">
        <v>60</v>
      </c>
      <c r="D75" s="1416"/>
      <c r="E75" s="203" t="s">
        <v>61</v>
      </c>
      <c r="F75" s="1416" t="s">
        <v>117</v>
      </c>
      <c r="G75" s="1416"/>
      <c r="H75" s="203" t="s">
        <v>118</v>
      </c>
      <c r="I75" s="1416" t="s">
        <v>59</v>
      </c>
      <c r="J75" s="1416"/>
      <c r="K75" s="203" t="s">
        <v>58</v>
      </c>
      <c r="L75" s="1416" t="s">
        <v>261</v>
      </c>
      <c r="M75" s="1416"/>
      <c r="N75" s="203" t="s">
        <v>183</v>
      </c>
      <c r="O75" s="1416" t="s">
        <v>120</v>
      </c>
      <c r="P75" s="1416"/>
      <c r="Q75" s="204" t="s">
        <v>121</v>
      </c>
      <c r="R75" s="202" t="s">
        <v>57</v>
      </c>
      <c r="S75" s="203" t="s">
        <v>21</v>
      </c>
      <c r="T75" s="1416" t="s">
        <v>60</v>
      </c>
      <c r="U75" s="1416"/>
      <c r="V75" s="203" t="s">
        <v>61</v>
      </c>
      <c r="W75" s="1416" t="s">
        <v>117</v>
      </c>
      <c r="X75" s="1416"/>
      <c r="Y75" s="203" t="s">
        <v>118</v>
      </c>
      <c r="Z75" s="1416" t="s">
        <v>59</v>
      </c>
      <c r="AA75" s="1416"/>
      <c r="AB75" s="203" t="s">
        <v>58</v>
      </c>
      <c r="AC75" s="1416" t="s">
        <v>261</v>
      </c>
      <c r="AD75" s="1416"/>
      <c r="AE75" s="203" t="s">
        <v>183</v>
      </c>
      <c r="AF75" s="1416" t="s">
        <v>120</v>
      </c>
      <c r="AG75" s="1416"/>
      <c r="AH75" s="204" t="s">
        <v>121</v>
      </c>
    </row>
    <row r="76" spans="1:34" ht="17" customHeight="1">
      <c r="A76" s="303" t="str">
        <f ca="1">IF(Rosters!B12=0,"",Rosters!B12)</f>
        <v>724</v>
      </c>
      <c r="B76" s="304" t="str">
        <f ca="1">IF(Rosters!C12=0,"",Rosters!C12)</f>
        <v>Dizzy Devine</v>
      </c>
      <c r="C76" s="1414">
        <f>SUMIF($E3:$E52,A76,$AJ3:$AJ52)</f>
        <v>-6</v>
      </c>
      <c r="D76" s="1414"/>
      <c r="E76" s="246">
        <f>SUMIF($H3:$H52,A76,$AJ3:$AJ52)</f>
        <v>15</v>
      </c>
      <c r="F76" s="1414">
        <f>SUMIF($K3:$K52,A76,$AJ3:$AJ52)</f>
        <v>-7</v>
      </c>
      <c r="G76" s="1414"/>
      <c r="H76" s="247">
        <f>SUM(C76:G76)</f>
        <v>2</v>
      </c>
      <c r="I76" s="1414">
        <f>SUMIF($B3:$B52,A76,$AJ3:$AJ52)</f>
        <v>0</v>
      </c>
      <c r="J76" s="1414"/>
      <c r="K76" s="246">
        <f>SUMIF($N3:$N52,A76,$AJ3:$AJ52)</f>
        <v>0</v>
      </c>
      <c r="L76" s="1415">
        <f>SUMIF(AO3:AO52,A76,AJ3:AJ52)</f>
        <v>0</v>
      </c>
      <c r="M76" s="1415"/>
      <c r="N76" s="246">
        <f>SUM(H76:K76)</f>
        <v>2</v>
      </c>
      <c r="O76" s="1415"/>
      <c r="P76" s="1415"/>
      <c r="Q76" s="311"/>
      <c r="R76" s="303" t="str">
        <f ca="1">IF(Rosters!H12=0,"",Rosters!H12)</f>
        <v>313</v>
      </c>
      <c r="S76" s="320" t="str">
        <f ca="1">IF(Rosters!I12=0,"",Rosters!I12)</f>
        <v>Black Eyed Skeez</v>
      </c>
      <c r="T76" s="1414">
        <f>SUMIF($V3:$V52,R76,$AM3:$AM52)</f>
        <v>-4</v>
      </c>
      <c r="U76" s="1414"/>
      <c r="V76" s="246">
        <f>SUMIF($Y3:$Y52,R76,$AM3:$AM52)</f>
        <v>0</v>
      </c>
      <c r="W76" s="1414">
        <f>SUMIF($AB3:$AB52,R76,$AM3:$AM52)</f>
        <v>-7</v>
      </c>
      <c r="X76" s="1414"/>
      <c r="Y76" s="247">
        <f>SUM(T76:X76)</f>
        <v>-11</v>
      </c>
      <c r="Z76" s="1414">
        <f>SUMIF($S3:$S52,R76,$AM3:$AM52)</f>
        <v>16</v>
      </c>
      <c r="AA76" s="1414"/>
      <c r="AB76" s="246">
        <f>SUMIF($AE3:$AE52,R76,$AM3:$AM52)</f>
        <v>0</v>
      </c>
      <c r="AC76" s="1415">
        <f>SUMIF(AO3:AO52,R76,AM3:AM52)</f>
        <v>0</v>
      </c>
      <c r="AD76" s="1415"/>
      <c r="AE76" s="246">
        <f>SUM(Y76:AB76)</f>
        <v>5</v>
      </c>
      <c r="AF76" s="1415"/>
      <c r="AG76" s="1415"/>
      <c r="AH76" s="206"/>
    </row>
    <row r="77" spans="1:34" ht="17" customHeight="1">
      <c r="A77" s="305" t="str">
        <f ca="1">IF(Rosters!B13=0,"",Rosters!B13)</f>
        <v>Trois</v>
      </c>
      <c r="B77" s="306" t="str">
        <f ca="1">IF(Rosters!C13=0,"",Rosters!C13)</f>
        <v>Fifi La Foe</v>
      </c>
      <c r="C77" s="1401">
        <f>SUMIF($E3:$E52,A77,$AJ3:$AJ52)</f>
        <v>2</v>
      </c>
      <c r="D77" s="1401"/>
      <c r="E77" s="243">
        <f>SUMIF($H3:$H52,A77,$AJ3:$AJ52)</f>
        <v>5</v>
      </c>
      <c r="F77" s="1401">
        <f>SUMIF($K3:$K52,A77,$AJ3:$AJ52)</f>
        <v>11</v>
      </c>
      <c r="G77" s="1401"/>
      <c r="H77" s="245">
        <f t="shared" ref="H77:H89" si="15">SUM(C77:G77)</f>
        <v>18</v>
      </c>
      <c r="I77" s="1401">
        <f>SUMIF($B3:$B52,A77,$AJ3:$AJ52)</f>
        <v>0</v>
      </c>
      <c r="J77" s="1401"/>
      <c r="K77" s="243">
        <f>SUMIF($N3:$N52,A77,$AJ3:$AJ52)</f>
        <v>0</v>
      </c>
      <c r="L77" s="1400">
        <f>SUMIF(AO3:AO52,A77,AJ3:AJ52)</f>
        <v>0</v>
      </c>
      <c r="M77" s="1400"/>
      <c r="N77" s="243">
        <f t="shared" ref="N77:N89" si="16">SUM(H77:K77)</f>
        <v>18</v>
      </c>
      <c r="O77" s="1400"/>
      <c r="P77" s="1400"/>
      <c r="Q77" s="312"/>
      <c r="R77" s="305" t="str">
        <f ca="1">IF(Rosters!H13=0,"",Rosters!H13)</f>
        <v>24/7</v>
      </c>
      <c r="S77" s="307" t="str">
        <f ca="1">IF(Rosters!I13=0,"",Rosters!I13)</f>
        <v>boo d. livers</v>
      </c>
      <c r="T77" s="1401">
        <f>SUMIF($V3:$V52,R77,$AM3:$AM52)</f>
        <v>0</v>
      </c>
      <c r="U77" s="1401"/>
      <c r="V77" s="243">
        <f>SUMIF($Y3:$Y52,R77,$AM3:$AM52)</f>
        <v>0</v>
      </c>
      <c r="W77" s="1401">
        <f>SUMIF($AB3:$AB52,R77,$AM3:$AM52)</f>
        <v>0</v>
      </c>
      <c r="X77" s="1401"/>
      <c r="Y77" s="245">
        <f t="shared" ref="Y77:Y89" si="17">SUM(T77:X77)</f>
        <v>0</v>
      </c>
      <c r="Z77" s="1401">
        <f>SUMIF($S3:$S52,R77,$AM3:$AM52)</f>
        <v>0</v>
      </c>
      <c r="AA77" s="1401"/>
      <c r="AB77" s="243">
        <f>SUMIF($AE3:$AE52,R77,$AM3:$AM52)</f>
        <v>21</v>
      </c>
      <c r="AC77" s="1400">
        <f>SUMIF(AO3:AO52,R77,AM3:AM52)</f>
        <v>0</v>
      </c>
      <c r="AD77" s="1400"/>
      <c r="AE77" s="243">
        <f t="shared" ref="AE77:AE89" si="18">SUM(Y77:AB77)</f>
        <v>21</v>
      </c>
      <c r="AF77" s="1400"/>
      <c r="AG77" s="1400"/>
      <c r="AH77" s="207"/>
    </row>
    <row r="78" spans="1:34" ht="17" customHeight="1">
      <c r="A78" s="305" t="str">
        <f ca="1">IF(Rosters!B14=0,"",Rosters!B14)</f>
        <v>187</v>
      </c>
      <c r="B78" s="306" t="str">
        <f ca="1">IF(Rosters!C14=0,"",Rosters!C14)</f>
        <v>Lady MacDeath</v>
      </c>
      <c r="C78" s="1401">
        <f>SUMIF($E3:$E52,A78,$AJ3:$AJ52)</f>
        <v>4</v>
      </c>
      <c r="D78" s="1401"/>
      <c r="E78" s="243">
        <f>SUMIF($H3:$H52,A78,$AJ3:$AJ52)</f>
        <v>0</v>
      </c>
      <c r="F78" s="1401">
        <f>SUMIF($K3:$K52,A78,$AJ3:$AJ52)</f>
        <v>0</v>
      </c>
      <c r="G78" s="1401"/>
      <c r="H78" s="245">
        <f t="shared" si="15"/>
        <v>4</v>
      </c>
      <c r="I78" s="1401">
        <f>SUMIF($B3:$B52,A78,$AJ3:$AJ52)</f>
        <v>-12</v>
      </c>
      <c r="J78" s="1401"/>
      <c r="K78" s="243">
        <f>SUMIF($N3:$N52,A78,$AJ3:$AJ52)</f>
        <v>0</v>
      </c>
      <c r="L78" s="1400">
        <f>SUMIF(AO3:AO52,A78,AJ3:AJ52)</f>
        <v>0</v>
      </c>
      <c r="M78" s="1400"/>
      <c r="N78" s="243">
        <f t="shared" si="16"/>
        <v>-8</v>
      </c>
      <c r="O78" s="1400"/>
      <c r="P78" s="1400"/>
      <c r="Q78" s="312"/>
      <c r="R78" s="305" t="str">
        <f ca="1">IF(Rosters!H14=0,"",Rosters!H14)</f>
        <v>9</v>
      </c>
      <c r="S78" s="307" t="str">
        <f ca="1">IF(Rosters!I14=0,"",Rosters!I14)</f>
        <v>Cat's Meow</v>
      </c>
      <c r="T78" s="1401">
        <f>SUMIF($V3:$V52,R78,$AM3:$AM52)</f>
        <v>-24</v>
      </c>
      <c r="U78" s="1401"/>
      <c r="V78" s="243">
        <f>SUMIF($Y3:$Y52,R78,$AM3:$AM52)</f>
        <v>0</v>
      </c>
      <c r="W78" s="1401">
        <f>SUMIF($AB3:$AB52,R78,$AM3:$AM52)</f>
        <v>11</v>
      </c>
      <c r="X78" s="1401"/>
      <c r="Y78" s="245">
        <f t="shared" si="17"/>
        <v>-13</v>
      </c>
      <c r="Z78" s="1401">
        <f>SUMIF($S3:$S52,R78,$AM3:$AM52)</f>
        <v>0</v>
      </c>
      <c r="AA78" s="1401"/>
      <c r="AB78" s="243">
        <f>SUMIF($AE3:$AE52,R78,$AM3:$AM52)</f>
        <v>0</v>
      </c>
      <c r="AC78" s="1400">
        <f>SUMIF(AO3:AO52,R78,AM3:AM52)</f>
        <v>0</v>
      </c>
      <c r="AD78" s="1400"/>
      <c r="AE78" s="243">
        <f t="shared" si="18"/>
        <v>-13</v>
      </c>
      <c r="AF78" s="1400"/>
      <c r="AG78" s="1400"/>
      <c r="AH78" s="207"/>
    </row>
    <row r="79" spans="1:34" ht="17" customHeight="1">
      <c r="A79" s="305" t="str">
        <f ca="1">IF(Rosters!B15=0,"",Rosters!B15)</f>
        <v>9mm</v>
      </c>
      <c r="B79" s="306" t="str">
        <f ca="1">IF(Rosters!C15=0,"",Rosters!C15)</f>
        <v>Muffy Mafioso</v>
      </c>
      <c r="C79" s="1401">
        <f>SUMIF($E3:$E52,A79,$AJ3:$AJ52)</f>
        <v>18</v>
      </c>
      <c r="D79" s="1401"/>
      <c r="E79" s="243">
        <f>SUMIF($H3:$H52,A79,$AJ3:$AJ52)</f>
        <v>2</v>
      </c>
      <c r="F79" s="1401">
        <f>SUMIF($K3:$K52,A79,$AJ3:$AJ52)</f>
        <v>0</v>
      </c>
      <c r="G79" s="1401"/>
      <c r="H79" s="245">
        <f t="shared" si="15"/>
        <v>20</v>
      </c>
      <c r="I79" s="1401">
        <f>SUMIF($B3:$B52,A79,$AJ3:$AJ52)</f>
        <v>0</v>
      </c>
      <c r="J79" s="1401"/>
      <c r="K79" s="243">
        <f>SUMIF($N3:$N52,A79,$AJ3:$AJ52)</f>
        <v>12</v>
      </c>
      <c r="L79" s="1400">
        <f>SUMIF(AO3:AO52,A79,AJ3:AJ52)</f>
        <v>0</v>
      </c>
      <c r="M79" s="1400"/>
      <c r="N79" s="243">
        <f t="shared" si="16"/>
        <v>32</v>
      </c>
      <c r="O79" s="1400"/>
      <c r="P79" s="1400"/>
      <c r="Q79" s="312"/>
      <c r="R79" s="305" t="str">
        <f ca="1">IF(Rosters!H15=0,"",Rosters!H15)</f>
        <v>102</v>
      </c>
      <c r="S79" s="307" t="str">
        <f ca="1">IF(Rosters!I15=0,"",Rosters!I15)</f>
        <v>Eight Mile Rose</v>
      </c>
      <c r="T79" s="1401">
        <f>SUMIF($V3:$V52,R79,$AM3:$AM52)</f>
        <v>-4</v>
      </c>
      <c r="U79" s="1401"/>
      <c r="V79" s="243">
        <f>SUMIF($Y3:$Y52,R79,$AM3:$AM52)</f>
        <v>15</v>
      </c>
      <c r="W79" s="1401">
        <f>SUMIF($AB3:$AB52,R79,$AM3:$AM52)</f>
        <v>0</v>
      </c>
      <c r="X79" s="1401"/>
      <c r="Y79" s="245">
        <f t="shared" si="17"/>
        <v>11</v>
      </c>
      <c r="Z79" s="1401">
        <f>SUMIF($S3:$S52,R79,$AM3:$AM52)</f>
        <v>0</v>
      </c>
      <c r="AA79" s="1401"/>
      <c r="AB79" s="243">
        <f>SUMIF($AE3:$AE52,R79,$AM3:$AM52)</f>
        <v>-3</v>
      </c>
      <c r="AC79" s="1400">
        <f>SUMIF(AO3:AO52,R79,AM3:AM52)</f>
        <v>0</v>
      </c>
      <c r="AD79" s="1400"/>
      <c r="AE79" s="243">
        <f t="shared" si="18"/>
        <v>8</v>
      </c>
      <c r="AF79" s="1400"/>
      <c r="AG79" s="1400"/>
      <c r="AH79" s="207"/>
    </row>
    <row r="80" spans="1:34" ht="17" customHeight="1">
      <c r="A80" s="305" t="str">
        <f ca="1">IF(Rosters!B16=0,"",Rosters!B16)</f>
        <v xml:space="preserve">2.8 </v>
      </c>
      <c r="B80" s="306" t="str">
        <f ca="1">IF(Rosters!C16=0,"",Rosters!C16)</f>
        <v>Racer McChaseHer</v>
      </c>
      <c r="C80" s="1401">
        <f>SUMIF($E3:$E52,A80,$AJ3:$AJ52)</f>
        <v>-5</v>
      </c>
      <c r="D80" s="1401"/>
      <c r="E80" s="243">
        <f>SUMIF($H3:$H52,A80,$AJ3:$AJ52)</f>
        <v>0</v>
      </c>
      <c r="F80" s="1401">
        <f>SUMIF($K3:$K52,A80,$AJ3:$AJ52)</f>
        <v>0</v>
      </c>
      <c r="G80" s="1401"/>
      <c r="H80" s="245">
        <f t="shared" si="15"/>
        <v>-5</v>
      </c>
      <c r="I80" s="1401">
        <f>SUMIF($B3:$B52,A80,$AJ3:$AJ52)</f>
        <v>12</v>
      </c>
      <c r="J80" s="1401"/>
      <c r="K80" s="243">
        <f>SUMIF($N3:$N52,A80,$AJ3:$AJ52)</f>
        <v>20</v>
      </c>
      <c r="L80" s="1400">
        <f>SUMIF(AO3:AO52,A80,AJ3:AJ52)</f>
        <v>0</v>
      </c>
      <c r="M80" s="1400"/>
      <c r="N80" s="243">
        <f t="shared" si="16"/>
        <v>27</v>
      </c>
      <c r="O80" s="1400"/>
      <c r="P80" s="1400"/>
      <c r="Q80" s="312"/>
      <c r="R80" s="305" t="str">
        <f ca="1">IF(Rosters!H16=0,"",Rosters!H16)</f>
        <v>46</v>
      </c>
      <c r="S80" s="307" t="str">
        <f ca="1">IF(Rosters!I16=0,"",Rosters!I16)</f>
        <v>Fatal Femme</v>
      </c>
      <c r="T80" s="1401">
        <f>SUMIF($V3:$V52,R80,$AM3:$AM52)</f>
        <v>0</v>
      </c>
      <c r="U80" s="1401"/>
      <c r="V80" s="243">
        <f>SUMIF($Y3:$Y52,R80,$AM3:$AM52)</f>
        <v>0</v>
      </c>
      <c r="W80" s="1401">
        <f>SUMIF($AB3:$AB52,R80,$AM3:$AM52)</f>
        <v>0</v>
      </c>
      <c r="X80" s="1401"/>
      <c r="Y80" s="245">
        <f t="shared" si="17"/>
        <v>0</v>
      </c>
      <c r="Z80" s="1401">
        <f>SUMIF($S3:$S52,R80,$AM3:$AM52)</f>
        <v>-37</v>
      </c>
      <c r="AA80" s="1401"/>
      <c r="AB80" s="243">
        <f>SUMIF($AE3:$AE52,R80,$AM3:$AM52)</f>
        <v>0</v>
      </c>
      <c r="AC80" s="1400">
        <f>SUMIF(AO3:AO52,R80,AM3:AM52)</f>
        <v>0</v>
      </c>
      <c r="AD80" s="1400"/>
      <c r="AE80" s="243">
        <f t="shared" si="18"/>
        <v>-37</v>
      </c>
      <c r="AF80" s="1400"/>
      <c r="AG80" s="1400"/>
      <c r="AH80" s="207"/>
    </row>
    <row r="81" spans="1:34" ht="17" customHeight="1">
      <c r="A81" s="305" t="str">
        <f ca="1">IF(Rosters!B17=0,"",Rosters!B17)</f>
        <v>10cent</v>
      </c>
      <c r="B81" s="306" t="str">
        <f ca="1">IF(Rosters!C17=0,"",Rosters!C17)</f>
        <v>Rock Candy</v>
      </c>
      <c r="C81" s="1401">
        <f>SUMIF($E3:$E52,A81,$AJ3:$AJ52)</f>
        <v>0</v>
      </c>
      <c r="D81" s="1401"/>
      <c r="E81" s="243">
        <f>SUMIF($H3:$H52,A81,$AJ3:$AJ52)</f>
        <v>-7</v>
      </c>
      <c r="F81" s="1401">
        <f>SUMIF($K3:$K52,A81,$AJ3:$AJ52)</f>
        <v>0</v>
      </c>
      <c r="G81" s="1401"/>
      <c r="H81" s="245">
        <f t="shared" si="15"/>
        <v>-7</v>
      </c>
      <c r="I81" s="1401">
        <f>SUMIF($B3:$B52,A81,$AJ3:$AJ52)</f>
        <v>4</v>
      </c>
      <c r="J81" s="1401"/>
      <c r="K81" s="243">
        <f>SUMIF($N3:$N52,A81,$AJ3:$AJ52)</f>
        <v>-8</v>
      </c>
      <c r="L81" s="1400">
        <f>SUMIF(AO3:AO52,A81,AJ3:AJ52)</f>
        <v>0</v>
      </c>
      <c r="M81" s="1400"/>
      <c r="N81" s="243">
        <f t="shared" si="16"/>
        <v>-11</v>
      </c>
      <c r="O81" s="1400"/>
      <c r="P81" s="1400"/>
      <c r="Q81" s="312"/>
      <c r="R81" s="305" t="str">
        <f ca="1">IF(Rosters!H17=0,"",Rosters!H17)</f>
        <v>Section8</v>
      </c>
      <c r="S81" s="307" t="str">
        <f ca="1">IF(Rosters!I17=0,"",Rosters!I17)</f>
        <v>Ghetto Barbie</v>
      </c>
      <c r="T81" s="1401">
        <f>SUMIF($V3:$V52,R81,$AM3:$AM52)</f>
        <v>7</v>
      </c>
      <c r="U81" s="1401"/>
      <c r="V81" s="243">
        <f>SUMIF($Y3:$Y52,R81,$AM3:$AM52)</f>
        <v>0</v>
      </c>
      <c r="W81" s="1401">
        <f>SUMIF($AB3:$AB52,R81,$AM3:$AM52)</f>
        <v>0</v>
      </c>
      <c r="X81" s="1401"/>
      <c r="Y81" s="245">
        <f t="shared" si="17"/>
        <v>7</v>
      </c>
      <c r="Z81" s="1401">
        <f>SUMIF($S3:$S52,R81,$AM3:$AM52)</f>
        <v>0</v>
      </c>
      <c r="AA81" s="1401"/>
      <c r="AB81" s="243">
        <f>SUMIF($AE3:$AE52,R81,$AM3:$AM52)</f>
        <v>0</v>
      </c>
      <c r="AC81" s="1400">
        <f>SUMIF(AO3:AO52,R81,AM3:AM52)</f>
        <v>0</v>
      </c>
      <c r="AD81" s="1400"/>
      <c r="AE81" s="243">
        <f t="shared" si="18"/>
        <v>7</v>
      </c>
      <c r="AF81" s="1400"/>
      <c r="AG81" s="1400"/>
      <c r="AH81" s="207"/>
    </row>
    <row r="82" spans="1:34" ht="17" customHeight="1">
      <c r="A82" s="305" t="str">
        <f ca="1">IF(Rosters!B18=0,"",Rosters!B18)</f>
        <v>1337</v>
      </c>
      <c r="B82" s="306" t="str">
        <f ca="1">IF(Rosters!C18=0,"",Rosters!C18)</f>
        <v>Riot Nrrrd</v>
      </c>
      <c r="C82" s="1401">
        <f>SUMIF($E3:$E52,A82,$AJ3:$AJ52)</f>
        <v>0</v>
      </c>
      <c r="D82" s="1401"/>
      <c r="E82" s="243">
        <f>SUMIF($H3:$H52,A82,$AJ3:$AJ52)</f>
        <v>4</v>
      </c>
      <c r="F82" s="1401">
        <f>SUMIF($K3:$K52,A82,$AJ3:$AJ52)</f>
        <v>0</v>
      </c>
      <c r="G82" s="1401"/>
      <c r="H82" s="245">
        <f t="shared" si="15"/>
        <v>4</v>
      </c>
      <c r="I82" s="1401">
        <f>SUMIF($B3:$B52,A82,$AJ3:$AJ52)</f>
        <v>0</v>
      </c>
      <c r="J82" s="1401"/>
      <c r="K82" s="243">
        <f>SUMIF($N3:$N52,A82,$AJ3:$AJ52)</f>
        <v>0</v>
      </c>
      <c r="L82" s="1400">
        <f>SUMIF(AO3:AO52,A82,AJ3:AJ52)</f>
        <v>0</v>
      </c>
      <c r="M82" s="1400"/>
      <c r="N82" s="243">
        <f t="shared" si="16"/>
        <v>4</v>
      </c>
      <c r="O82" s="1400"/>
      <c r="P82" s="1400"/>
      <c r="Q82" s="312"/>
      <c r="R82" s="305" t="str">
        <f ca="1">IF(Rosters!H18=0,"",Rosters!H18)</f>
        <v>23</v>
      </c>
      <c r="S82" s="307" t="str">
        <f ca="1">IF(Rosters!I18=0,"",Rosters!I18)</f>
        <v>Ima Wrecker</v>
      </c>
      <c r="T82" s="1401">
        <f>SUMIF($V3:$V52,R82,$AM3:$AM52)</f>
        <v>0</v>
      </c>
      <c r="U82" s="1401"/>
      <c r="V82" s="243">
        <f>SUMIF($Y3:$Y52,R82,$AM3:$AM52)</f>
        <v>0</v>
      </c>
      <c r="W82" s="1401">
        <f>SUMIF($AB3:$AB52,R82,$AM3:$AM52)</f>
        <v>-1</v>
      </c>
      <c r="X82" s="1401"/>
      <c r="Y82" s="245">
        <f t="shared" si="17"/>
        <v>-1</v>
      </c>
      <c r="Z82" s="1401">
        <f>SUMIF($S3:$S52,R82,$AM3:$AM52)</f>
        <v>0</v>
      </c>
      <c r="AA82" s="1401"/>
      <c r="AB82" s="243">
        <f>SUMIF($AE3:$AE52,R82,$AM3:$AM52)</f>
        <v>-4</v>
      </c>
      <c r="AC82" s="1400">
        <f>SUMIF(AO3:AO52,R82,AM3:AM52)</f>
        <v>0</v>
      </c>
      <c r="AD82" s="1400"/>
      <c r="AE82" s="243">
        <f t="shared" si="18"/>
        <v>-5</v>
      </c>
      <c r="AF82" s="1400"/>
      <c r="AG82" s="1400"/>
      <c r="AH82" s="207"/>
    </row>
    <row r="83" spans="1:34" ht="17" customHeight="1">
      <c r="A83" s="305" t="str">
        <f ca="1">IF(Rosters!B19=0,"",Rosters!B19)</f>
        <v>.223</v>
      </c>
      <c r="B83" s="306" t="str">
        <f ca="1">IF(Rosters!C19=0,"",Rosters!C19)</f>
        <v>Spanish Ass'assin</v>
      </c>
      <c r="C83" s="1401">
        <f>SUMIF($E3:$E52,A83,$AJ3:$AJ52)</f>
        <v>5</v>
      </c>
      <c r="D83" s="1401"/>
      <c r="E83" s="243">
        <f>SUMIF($H3:$H52,A83,$AJ3:$AJ52)</f>
        <v>-7</v>
      </c>
      <c r="F83" s="1401">
        <f>SUMIF($K3:$K52,A83,$AJ3:$AJ52)</f>
        <v>4</v>
      </c>
      <c r="G83" s="1401"/>
      <c r="H83" s="245">
        <f t="shared" si="15"/>
        <v>2</v>
      </c>
      <c r="I83" s="1401">
        <f>SUMIF($B3:$B52,A83,$AJ3:$AJ52)</f>
        <v>0</v>
      </c>
      <c r="J83" s="1401"/>
      <c r="K83" s="243">
        <f>SUMIF($N3:$N52,A83,$AJ3:$AJ52)</f>
        <v>0</v>
      </c>
      <c r="L83" s="1400">
        <f>SUMIF(AO3:AO52,A83,AJ3:AJ52)</f>
        <v>0</v>
      </c>
      <c r="M83" s="1400"/>
      <c r="N83" s="243">
        <f t="shared" si="16"/>
        <v>2</v>
      </c>
      <c r="O83" s="1400"/>
      <c r="P83" s="1400"/>
      <c r="Q83" s="312"/>
      <c r="R83" s="305" t="str">
        <f ca="1">IF(Rosters!H19=0,"",Rosters!H19)</f>
        <v>777</v>
      </c>
      <c r="S83" s="307" t="str">
        <f ca="1">IF(Rosters!I19=0,"",Rosters!I19)</f>
        <v>Juicy Contusion</v>
      </c>
      <c r="T83" s="1401">
        <f>SUMIF($V3:$V52,R83,$AM3:$AM52)</f>
        <v>-7</v>
      </c>
      <c r="U83" s="1401"/>
      <c r="V83" s="243">
        <f>SUMIF($Y3:$Y52,R83,$AM3:$AM52)</f>
        <v>0</v>
      </c>
      <c r="W83" s="1401">
        <f>SUMIF($AB3:$AB52,R83,$AM3:$AM52)</f>
        <v>0</v>
      </c>
      <c r="X83" s="1401"/>
      <c r="Y83" s="245">
        <f t="shared" si="17"/>
        <v>-7</v>
      </c>
      <c r="Z83" s="1401">
        <f>SUMIF($S3:$S52,R83,$AM3:$AM52)</f>
        <v>0</v>
      </c>
      <c r="AA83" s="1401"/>
      <c r="AB83" s="243">
        <f>SUMIF($AE3:$AE52,R83,$AM3:$AM52)</f>
        <v>0</v>
      </c>
      <c r="AC83" s="1400">
        <f>SUMIF(AO3:AO52,R83,AM2:AM3)</f>
        <v>0</v>
      </c>
      <c r="AD83" s="1400"/>
      <c r="AE83" s="243">
        <f t="shared" si="18"/>
        <v>-7</v>
      </c>
      <c r="AF83" s="1400"/>
      <c r="AG83" s="1400"/>
      <c r="AH83" s="207"/>
    </row>
    <row r="84" spans="1:34" ht="17" customHeight="1">
      <c r="A84" s="305" t="str">
        <f ca="1">IF(Rosters!B20=0,"",Rosters!B20)</f>
        <v>68</v>
      </c>
      <c r="B84" s="306" t="str">
        <f ca="1">IF(Rosters!C20=0,"",Rosters!C20)</f>
        <v>Summers Eve-L</v>
      </c>
      <c r="C84" s="1401">
        <f>SUMIF($E3:$E52,A84,$AJ3:$AJ52)</f>
        <v>-2</v>
      </c>
      <c r="D84" s="1401"/>
      <c r="E84" s="243">
        <f>SUMIF($H3:$H52,A84,$AJ3:$AJ52)</f>
        <v>0</v>
      </c>
      <c r="F84" s="1401">
        <f>SUMIF($K3:$K52,A84,$AJ3:$AJ52)</f>
        <v>-3</v>
      </c>
      <c r="G84" s="1401"/>
      <c r="H84" s="245">
        <f t="shared" si="15"/>
        <v>-5</v>
      </c>
      <c r="I84" s="1401">
        <f>SUMIF($B3:$B52,A84,$AJ3:$AJ52)</f>
        <v>0</v>
      </c>
      <c r="J84" s="1401"/>
      <c r="K84" s="243">
        <f>SUMIF($N3:$N52,A84,$AJ3:$AJ52)</f>
        <v>-8</v>
      </c>
      <c r="L84" s="1400">
        <f>SUMIF(AO3:AO52,A84,AJ3:AJ52)</f>
        <v>0</v>
      </c>
      <c r="M84" s="1400"/>
      <c r="N84" s="243">
        <f t="shared" si="16"/>
        <v>-13</v>
      </c>
      <c r="O84" s="1400"/>
      <c r="P84" s="1400"/>
      <c r="Q84" s="312"/>
      <c r="R84" s="305" t="str">
        <f ca="1">IF(Rosters!H20=0,"",Rosters!H20)</f>
        <v>100%</v>
      </c>
      <c r="S84" s="307" t="str">
        <f ca="1">IF(Rosters!I20=0,"",Rosters!I20)</f>
        <v>Polly Fester</v>
      </c>
      <c r="T84" s="1401">
        <f>SUMIF($V3:$V52,R84,$AM3:$AM52)</f>
        <v>-3</v>
      </c>
      <c r="U84" s="1401"/>
      <c r="V84" s="243">
        <f>SUMIF($Y3:$Y52,R84,$AM3:$AM52)</f>
        <v>-4</v>
      </c>
      <c r="W84" s="1401">
        <f>SUMIF($AB3:$AB52,R84,$AM3:$AM52)</f>
        <v>0</v>
      </c>
      <c r="X84" s="1401"/>
      <c r="Y84" s="245">
        <f t="shared" si="17"/>
        <v>-7</v>
      </c>
      <c r="Z84" s="1401">
        <f>SUMIF($S3:$S52,R84,$AM3:$AM52)</f>
        <v>0</v>
      </c>
      <c r="AA84" s="1401"/>
      <c r="AB84" s="243">
        <f>SUMIF($AE3:$AE52,R84,$AM3:$AM52)</f>
        <v>-18</v>
      </c>
      <c r="AC84" s="1400">
        <f>SUMIF(AO3:AO52,R84,AM3:AM52)</f>
        <v>0</v>
      </c>
      <c r="AD84" s="1400"/>
      <c r="AE84" s="243">
        <f t="shared" si="18"/>
        <v>-25</v>
      </c>
      <c r="AF84" s="1400"/>
      <c r="AG84" s="1400"/>
      <c r="AH84" s="207"/>
    </row>
    <row r="85" spans="1:34" ht="17" customHeight="1">
      <c r="A85" s="305" t="str">
        <f ca="1">IF(Rosters!B21=0,"",Rosters!B21)</f>
        <v>-0</v>
      </c>
      <c r="B85" s="306" t="str">
        <f ca="1">IF(Rosters!C21=0,"",Rosters!C21)</f>
        <v>Vicious Vixen</v>
      </c>
      <c r="C85" s="1401">
        <f>SUMIF($E3:$E52,A85,$AJ3:$AJ52)</f>
        <v>-7</v>
      </c>
      <c r="D85" s="1401"/>
      <c r="E85" s="243">
        <f>SUMIF($H3:$H52,A85,$AJ3:$AJ52)</f>
        <v>4</v>
      </c>
      <c r="F85" s="1401">
        <f>SUMIF($K3:$K52,A85,$AJ3:$AJ52)</f>
        <v>6</v>
      </c>
      <c r="G85" s="1401"/>
      <c r="H85" s="245">
        <f t="shared" si="15"/>
        <v>3</v>
      </c>
      <c r="I85" s="1401">
        <f>SUMIF($B3:$B52,A85,$AJ3:$AJ52)</f>
        <v>0</v>
      </c>
      <c r="J85" s="1401"/>
      <c r="K85" s="243">
        <f>SUMIF($N3:$N52,A85,$AJ3:$AJ52)</f>
        <v>0</v>
      </c>
      <c r="L85" s="1400">
        <f>SUMIF(AO3:AO52,A85,AJ3:AJ52)</f>
        <v>0</v>
      </c>
      <c r="M85" s="1400"/>
      <c r="N85" s="243">
        <f t="shared" si="16"/>
        <v>3</v>
      </c>
      <c r="O85" s="1400"/>
      <c r="P85" s="1400"/>
      <c r="Q85" s="312"/>
      <c r="R85" s="305" t="str">
        <f ca="1">IF(Rosters!H21=0,"",Rosters!H21)</f>
        <v>3CC</v>
      </c>
      <c r="S85" s="307" t="str">
        <f ca="1">IF(Rosters!I21=0,"",Rosters!I21)</f>
        <v>Roxanna Hardplace</v>
      </c>
      <c r="T85" s="1401">
        <f>SUMIF($V3:$V52,R85,$AM3:$AM52)</f>
        <v>0</v>
      </c>
      <c r="U85" s="1401"/>
      <c r="V85" s="243">
        <f>SUMIF($Y3:$Y52,R85,$AM3:$AM52)</f>
        <v>-27</v>
      </c>
      <c r="W85" s="1401">
        <f>SUMIF($AB3:$AB52,R85,$AM3:$AM52)</f>
        <v>0</v>
      </c>
      <c r="X85" s="1401"/>
      <c r="Y85" s="245">
        <f t="shared" si="17"/>
        <v>-27</v>
      </c>
      <c r="Z85" s="1401">
        <f>SUMIF($S3:$S52,R85,$AM3:$AM52)</f>
        <v>0</v>
      </c>
      <c r="AA85" s="1401"/>
      <c r="AB85" s="243">
        <f>SUMIF($AE3:$AE52,R85,$AM3:$AM52)</f>
        <v>0</v>
      </c>
      <c r="AC85" s="1400">
        <f>SUMIF(AO3:AO52,R85,AM3:AM52)</f>
        <v>0</v>
      </c>
      <c r="AD85" s="1400"/>
      <c r="AE85" s="243">
        <f t="shared" si="18"/>
        <v>-27</v>
      </c>
      <c r="AF85" s="1400"/>
      <c r="AG85" s="1400"/>
      <c r="AH85" s="207"/>
    </row>
    <row r="86" spans="1:34" ht="17" customHeight="1">
      <c r="A86" s="305" t="str">
        <f ca="1">IF(Rosters!B22=0,"",Rosters!B22)</f>
        <v>31</v>
      </c>
      <c r="B86" s="306" t="str">
        <f ca="1">IF(Rosters!C22=0,"",Rosters!C22)</f>
        <v>Whiskey</v>
      </c>
      <c r="C86" s="1401">
        <f>SUMIF($E3:$E52,A86,$AJ3:$AJ52)</f>
        <v>7</v>
      </c>
      <c r="D86" s="1401"/>
      <c r="E86" s="243">
        <f>SUMIF($H3:$H52,A86,$AJ3:$AJ52)</f>
        <v>0</v>
      </c>
      <c r="F86" s="1401">
        <f>SUMIF($K3:$K52,A86,$AJ3:$AJ52)</f>
        <v>5</v>
      </c>
      <c r="G86" s="1401"/>
      <c r="H86" s="245">
        <f t="shared" si="15"/>
        <v>12</v>
      </c>
      <c r="I86" s="1401">
        <f>SUMIF($B3:$B52,A86,$AJ3:$AJ52)</f>
        <v>12</v>
      </c>
      <c r="J86" s="1401"/>
      <c r="K86" s="243">
        <f>SUMIF($N3:$N52,A86,$AJ3:$AJ52)</f>
        <v>0</v>
      </c>
      <c r="L86" s="1400">
        <f>SUMIF(AO3:AO52,A86,AJ3:AJ52)</f>
        <v>0</v>
      </c>
      <c r="M86" s="1400"/>
      <c r="N86" s="243">
        <f t="shared" si="16"/>
        <v>24</v>
      </c>
      <c r="O86" s="1400"/>
      <c r="P86" s="1400"/>
      <c r="Q86" s="312"/>
      <c r="R86" s="305" t="str">
        <f ca="1">IF(Rosters!H22=0,"",Rosters!H22)</f>
        <v>CH4</v>
      </c>
      <c r="S86" s="307" t="str">
        <f ca="1">IF(Rosters!I22=0,"",Rosters!I22)</f>
        <v>Seoul Slayer</v>
      </c>
      <c r="T86" s="1401">
        <f>SUMIF($V3:$V52,R86,$AM3:$AM52)</f>
        <v>0</v>
      </c>
      <c r="U86" s="1401"/>
      <c r="V86" s="243">
        <f>SUMIF($Y3:$Y52,R86,$AM3:$AM52)</f>
        <v>0</v>
      </c>
      <c r="W86" s="1401">
        <f>SUMIF($AB3:$AB52,R86,$AM3:$AM52)</f>
        <v>-15</v>
      </c>
      <c r="X86" s="1401"/>
      <c r="Y86" s="245">
        <f t="shared" si="17"/>
        <v>-15</v>
      </c>
      <c r="Z86" s="1401">
        <f>SUMIF($S3:$S52,R86,$AM3:$AM52)</f>
        <v>0</v>
      </c>
      <c r="AA86" s="1401"/>
      <c r="AB86" s="243">
        <f>SUMIF($AE3:$AE52,R86,$AM3:$AM52)</f>
        <v>0</v>
      </c>
      <c r="AC86" s="1400">
        <f>SUMIF(AO3:AO52,R86,AM3:AM52)</f>
        <v>0</v>
      </c>
      <c r="AD86" s="1400"/>
      <c r="AE86" s="243">
        <f t="shared" si="18"/>
        <v>-15</v>
      </c>
      <c r="AF86" s="1400"/>
      <c r="AG86" s="1400"/>
      <c r="AH86" s="207"/>
    </row>
    <row r="87" spans="1:34" ht="17" customHeight="1">
      <c r="A87" s="305" t="str">
        <f ca="1">IF(Rosters!B23=0,"",Rosters!B23)</f>
        <v>-</v>
      </c>
      <c r="B87" s="306" t="str">
        <f ca="1">IF(Rosters!C23=0,"",Rosters!C23)</f>
        <v>-</v>
      </c>
      <c r="C87" s="1401">
        <f>SUMIF($E3:$E52,A87,$AJ3:$AJ52)</f>
        <v>0</v>
      </c>
      <c r="D87" s="1401"/>
      <c r="E87" s="243">
        <f>SUMIF($H3:$H52,A87,$AJ3:$AJ52)</f>
        <v>0</v>
      </c>
      <c r="F87" s="1401">
        <f>SUMIF($K3:$K52,A87,$AJ3:$AJ52)</f>
        <v>0</v>
      </c>
      <c r="G87" s="1401"/>
      <c r="H87" s="245">
        <f t="shared" si="15"/>
        <v>0</v>
      </c>
      <c r="I87" s="1401">
        <f>SUMIF($B3:$B52,D87,$AJ3:$AJ52)</f>
        <v>0</v>
      </c>
      <c r="J87" s="1401"/>
      <c r="K87" s="243">
        <f>SUMIF($N3:$N52,A87,$AJ3:$AJ52)</f>
        <v>0</v>
      </c>
      <c r="L87" s="1400">
        <f>SUMIF(AO3:AO52,A87,AJ3:AJ52)</f>
        <v>0</v>
      </c>
      <c r="M87" s="1400"/>
      <c r="N87" s="243">
        <f t="shared" si="16"/>
        <v>0</v>
      </c>
      <c r="O87" s="1400"/>
      <c r="P87" s="1400"/>
      <c r="Q87" s="312"/>
      <c r="R87" s="305" t="str">
        <f ca="1">IF(Rosters!H23=0,"",Rosters!H23)</f>
        <v>5"blade</v>
      </c>
      <c r="S87" s="307" t="str">
        <f ca="1">IF(Rosters!I23=0,"",Rosters!I23)</f>
        <v>Sista Slit'chya</v>
      </c>
      <c r="T87" s="1401">
        <f>SUMIF($V3:$V52,R87,$AM3:$AM52)</f>
        <v>-2</v>
      </c>
      <c r="U87" s="1401"/>
      <c r="V87" s="243">
        <f>SUMIF($Y3:$Y52,R87,$AM3:$AM52)</f>
        <v>0</v>
      </c>
      <c r="W87" s="1401">
        <f>SUMIF($AB3:$AB52,R87,$AM3:$AM52)</f>
        <v>0</v>
      </c>
      <c r="X87" s="1401"/>
      <c r="Y87" s="245">
        <f t="shared" si="17"/>
        <v>-2</v>
      </c>
      <c r="Z87" s="1401">
        <f>SUMIF($S3:$S52,R87,$AM3:$AM52)</f>
        <v>0</v>
      </c>
      <c r="AA87" s="1401"/>
      <c r="AB87" s="243">
        <f>SUMIF($AE3:$AE52,R87,$AM3:$AM52)</f>
        <v>-12</v>
      </c>
      <c r="AC87" s="1400">
        <f>SUMIF(AO3:AO52,R87,AM3:AM52)</f>
        <v>0</v>
      </c>
      <c r="AD87" s="1400"/>
      <c r="AE87" s="243">
        <f t="shared" si="18"/>
        <v>-14</v>
      </c>
      <c r="AF87" s="1400"/>
      <c r="AG87" s="1400"/>
      <c r="AH87" s="207"/>
    </row>
    <row r="88" spans="1:34" ht="17" customHeight="1">
      <c r="A88" s="305" t="str">
        <f ca="1">IF(Rosters!B24=0,"",Rosters!B24)</f>
        <v>-</v>
      </c>
      <c r="B88" s="306" t="str">
        <f ca="1">IF(Rosters!C24=0,"",Rosters!C24)</f>
        <v>-</v>
      </c>
      <c r="C88" s="1401">
        <f>SUMIF($E3:$E52,A88,$AJ3:$AJ52)</f>
        <v>0</v>
      </c>
      <c r="D88" s="1401"/>
      <c r="E88" s="243">
        <f>SUMIF($H3:$H52,A88,$AJ3:$AJ52)</f>
        <v>0</v>
      </c>
      <c r="F88" s="1401">
        <f>SUMIF($K3:$K52,A88,$AJ3:$AJ52)</f>
        <v>0</v>
      </c>
      <c r="G88" s="1401"/>
      <c r="H88" s="245">
        <f t="shared" si="15"/>
        <v>0</v>
      </c>
      <c r="I88" s="1401">
        <f>SUMIF($B3:$B52,A88,$AJ3:$AJ52)</f>
        <v>0</v>
      </c>
      <c r="J88" s="1401"/>
      <c r="K88" s="243">
        <f>SUMIF($N3:$N52,A88,$AJ3:$AJ52)</f>
        <v>0</v>
      </c>
      <c r="L88" s="1400">
        <f>SUMIF(AO3:AO52,A88,AJ3:AJ52)</f>
        <v>0</v>
      </c>
      <c r="M88" s="1400"/>
      <c r="N88" s="243">
        <f t="shared" si="16"/>
        <v>0</v>
      </c>
      <c r="O88" s="1400"/>
      <c r="P88" s="1400"/>
      <c r="Q88" s="312"/>
      <c r="R88" s="305" t="str">
        <f ca="1">IF(Rosters!H24=0,"",Rosters!H24)</f>
        <v>813</v>
      </c>
      <c r="S88" s="307" t="str">
        <f ca="1">IF(Rosters!I24=0,"",Rosters!I24)</f>
        <v>Tinja</v>
      </c>
      <c r="T88" s="1401">
        <f>SUMIF($V3:$V52,R88,$AM3:$AM52)</f>
        <v>21</v>
      </c>
      <c r="U88" s="1401"/>
      <c r="V88" s="243">
        <f>SUMIF($Y3:$Y52,R88,$AM3:$AM52)</f>
        <v>0</v>
      </c>
      <c r="W88" s="1401">
        <f>SUMIF($AB3:$AB52,R88,$AM3:$AM52)</f>
        <v>0</v>
      </c>
      <c r="X88" s="1401"/>
      <c r="Y88" s="245">
        <f t="shared" si="17"/>
        <v>21</v>
      </c>
      <c r="Z88" s="1401">
        <f>SUMIF($S3:$S52,R88,$AM3:$AM52)</f>
        <v>0</v>
      </c>
      <c r="AA88" s="1401"/>
      <c r="AB88" s="243">
        <f>SUMIF($AE3:$AE52,R88,$AM3:$AM52)</f>
        <v>0</v>
      </c>
      <c r="AC88" s="1400">
        <f>SUMIF(AO3:AO52,R88,AM3:AM52)</f>
        <v>0</v>
      </c>
      <c r="AD88" s="1400"/>
      <c r="AE88" s="243">
        <f t="shared" si="18"/>
        <v>21</v>
      </c>
      <c r="AF88" s="1400"/>
      <c r="AG88" s="1400"/>
      <c r="AH88" s="207"/>
    </row>
    <row r="89" spans="1:34" ht="17" customHeight="1" thickBot="1">
      <c r="A89" s="305" t="str">
        <f ca="1">IF(Rosters!B25=0,"",Rosters!B25)</f>
        <v>-</v>
      </c>
      <c r="B89" s="322" t="str">
        <f ca="1">IF(Rosters!C25=0,"",Rosters!C25)</f>
        <v>-</v>
      </c>
      <c r="C89" s="1392">
        <f>SUMIF($E3:$E52,A89,$AJ3:$AJ52)</f>
        <v>0</v>
      </c>
      <c r="D89" s="1392"/>
      <c r="E89" s="323">
        <f>SUMIF($H3:$H52,A89,$AJ3:$AJ52)</f>
        <v>0</v>
      </c>
      <c r="F89" s="1392">
        <f>SUMIF($K3:$K52,A89,$AJ3:$AJ52)</f>
        <v>0</v>
      </c>
      <c r="G89" s="1392"/>
      <c r="H89" s="324">
        <f t="shared" si="15"/>
        <v>0</v>
      </c>
      <c r="I89" s="1392">
        <f>SUMIF($B3:$B52,A89,$AJ3:$AJ52)</f>
        <v>0</v>
      </c>
      <c r="J89" s="1392"/>
      <c r="K89" s="323">
        <f>SUMIF($N3:$N52,A89,$AJ3:$AJ52)</f>
        <v>0</v>
      </c>
      <c r="L89" s="1396">
        <f>SUMIF(AO3:AO52,A89,AJ3:AJ52)</f>
        <v>0</v>
      </c>
      <c r="M89" s="1396"/>
      <c r="N89" s="323">
        <f t="shared" si="16"/>
        <v>0</v>
      </c>
      <c r="O89" s="1396"/>
      <c r="P89" s="1396"/>
      <c r="Q89" s="325"/>
      <c r="R89" s="305" t="str">
        <f ca="1">IF(Rosters!H25=0,"",Rosters!H25)</f>
        <v>Crazy88</v>
      </c>
      <c r="S89" s="321" t="str">
        <f ca="1">IF(Rosters!I25=0,"",Rosters!I25)</f>
        <v>ZOOMa Thurman</v>
      </c>
      <c r="T89" s="1403">
        <f>SUMIF($V3:$V52,R89,$AM3:$AM52)</f>
        <v>0</v>
      </c>
      <c r="U89" s="1403"/>
      <c r="V89" s="308">
        <f>SUMIF($Y3:$Y52,R89,$AM3:$AM52)</f>
        <v>0</v>
      </c>
      <c r="W89" s="1403">
        <f>SUMIF($AB3:$AB52,R89,$AM3:$AM52)</f>
        <v>-4</v>
      </c>
      <c r="X89" s="1403"/>
      <c r="Y89" s="244">
        <f t="shared" si="17"/>
        <v>-4</v>
      </c>
      <c r="Z89" s="1403">
        <f>SUMIF($S3:$S52,R89,$AM3:$AM52)</f>
        <v>0</v>
      </c>
      <c r="AA89" s="1403"/>
      <c r="AB89" s="308">
        <f>SUMIF($AE3:$AE52,R89,$AM3:$AM52)</f>
        <v>0</v>
      </c>
      <c r="AC89" s="1413">
        <f>SUMIF(AO3:AO52,R89,AM3:AM52)</f>
        <v>0</v>
      </c>
      <c r="AD89" s="1413"/>
      <c r="AE89" s="308">
        <f t="shared" si="18"/>
        <v>-4</v>
      </c>
      <c r="AF89" s="1413"/>
      <c r="AG89" s="1413"/>
      <c r="AH89" s="208"/>
    </row>
    <row r="90" spans="1:34" ht="17" customHeight="1" thickBot="1">
      <c r="A90" s="1393" t="s">
        <v>286</v>
      </c>
      <c r="B90" s="1394"/>
      <c r="C90" s="1395">
        <f>SUM(C76:D89)</f>
        <v>16</v>
      </c>
      <c r="D90" s="1395"/>
      <c r="E90" s="326">
        <f>SUM(E76:E89)</f>
        <v>16</v>
      </c>
      <c r="F90" s="1395">
        <f>SUM(F76:G89)</f>
        <v>16</v>
      </c>
      <c r="G90" s="1395"/>
      <c r="H90" s="326">
        <f>SUM(H76:H89)</f>
        <v>48</v>
      </c>
      <c r="I90" s="1395">
        <f>SUM(I76:J89)</f>
        <v>16</v>
      </c>
      <c r="J90" s="1395"/>
      <c r="K90" s="326">
        <f>SUM(K76:K89)</f>
        <v>16</v>
      </c>
      <c r="L90" s="1395">
        <f>SUM(L76:M89)</f>
        <v>0</v>
      </c>
      <c r="M90" s="1395"/>
      <c r="N90" s="326">
        <f>SUM(N76:N89)</f>
        <v>80</v>
      </c>
      <c r="O90" s="1395"/>
      <c r="P90" s="1395"/>
      <c r="Q90" s="327"/>
      <c r="R90" s="1485" t="s">
        <v>286</v>
      </c>
      <c r="S90" s="1486"/>
      <c r="T90" s="1150">
        <f>SUM(T76:U89)</f>
        <v>-16</v>
      </c>
      <c r="U90" s="1150"/>
      <c r="V90" s="317">
        <f>SUM(V76:V89)</f>
        <v>-16</v>
      </c>
      <c r="W90" s="1150">
        <f>SUM(W76:X89)</f>
        <v>-16</v>
      </c>
      <c r="X90" s="1150"/>
      <c r="Y90" s="317">
        <f>SUM(Y76:Y89)</f>
        <v>-48</v>
      </c>
      <c r="Z90" s="1150">
        <f>SUM(Z76:AA89)</f>
        <v>-21</v>
      </c>
      <c r="AA90" s="1150"/>
      <c r="AB90" s="317">
        <f>SUM(AB76:AB89)</f>
        <v>-16</v>
      </c>
      <c r="AC90" s="1150">
        <f>SUM(AC76:AD89)</f>
        <v>0</v>
      </c>
      <c r="AD90" s="1150"/>
      <c r="AE90" s="317">
        <f>SUM(AE76:AE89)</f>
        <v>-85</v>
      </c>
      <c r="AF90" s="1150"/>
      <c r="AG90" s="1150"/>
      <c r="AH90" s="318"/>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mergeCells count="880">
    <mergeCell ref="C2:D2"/>
    <mergeCell ref="F2:G2"/>
    <mergeCell ref="I2:J2"/>
    <mergeCell ref="B1:F1"/>
    <mergeCell ref="G1:H1"/>
    <mergeCell ref="I1:M1"/>
    <mergeCell ref="L2:M2"/>
    <mergeCell ref="N1:P1"/>
    <mergeCell ref="AE1:AG1"/>
    <mergeCell ref="AI1:AL1"/>
    <mergeCell ref="Z2:AA2"/>
    <mergeCell ref="AC2:AD2"/>
    <mergeCell ref="AF2:AG2"/>
    <mergeCell ref="O2:P2"/>
    <mergeCell ref="T2:U2"/>
    <mergeCell ref="Z1:AD1"/>
    <mergeCell ref="W2:X2"/>
    <mergeCell ref="S1:W1"/>
    <mergeCell ref="X1:Y1"/>
    <mergeCell ref="AN3:AN4"/>
    <mergeCell ref="AO3:AO4"/>
    <mergeCell ref="AI3:AI4"/>
    <mergeCell ref="AJ3:AJ4"/>
    <mergeCell ref="AK3:AK4"/>
    <mergeCell ref="AL3:AL4"/>
    <mergeCell ref="AM3:AM4"/>
    <mergeCell ref="AH3:AH4"/>
    <mergeCell ref="Q3:Q4"/>
    <mergeCell ref="A3:A4"/>
    <mergeCell ref="B3:B4"/>
    <mergeCell ref="E3:E4"/>
    <mergeCell ref="H3:H4"/>
    <mergeCell ref="K3:K4"/>
    <mergeCell ref="N3:N4"/>
    <mergeCell ref="AB3:AB4"/>
    <mergeCell ref="AE3:AE4"/>
    <mergeCell ref="K5:K6"/>
    <mergeCell ref="N5:N6"/>
    <mergeCell ref="Q5:Q6"/>
    <mergeCell ref="R5:R6"/>
    <mergeCell ref="R3:R4"/>
    <mergeCell ref="S3:S4"/>
    <mergeCell ref="V3:V4"/>
    <mergeCell ref="Y3:Y4"/>
    <mergeCell ref="AI5:AI6"/>
    <mergeCell ref="AJ5:AJ6"/>
    <mergeCell ref="A5:A6"/>
    <mergeCell ref="B5:B6"/>
    <mergeCell ref="E5:E6"/>
    <mergeCell ref="H5:H6"/>
    <mergeCell ref="N7:N8"/>
    <mergeCell ref="Q7:Q8"/>
    <mergeCell ref="AM5:AM6"/>
    <mergeCell ref="AN5:AN6"/>
    <mergeCell ref="S5:S6"/>
    <mergeCell ref="V5:V6"/>
    <mergeCell ref="Y5:Y6"/>
    <mergeCell ref="AB5:AB6"/>
    <mergeCell ref="AE5:AE6"/>
    <mergeCell ref="AH5:AH6"/>
    <mergeCell ref="AO7:AO8"/>
    <mergeCell ref="AM9:AM10"/>
    <mergeCell ref="AK5:AK6"/>
    <mergeCell ref="AL5:AL6"/>
    <mergeCell ref="AO5:AO6"/>
    <mergeCell ref="A7:A8"/>
    <mergeCell ref="B7:B8"/>
    <mergeCell ref="E7:E8"/>
    <mergeCell ref="H7:H8"/>
    <mergeCell ref="K7:K8"/>
    <mergeCell ref="AE7:AE8"/>
    <mergeCell ref="AI7:AI8"/>
    <mergeCell ref="AH7:AH8"/>
    <mergeCell ref="AJ7:AJ8"/>
    <mergeCell ref="AN9:AN10"/>
    <mergeCell ref="AO9:AO10"/>
    <mergeCell ref="AL9:AL10"/>
    <mergeCell ref="AL7:AL8"/>
    <mergeCell ref="AM7:AM8"/>
    <mergeCell ref="AN7:AN8"/>
    <mergeCell ref="AB9:AB10"/>
    <mergeCell ref="AB11:AB12"/>
    <mergeCell ref="AJ9:AJ10"/>
    <mergeCell ref="AK9:AK10"/>
    <mergeCell ref="R7:R8"/>
    <mergeCell ref="S7:S8"/>
    <mergeCell ref="AK7:AK8"/>
    <mergeCell ref="V7:V8"/>
    <mergeCell ref="Y7:Y8"/>
    <mergeCell ref="AB7:AB8"/>
    <mergeCell ref="A11:A12"/>
    <mergeCell ref="B11:B12"/>
    <mergeCell ref="E11:E12"/>
    <mergeCell ref="H11:H12"/>
    <mergeCell ref="K11:K12"/>
    <mergeCell ref="Q9:Q10"/>
    <mergeCell ref="Q11:Q12"/>
    <mergeCell ref="N11:N12"/>
    <mergeCell ref="R9:R10"/>
    <mergeCell ref="S9:S10"/>
    <mergeCell ref="AH9:AH10"/>
    <mergeCell ref="AI9:AI10"/>
    <mergeCell ref="V9:V10"/>
    <mergeCell ref="Y9:Y10"/>
    <mergeCell ref="AE9:AE10"/>
    <mergeCell ref="Y11:Y12"/>
    <mergeCell ref="AE11:AE12"/>
    <mergeCell ref="AJ13:AJ14"/>
    <mergeCell ref="AK13:AK14"/>
    <mergeCell ref="AL13:AL14"/>
    <mergeCell ref="AH13:AH14"/>
    <mergeCell ref="A9:A10"/>
    <mergeCell ref="B9:B10"/>
    <mergeCell ref="E9:E10"/>
    <mergeCell ref="H9:H10"/>
    <mergeCell ref="K9:K10"/>
    <mergeCell ref="N9:N10"/>
    <mergeCell ref="Q13:Q14"/>
    <mergeCell ref="R13:R14"/>
    <mergeCell ref="AH11:AH12"/>
    <mergeCell ref="AB13:AB14"/>
    <mergeCell ref="AE13:AE14"/>
    <mergeCell ref="AM11:AM12"/>
    <mergeCell ref="R11:R12"/>
    <mergeCell ref="S11:S12"/>
    <mergeCell ref="V11:V12"/>
    <mergeCell ref="AM13:AM14"/>
    <mergeCell ref="V13:V14"/>
    <mergeCell ref="Y13:Y14"/>
    <mergeCell ref="AI13:AI14"/>
    <mergeCell ref="AO11:AO12"/>
    <mergeCell ref="A13:A14"/>
    <mergeCell ref="B13:B14"/>
    <mergeCell ref="E13:E14"/>
    <mergeCell ref="H13:H14"/>
    <mergeCell ref="K13:K14"/>
    <mergeCell ref="N13:N14"/>
    <mergeCell ref="Q15:Q16"/>
    <mergeCell ref="R15:R16"/>
    <mergeCell ref="S15:S16"/>
    <mergeCell ref="AN13:AN14"/>
    <mergeCell ref="S13:S14"/>
    <mergeCell ref="AN11:AN12"/>
    <mergeCell ref="AI11:AI12"/>
    <mergeCell ref="AJ11:AJ12"/>
    <mergeCell ref="AK11:AK12"/>
    <mergeCell ref="AL11:AL12"/>
    <mergeCell ref="AJ15:AJ16"/>
    <mergeCell ref="AK15:AK16"/>
    <mergeCell ref="AL15:AL16"/>
    <mergeCell ref="AO13:AO14"/>
    <mergeCell ref="A15:A16"/>
    <mergeCell ref="B15:B16"/>
    <mergeCell ref="E15:E16"/>
    <mergeCell ref="H15:H16"/>
    <mergeCell ref="K15:K16"/>
    <mergeCell ref="N15:N16"/>
    <mergeCell ref="AJ17:AJ18"/>
    <mergeCell ref="AK17:AK18"/>
    <mergeCell ref="AE17:AE18"/>
    <mergeCell ref="AO15:AO16"/>
    <mergeCell ref="V15:V16"/>
    <mergeCell ref="Y15:Y16"/>
    <mergeCell ref="AB15:AB16"/>
    <mergeCell ref="AE15:AE16"/>
    <mergeCell ref="AH15:AH16"/>
    <mergeCell ref="AI15:AI16"/>
    <mergeCell ref="AM15:AM16"/>
    <mergeCell ref="AN15:AN16"/>
    <mergeCell ref="AM17:AM18"/>
    <mergeCell ref="AN17:AN18"/>
    <mergeCell ref="A17:A18"/>
    <mergeCell ref="B17:B18"/>
    <mergeCell ref="AL17:AL18"/>
    <mergeCell ref="Q17:Q18"/>
    <mergeCell ref="R17:R18"/>
    <mergeCell ref="AH17:AH18"/>
    <mergeCell ref="AO17:AO18"/>
    <mergeCell ref="A19:A20"/>
    <mergeCell ref="B19:B20"/>
    <mergeCell ref="E19:E20"/>
    <mergeCell ref="H19:H20"/>
    <mergeCell ref="K19:K20"/>
    <mergeCell ref="AN19:AN20"/>
    <mergeCell ref="AO19:AO20"/>
    <mergeCell ref="E17:E18"/>
    <mergeCell ref="H17:H18"/>
    <mergeCell ref="S17:S18"/>
    <mergeCell ref="V17:V18"/>
    <mergeCell ref="K17:K18"/>
    <mergeCell ref="N17:N18"/>
    <mergeCell ref="N19:N20"/>
    <mergeCell ref="Q19:Q20"/>
    <mergeCell ref="R19:R20"/>
    <mergeCell ref="S19:S20"/>
    <mergeCell ref="A21:A22"/>
    <mergeCell ref="B21:B22"/>
    <mergeCell ref="E21:E22"/>
    <mergeCell ref="H21:H22"/>
    <mergeCell ref="K21:K22"/>
    <mergeCell ref="N21:N22"/>
    <mergeCell ref="Q21:Q22"/>
    <mergeCell ref="R21:R22"/>
    <mergeCell ref="S21:S22"/>
    <mergeCell ref="V21:V22"/>
    <mergeCell ref="Y21:Y22"/>
    <mergeCell ref="AB21:AB22"/>
    <mergeCell ref="AE21:AE22"/>
    <mergeCell ref="AH21:AH22"/>
    <mergeCell ref="AI21:AI22"/>
    <mergeCell ref="AE19:AE20"/>
    <mergeCell ref="AH19:AH20"/>
    <mergeCell ref="Y17:Y18"/>
    <mergeCell ref="AB17:AB18"/>
    <mergeCell ref="AI17:AI18"/>
    <mergeCell ref="V19:V20"/>
    <mergeCell ref="Y19:Y20"/>
    <mergeCell ref="AB19:AB20"/>
    <mergeCell ref="AK19:AK20"/>
    <mergeCell ref="AL19:AL20"/>
    <mergeCell ref="AI19:AI20"/>
    <mergeCell ref="AJ19:AJ20"/>
    <mergeCell ref="AN21:AN22"/>
    <mergeCell ref="AO21:AO22"/>
    <mergeCell ref="AK21:AK22"/>
    <mergeCell ref="AL21:AL22"/>
    <mergeCell ref="AM19:AM20"/>
    <mergeCell ref="AJ21:AJ22"/>
    <mergeCell ref="AM21:AM22"/>
    <mergeCell ref="K23:K24"/>
    <mergeCell ref="N23:N24"/>
    <mergeCell ref="Q23:Q24"/>
    <mergeCell ref="AJ25:AJ26"/>
    <mergeCell ref="A23:A24"/>
    <mergeCell ref="B23:B24"/>
    <mergeCell ref="E23:E24"/>
    <mergeCell ref="H23:H24"/>
    <mergeCell ref="AK25:AK26"/>
    <mergeCell ref="R23:R24"/>
    <mergeCell ref="S23:S24"/>
    <mergeCell ref="AI23:AI24"/>
    <mergeCell ref="AB25:AB26"/>
    <mergeCell ref="AK23:AK24"/>
    <mergeCell ref="AH25:AH26"/>
    <mergeCell ref="AI25:AI26"/>
    <mergeCell ref="AO25:AO26"/>
    <mergeCell ref="AL25:AL26"/>
    <mergeCell ref="AL23:AL24"/>
    <mergeCell ref="AM23:AM24"/>
    <mergeCell ref="AM25:AM26"/>
    <mergeCell ref="AN25:AN26"/>
    <mergeCell ref="AN23:AN24"/>
    <mergeCell ref="AO23:AO24"/>
    <mergeCell ref="V23:V24"/>
    <mergeCell ref="Y23:Y24"/>
    <mergeCell ref="AB23:AB24"/>
    <mergeCell ref="AE23:AE24"/>
    <mergeCell ref="AH23:AH24"/>
    <mergeCell ref="AJ23:AJ24"/>
    <mergeCell ref="A27:A28"/>
    <mergeCell ref="B27:B28"/>
    <mergeCell ref="E27:E28"/>
    <mergeCell ref="H27:H28"/>
    <mergeCell ref="K27:K28"/>
    <mergeCell ref="Q25:Q26"/>
    <mergeCell ref="R25:R26"/>
    <mergeCell ref="S25:S26"/>
    <mergeCell ref="Q27:Q28"/>
    <mergeCell ref="AE25:AE26"/>
    <mergeCell ref="Y27:Y28"/>
    <mergeCell ref="AB27:AB28"/>
    <mergeCell ref="AE27:AE28"/>
    <mergeCell ref="V25:V26"/>
    <mergeCell ref="Y25:Y26"/>
    <mergeCell ref="AK29:AK30"/>
    <mergeCell ref="AL29:AL30"/>
    <mergeCell ref="AH29:AH30"/>
    <mergeCell ref="A25:A26"/>
    <mergeCell ref="B25:B26"/>
    <mergeCell ref="E25:E26"/>
    <mergeCell ref="H25:H26"/>
    <mergeCell ref="K25:K26"/>
    <mergeCell ref="N25:N26"/>
    <mergeCell ref="N27:N28"/>
    <mergeCell ref="R29:R30"/>
    <mergeCell ref="AH27:AH28"/>
    <mergeCell ref="AB29:AB30"/>
    <mergeCell ref="AE29:AE30"/>
    <mergeCell ref="AM27:AM28"/>
    <mergeCell ref="R27:R28"/>
    <mergeCell ref="S27:S28"/>
    <mergeCell ref="V27:V28"/>
    <mergeCell ref="AM29:AM30"/>
    <mergeCell ref="AJ29:AJ30"/>
    <mergeCell ref="Y29:Y30"/>
    <mergeCell ref="AI29:AI30"/>
    <mergeCell ref="AO27:AO28"/>
    <mergeCell ref="A29:A30"/>
    <mergeCell ref="B29:B30"/>
    <mergeCell ref="E29:E30"/>
    <mergeCell ref="H29:H30"/>
    <mergeCell ref="K29:K30"/>
    <mergeCell ref="N29:N30"/>
    <mergeCell ref="Q29:Q30"/>
    <mergeCell ref="R31:R32"/>
    <mergeCell ref="S31:S32"/>
    <mergeCell ref="AN29:AN30"/>
    <mergeCell ref="S29:S30"/>
    <mergeCell ref="AN27:AN28"/>
    <mergeCell ref="AI27:AI28"/>
    <mergeCell ref="AJ27:AJ28"/>
    <mergeCell ref="AK27:AK28"/>
    <mergeCell ref="AL27:AL28"/>
    <mergeCell ref="V29:V30"/>
    <mergeCell ref="AJ31:AJ32"/>
    <mergeCell ref="AK31:AK32"/>
    <mergeCell ref="AO29:AO30"/>
    <mergeCell ref="A31:A32"/>
    <mergeCell ref="B31:B32"/>
    <mergeCell ref="E31:E32"/>
    <mergeCell ref="H31:H32"/>
    <mergeCell ref="K31:K32"/>
    <mergeCell ref="N31:N32"/>
    <mergeCell ref="Q31:Q32"/>
    <mergeCell ref="V31:V32"/>
    <mergeCell ref="Y31:Y32"/>
    <mergeCell ref="AB31:AB32"/>
    <mergeCell ref="AE31:AE32"/>
    <mergeCell ref="AH31:AH32"/>
    <mergeCell ref="AI31:AI32"/>
    <mergeCell ref="AL33:AL34"/>
    <mergeCell ref="Q33:Q34"/>
    <mergeCell ref="R33:R34"/>
    <mergeCell ref="AH33:AH34"/>
    <mergeCell ref="AI33:AI34"/>
    <mergeCell ref="AJ33:AJ34"/>
    <mergeCell ref="AK33:AK34"/>
    <mergeCell ref="AE33:AE34"/>
    <mergeCell ref="AN31:AN32"/>
    <mergeCell ref="AM33:AM34"/>
    <mergeCell ref="AN33:AN34"/>
    <mergeCell ref="AO33:AO34"/>
    <mergeCell ref="AO31:AO32"/>
    <mergeCell ref="AM31:AM32"/>
    <mergeCell ref="AL31:AL32"/>
    <mergeCell ref="A35:A36"/>
    <mergeCell ref="B35:B36"/>
    <mergeCell ref="E35:E36"/>
    <mergeCell ref="H35:H36"/>
    <mergeCell ref="K35:K36"/>
    <mergeCell ref="Y33:Y34"/>
    <mergeCell ref="AB33:AB34"/>
    <mergeCell ref="A33:A34"/>
    <mergeCell ref="B33:B34"/>
    <mergeCell ref="AN35:AN36"/>
    <mergeCell ref="Q35:Q36"/>
    <mergeCell ref="AM35:AM36"/>
    <mergeCell ref="R35:R36"/>
    <mergeCell ref="S35:S36"/>
    <mergeCell ref="AK35:AK36"/>
    <mergeCell ref="AL35:AL36"/>
    <mergeCell ref="AJ35:AJ36"/>
    <mergeCell ref="AO35:AO36"/>
    <mergeCell ref="E33:E34"/>
    <mergeCell ref="H33:H34"/>
    <mergeCell ref="K37:K38"/>
    <mergeCell ref="N37:N38"/>
    <mergeCell ref="S33:S34"/>
    <mergeCell ref="V33:V34"/>
    <mergeCell ref="K33:K34"/>
    <mergeCell ref="N33:N34"/>
    <mergeCell ref="N35:N36"/>
    <mergeCell ref="AH37:AH38"/>
    <mergeCell ref="Q37:Q38"/>
    <mergeCell ref="R37:R38"/>
    <mergeCell ref="S37:S38"/>
    <mergeCell ref="V37:V38"/>
    <mergeCell ref="A37:A38"/>
    <mergeCell ref="B37:B38"/>
    <mergeCell ref="E37:E38"/>
    <mergeCell ref="H37:H38"/>
    <mergeCell ref="AI37:AI38"/>
    <mergeCell ref="AE35:AE36"/>
    <mergeCell ref="V35:V36"/>
    <mergeCell ref="Y35:Y36"/>
    <mergeCell ref="AB35:AB36"/>
    <mergeCell ref="AI35:AI36"/>
    <mergeCell ref="Y37:Y38"/>
    <mergeCell ref="AB37:AB38"/>
    <mergeCell ref="AH35:AH36"/>
    <mergeCell ref="AE37:AE38"/>
    <mergeCell ref="AJ37:AJ38"/>
    <mergeCell ref="AM37:AM38"/>
    <mergeCell ref="AN37:AN38"/>
    <mergeCell ref="AO37:AO38"/>
    <mergeCell ref="AK37:AK38"/>
    <mergeCell ref="AL37:AL38"/>
    <mergeCell ref="K39:K40"/>
    <mergeCell ref="N39:N40"/>
    <mergeCell ref="Q39:Q40"/>
    <mergeCell ref="AJ41:AJ42"/>
    <mergeCell ref="A39:A40"/>
    <mergeCell ref="B39:B40"/>
    <mergeCell ref="E39:E40"/>
    <mergeCell ref="H39:H40"/>
    <mergeCell ref="AK41:AK42"/>
    <mergeCell ref="R39:R40"/>
    <mergeCell ref="S39:S40"/>
    <mergeCell ref="AI39:AI40"/>
    <mergeCell ref="AB41:AB42"/>
    <mergeCell ref="AK39:AK40"/>
    <mergeCell ref="AH41:AH42"/>
    <mergeCell ref="AI41:AI42"/>
    <mergeCell ref="AO41:AO42"/>
    <mergeCell ref="AL41:AL42"/>
    <mergeCell ref="AL39:AL40"/>
    <mergeCell ref="AM39:AM40"/>
    <mergeCell ref="AM41:AM42"/>
    <mergeCell ref="AN41:AN42"/>
    <mergeCell ref="AN39:AN40"/>
    <mergeCell ref="AO39:AO40"/>
    <mergeCell ref="V39:V40"/>
    <mergeCell ref="Y39:Y40"/>
    <mergeCell ref="AB39:AB40"/>
    <mergeCell ref="AE39:AE40"/>
    <mergeCell ref="AH39:AH40"/>
    <mergeCell ref="AJ39:AJ40"/>
    <mergeCell ref="A43:A44"/>
    <mergeCell ref="B43:B44"/>
    <mergeCell ref="E43:E44"/>
    <mergeCell ref="H43:H44"/>
    <mergeCell ref="K43:K44"/>
    <mergeCell ref="Q41:Q42"/>
    <mergeCell ref="Q43:Q44"/>
    <mergeCell ref="AE41:AE42"/>
    <mergeCell ref="Y43:Y44"/>
    <mergeCell ref="AB43:AB44"/>
    <mergeCell ref="AE43:AE44"/>
    <mergeCell ref="V41:V42"/>
    <mergeCell ref="Y41:Y42"/>
    <mergeCell ref="AH45:AH46"/>
    <mergeCell ref="A41:A42"/>
    <mergeCell ref="B41:B42"/>
    <mergeCell ref="E41:E42"/>
    <mergeCell ref="H41:H42"/>
    <mergeCell ref="K41:K42"/>
    <mergeCell ref="N41:N42"/>
    <mergeCell ref="N43:N44"/>
    <mergeCell ref="R41:R42"/>
    <mergeCell ref="S41:S42"/>
    <mergeCell ref="AB45:AB46"/>
    <mergeCell ref="AE45:AE46"/>
    <mergeCell ref="AM43:AM44"/>
    <mergeCell ref="R43:R44"/>
    <mergeCell ref="S43:S44"/>
    <mergeCell ref="V43:V44"/>
    <mergeCell ref="AM45:AM46"/>
    <mergeCell ref="AJ45:AJ46"/>
    <mergeCell ref="AK45:AK46"/>
    <mergeCell ref="AL45:AL46"/>
    <mergeCell ref="AO43:AO44"/>
    <mergeCell ref="A45:A46"/>
    <mergeCell ref="B45:B46"/>
    <mergeCell ref="E45:E46"/>
    <mergeCell ref="H45:H46"/>
    <mergeCell ref="K45:K46"/>
    <mergeCell ref="N45:N46"/>
    <mergeCell ref="Q45:Q46"/>
    <mergeCell ref="R45:R46"/>
    <mergeCell ref="AH43:AH44"/>
    <mergeCell ref="AN45:AN46"/>
    <mergeCell ref="S45:S46"/>
    <mergeCell ref="AN43:AN44"/>
    <mergeCell ref="AI43:AI44"/>
    <mergeCell ref="AJ43:AJ44"/>
    <mergeCell ref="AK43:AK44"/>
    <mergeCell ref="AL43:AL44"/>
    <mergeCell ref="V45:V46"/>
    <mergeCell ref="Y45:Y46"/>
    <mergeCell ref="AI45:AI46"/>
    <mergeCell ref="AO45:AO46"/>
    <mergeCell ref="A47:A48"/>
    <mergeCell ref="B47:B48"/>
    <mergeCell ref="E47:E48"/>
    <mergeCell ref="H47:H48"/>
    <mergeCell ref="K47:K48"/>
    <mergeCell ref="N47:N48"/>
    <mergeCell ref="Q47:Q48"/>
    <mergeCell ref="R47:R48"/>
    <mergeCell ref="S47:S48"/>
    <mergeCell ref="N49:N50"/>
    <mergeCell ref="AO47:AO48"/>
    <mergeCell ref="V47:V48"/>
    <mergeCell ref="Y47:Y48"/>
    <mergeCell ref="AB47:AB48"/>
    <mergeCell ref="AE47:AE48"/>
    <mergeCell ref="AH47:AH48"/>
    <mergeCell ref="AI47:AI48"/>
    <mergeCell ref="AJ47:AJ48"/>
    <mergeCell ref="Y49:Y50"/>
    <mergeCell ref="AB49:AB50"/>
    <mergeCell ref="AI49:AI50"/>
    <mergeCell ref="AJ49:AJ50"/>
    <mergeCell ref="AH49:AH50"/>
    <mergeCell ref="A49:A50"/>
    <mergeCell ref="B49:B50"/>
    <mergeCell ref="E49:E50"/>
    <mergeCell ref="H49:H50"/>
    <mergeCell ref="K49:K50"/>
    <mergeCell ref="AK47:AK48"/>
    <mergeCell ref="AL47:AL48"/>
    <mergeCell ref="AK49:AK50"/>
    <mergeCell ref="AL49:AL50"/>
    <mergeCell ref="AM47:AM48"/>
    <mergeCell ref="AN47:AN48"/>
    <mergeCell ref="AM49:AM50"/>
    <mergeCell ref="AN49:AN50"/>
    <mergeCell ref="AO49:AO50"/>
    <mergeCell ref="A51:A52"/>
    <mergeCell ref="B51:B52"/>
    <mergeCell ref="E51:E52"/>
    <mergeCell ref="H51:H52"/>
    <mergeCell ref="K51:K52"/>
    <mergeCell ref="N51:N52"/>
    <mergeCell ref="Q51:Q52"/>
    <mergeCell ref="AE51:AE52"/>
    <mergeCell ref="AE49:AE50"/>
    <mergeCell ref="A54:Q54"/>
    <mergeCell ref="R54:AH54"/>
    <mergeCell ref="AH51:AH52"/>
    <mergeCell ref="Q49:Q50"/>
    <mergeCell ref="R49:R50"/>
    <mergeCell ref="S49:S50"/>
    <mergeCell ref="V49:V50"/>
    <mergeCell ref="S51:S52"/>
    <mergeCell ref="V51:V52"/>
    <mergeCell ref="Y51:Y52"/>
    <mergeCell ref="AB51:AB52"/>
    <mergeCell ref="AN51:AN52"/>
    <mergeCell ref="AO51:AO52"/>
    <mergeCell ref="A53:Q53"/>
    <mergeCell ref="R53:AH53"/>
    <mergeCell ref="AJ51:AJ52"/>
    <mergeCell ref="AK51:AK52"/>
    <mergeCell ref="AL51:AL52"/>
    <mergeCell ref="AM51:AM52"/>
    <mergeCell ref="AI51:AI52"/>
    <mergeCell ref="R51:R52"/>
    <mergeCell ref="A57:Q57"/>
    <mergeCell ref="R57:AH57"/>
    <mergeCell ref="L58:M58"/>
    <mergeCell ref="O58:P58"/>
    <mergeCell ref="T58:U58"/>
    <mergeCell ref="AF58:AG58"/>
    <mergeCell ref="A55:Q55"/>
    <mergeCell ref="R55:AH55"/>
    <mergeCell ref="A56:Q56"/>
    <mergeCell ref="R56:AH56"/>
    <mergeCell ref="O59:P59"/>
    <mergeCell ref="T59:U59"/>
    <mergeCell ref="C58:D58"/>
    <mergeCell ref="F58:G58"/>
    <mergeCell ref="C59:D59"/>
    <mergeCell ref="F59:G59"/>
    <mergeCell ref="I59:J59"/>
    <mergeCell ref="L59:M59"/>
    <mergeCell ref="AF59:AG59"/>
    <mergeCell ref="I58:J58"/>
    <mergeCell ref="Z60:AA60"/>
    <mergeCell ref="AC60:AD60"/>
    <mergeCell ref="W58:X58"/>
    <mergeCell ref="Z58:AA58"/>
    <mergeCell ref="AC58:AD58"/>
    <mergeCell ref="Z59:AA59"/>
    <mergeCell ref="AC59:AD59"/>
    <mergeCell ref="W59:X59"/>
    <mergeCell ref="AF61:AG61"/>
    <mergeCell ref="C60:D60"/>
    <mergeCell ref="F60:G60"/>
    <mergeCell ref="I60:J60"/>
    <mergeCell ref="L60:M60"/>
    <mergeCell ref="O60:P60"/>
    <mergeCell ref="T60:U60"/>
    <mergeCell ref="W60:X60"/>
    <mergeCell ref="AF60:AG60"/>
    <mergeCell ref="C61:D61"/>
    <mergeCell ref="T61:U61"/>
    <mergeCell ref="W61:X61"/>
    <mergeCell ref="Z61:AA61"/>
    <mergeCell ref="AC61:AD61"/>
    <mergeCell ref="F61:G61"/>
    <mergeCell ref="I61:J61"/>
    <mergeCell ref="L61:M61"/>
    <mergeCell ref="O61:P61"/>
    <mergeCell ref="T62:U62"/>
    <mergeCell ref="W62:X62"/>
    <mergeCell ref="AF62:AG62"/>
    <mergeCell ref="C63:D63"/>
    <mergeCell ref="Z62:AA62"/>
    <mergeCell ref="AC62:AD62"/>
    <mergeCell ref="F63:G63"/>
    <mergeCell ref="I63:J63"/>
    <mergeCell ref="L63:M63"/>
    <mergeCell ref="O63:P63"/>
    <mergeCell ref="AF63:AG63"/>
    <mergeCell ref="C62:D62"/>
    <mergeCell ref="F62:G62"/>
    <mergeCell ref="I62:J62"/>
    <mergeCell ref="L62:M62"/>
    <mergeCell ref="O62:P62"/>
    <mergeCell ref="W64:X64"/>
    <mergeCell ref="Z64:AA64"/>
    <mergeCell ref="AC64:AD64"/>
    <mergeCell ref="T63:U63"/>
    <mergeCell ref="W63:X63"/>
    <mergeCell ref="Z63:AA63"/>
    <mergeCell ref="AC63:AD63"/>
    <mergeCell ref="W65:X65"/>
    <mergeCell ref="Z65:AA65"/>
    <mergeCell ref="AC65:AD65"/>
    <mergeCell ref="AF65:AG65"/>
    <mergeCell ref="C64:D64"/>
    <mergeCell ref="F64:G64"/>
    <mergeCell ref="I64:J64"/>
    <mergeCell ref="L64:M64"/>
    <mergeCell ref="O64:P64"/>
    <mergeCell ref="T64:U64"/>
    <mergeCell ref="W66:X66"/>
    <mergeCell ref="Z66:AA66"/>
    <mergeCell ref="AC66:AD66"/>
    <mergeCell ref="AF64:AG64"/>
    <mergeCell ref="C65:D65"/>
    <mergeCell ref="F65:G65"/>
    <mergeCell ref="I65:J65"/>
    <mergeCell ref="L65:M65"/>
    <mergeCell ref="O65:P65"/>
    <mergeCell ref="T65:U65"/>
    <mergeCell ref="W67:X67"/>
    <mergeCell ref="Z67:AA67"/>
    <mergeCell ref="AC67:AD67"/>
    <mergeCell ref="AF67:AG67"/>
    <mergeCell ref="C66:D66"/>
    <mergeCell ref="F66:G66"/>
    <mergeCell ref="I66:J66"/>
    <mergeCell ref="L66:M66"/>
    <mergeCell ref="O66:P66"/>
    <mergeCell ref="T66:U66"/>
    <mergeCell ref="W68:X68"/>
    <mergeCell ref="Z68:AA68"/>
    <mergeCell ref="AC68:AD68"/>
    <mergeCell ref="AF66:AG66"/>
    <mergeCell ref="C67:D67"/>
    <mergeCell ref="F67:G67"/>
    <mergeCell ref="I67:J67"/>
    <mergeCell ref="L67:M67"/>
    <mergeCell ref="O67:P67"/>
    <mergeCell ref="T67:U67"/>
    <mergeCell ref="W69:X69"/>
    <mergeCell ref="Z69:AA69"/>
    <mergeCell ref="AC69:AD69"/>
    <mergeCell ref="AF69:AG69"/>
    <mergeCell ref="C68:D68"/>
    <mergeCell ref="F68:G68"/>
    <mergeCell ref="I68:J68"/>
    <mergeCell ref="L68:M68"/>
    <mergeCell ref="O68:P68"/>
    <mergeCell ref="T68:U68"/>
    <mergeCell ref="AC70:AD70"/>
    <mergeCell ref="AF70:AG70"/>
    <mergeCell ref="C71:D71"/>
    <mergeCell ref="AF68:AG68"/>
    <mergeCell ref="C69:D69"/>
    <mergeCell ref="F69:G69"/>
    <mergeCell ref="I69:J69"/>
    <mergeCell ref="L69:M69"/>
    <mergeCell ref="O69:P69"/>
    <mergeCell ref="T69:U69"/>
    <mergeCell ref="AF71:AG71"/>
    <mergeCell ref="C72:D72"/>
    <mergeCell ref="F72:G72"/>
    <mergeCell ref="I72:J72"/>
    <mergeCell ref="L72:M72"/>
    <mergeCell ref="O72:P72"/>
    <mergeCell ref="F71:G71"/>
    <mergeCell ref="I71:J71"/>
    <mergeCell ref="L71:M71"/>
    <mergeCell ref="AC71:AD71"/>
    <mergeCell ref="O71:P71"/>
    <mergeCell ref="T71:U71"/>
    <mergeCell ref="C70:D70"/>
    <mergeCell ref="F70:G70"/>
    <mergeCell ref="I70:J70"/>
    <mergeCell ref="L70:M70"/>
    <mergeCell ref="O70:P70"/>
    <mergeCell ref="T70:U70"/>
    <mergeCell ref="Z71:AA71"/>
    <mergeCell ref="W70:X70"/>
    <mergeCell ref="W75:X75"/>
    <mergeCell ref="Z75:AA75"/>
    <mergeCell ref="R73:S73"/>
    <mergeCell ref="T73:U73"/>
    <mergeCell ref="T72:U72"/>
    <mergeCell ref="W71:X71"/>
    <mergeCell ref="Z70:AA70"/>
    <mergeCell ref="A73:B73"/>
    <mergeCell ref="C73:D73"/>
    <mergeCell ref="F73:G73"/>
    <mergeCell ref="I73:J73"/>
    <mergeCell ref="O75:P75"/>
    <mergeCell ref="T75:U75"/>
    <mergeCell ref="L73:M73"/>
    <mergeCell ref="O73:P73"/>
    <mergeCell ref="AC75:AD75"/>
    <mergeCell ref="AF75:AG75"/>
    <mergeCell ref="A74:Q74"/>
    <mergeCell ref="R74:AH74"/>
    <mergeCell ref="C75:D75"/>
    <mergeCell ref="F75:G75"/>
    <mergeCell ref="I75:J75"/>
    <mergeCell ref="L75:M75"/>
    <mergeCell ref="AF73:AG73"/>
    <mergeCell ref="W72:X72"/>
    <mergeCell ref="Z72:AA72"/>
    <mergeCell ref="AC72:AD72"/>
    <mergeCell ref="AF72:AG72"/>
    <mergeCell ref="W73:X73"/>
    <mergeCell ref="Z73:AA73"/>
    <mergeCell ref="AC73:AD73"/>
    <mergeCell ref="AF77:AG77"/>
    <mergeCell ref="C76:D76"/>
    <mergeCell ref="F76:G76"/>
    <mergeCell ref="I76:J76"/>
    <mergeCell ref="L76:M76"/>
    <mergeCell ref="O76:P76"/>
    <mergeCell ref="T76:U76"/>
    <mergeCell ref="W76:X76"/>
    <mergeCell ref="Z76:AA76"/>
    <mergeCell ref="AC76:AD76"/>
    <mergeCell ref="AF76:AG76"/>
    <mergeCell ref="C77:D77"/>
    <mergeCell ref="F77:G77"/>
    <mergeCell ref="I77:J77"/>
    <mergeCell ref="L77:M77"/>
    <mergeCell ref="O77:P77"/>
    <mergeCell ref="T77:U77"/>
    <mergeCell ref="W77:X77"/>
    <mergeCell ref="Z77:AA77"/>
    <mergeCell ref="AC77:AD77"/>
    <mergeCell ref="AF79:AG79"/>
    <mergeCell ref="C78:D78"/>
    <mergeCell ref="F78:G78"/>
    <mergeCell ref="I78:J78"/>
    <mergeCell ref="L78:M78"/>
    <mergeCell ref="O78:P78"/>
    <mergeCell ref="T78:U78"/>
    <mergeCell ref="W78:X78"/>
    <mergeCell ref="Z78:AA78"/>
    <mergeCell ref="AC78:AD78"/>
    <mergeCell ref="AF78:AG78"/>
    <mergeCell ref="C79:D79"/>
    <mergeCell ref="F79:G79"/>
    <mergeCell ref="I79:J79"/>
    <mergeCell ref="L79:M79"/>
    <mergeCell ref="O79:P79"/>
    <mergeCell ref="T79:U79"/>
    <mergeCell ref="W79:X79"/>
    <mergeCell ref="Z79:AA79"/>
    <mergeCell ref="AC79:AD79"/>
    <mergeCell ref="AF81:AG81"/>
    <mergeCell ref="C80:D80"/>
    <mergeCell ref="F80:G80"/>
    <mergeCell ref="I80:J80"/>
    <mergeCell ref="L80:M80"/>
    <mergeCell ref="O80:P80"/>
    <mergeCell ref="T80:U80"/>
    <mergeCell ref="W80:X80"/>
    <mergeCell ref="Z80:AA80"/>
    <mergeCell ref="AC80:AD80"/>
    <mergeCell ref="AF80:AG80"/>
    <mergeCell ref="C81:D81"/>
    <mergeCell ref="F81:G81"/>
    <mergeCell ref="I81:J81"/>
    <mergeCell ref="L81:M81"/>
    <mergeCell ref="O81:P81"/>
    <mergeCell ref="T81:U81"/>
    <mergeCell ref="W81:X81"/>
    <mergeCell ref="Z81:AA81"/>
    <mergeCell ref="AC81:AD81"/>
    <mergeCell ref="AF83:AG83"/>
    <mergeCell ref="C82:D82"/>
    <mergeCell ref="F82:G82"/>
    <mergeCell ref="I82:J82"/>
    <mergeCell ref="L82:M82"/>
    <mergeCell ref="O82:P82"/>
    <mergeCell ref="T82:U82"/>
    <mergeCell ref="W82:X82"/>
    <mergeCell ref="Z82:AA82"/>
    <mergeCell ref="AC82:AD82"/>
    <mergeCell ref="AF82:AG82"/>
    <mergeCell ref="C83:D83"/>
    <mergeCell ref="F83:G83"/>
    <mergeCell ref="I83:J83"/>
    <mergeCell ref="L83:M83"/>
    <mergeCell ref="O83:P83"/>
    <mergeCell ref="T83:U83"/>
    <mergeCell ref="W83:X83"/>
    <mergeCell ref="Z83:AA83"/>
    <mergeCell ref="AC83:AD83"/>
    <mergeCell ref="AF85:AG85"/>
    <mergeCell ref="C84:D84"/>
    <mergeCell ref="F84:G84"/>
    <mergeCell ref="I84:J84"/>
    <mergeCell ref="L84:M84"/>
    <mergeCell ref="O84:P84"/>
    <mergeCell ref="T84:U84"/>
    <mergeCell ref="W84:X84"/>
    <mergeCell ref="Z84:AA84"/>
    <mergeCell ref="AC84:AD84"/>
    <mergeCell ref="AF84:AG84"/>
    <mergeCell ref="C85:D85"/>
    <mergeCell ref="F85:G85"/>
    <mergeCell ref="I85:J85"/>
    <mergeCell ref="L85:M85"/>
    <mergeCell ref="O85:P85"/>
    <mergeCell ref="T85:U85"/>
    <mergeCell ref="W85:X85"/>
    <mergeCell ref="Z85:AA85"/>
    <mergeCell ref="AC85:AD85"/>
    <mergeCell ref="W87:X87"/>
    <mergeCell ref="Z87:AA87"/>
    <mergeCell ref="C86:D86"/>
    <mergeCell ref="F86:G86"/>
    <mergeCell ref="I86:J86"/>
    <mergeCell ref="L86:M86"/>
    <mergeCell ref="O86:P86"/>
    <mergeCell ref="T86:U86"/>
    <mergeCell ref="W86:X86"/>
    <mergeCell ref="Z86:AA86"/>
    <mergeCell ref="AF86:AG86"/>
    <mergeCell ref="AC87:AD87"/>
    <mergeCell ref="AF87:AG87"/>
    <mergeCell ref="AC86:AD86"/>
    <mergeCell ref="C87:D87"/>
    <mergeCell ref="F87:G87"/>
    <mergeCell ref="I87:J87"/>
    <mergeCell ref="L87:M87"/>
    <mergeCell ref="O87:P87"/>
    <mergeCell ref="T87:U87"/>
    <mergeCell ref="W88:X88"/>
    <mergeCell ref="Z88:AA88"/>
    <mergeCell ref="AC88:AD88"/>
    <mergeCell ref="L88:M88"/>
    <mergeCell ref="O88:P88"/>
    <mergeCell ref="T88:U88"/>
    <mergeCell ref="C88:D88"/>
    <mergeCell ref="A90:B90"/>
    <mergeCell ref="C90:D90"/>
    <mergeCell ref="F90:G90"/>
    <mergeCell ref="Z89:AA89"/>
    <mergeCell ref="C89:D89"/>
    <mergeCell ref="F89:G89"/>
    <mergeCell ref="I89:J89"/>
    <mergeCell ref="L89:M89"/>
    <mergeCell ref="F88:G88"/>
    <mergeCell ref="I88:J88"/>
    <mergeCell ref="AF90:AG90"/>
    <mergeCell ref="AC89:AD89"/>
    <mergeCell ref="AF89:AG89"/>
    <mergeCell ref="W90:X90"/>
    <mergeCell ref="Z90:AA90"/>
    <mergeCell ref="R90:S90"/>
    <mergeCell ref="T90:U90"/>
    <mergeCell ref="O89:P89"/>
    <mergeCell ref="AF88:AG88"/>
    <mergeCell ref="AC90:AD90"/>
    <mergeCell ref="T89:U89"/>
    <mergeCell ref="L90:M90"/>
    <mergeCell ref="O90:P90"/>
    <mergeCell ref="W89:X89"/>
    <mergeCell ref="I90:J90"/>
  </mergeCells>
  <phoneticPr fontId="39" type="noConversion"/>
  <printOptions horizontalCentered="1"/>
  <pageMargins left="0.25" right="0.25" top="1" bottom="0.25" header="0.5" footer="0.21"/>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4"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4" t="s">
        <v>246</v>
      </c>
      <c r="B1" s="1515"/>
      <c r="C1" s="1516" t="str">
        <f ca="1">IF(Rosters!H10="","",Rosters!H10)</f>
        <v>D-Funk All Stars</v>
      </c>
      <c r="D1" s="1516"/>
      <c r="E1" s="188" t="s">
        <v>247</v>
      </c>
      <c r="F1" s="1142" t="s">
        <v>22</v>
      </c>
      <c r="G1" s="1142"/>
      <c r="H1" s="1143"/>
    </row>
    <row r="2" spans="1:8" ht="22.5" customHeight="1" thickBot="1">
      <c r="A2" s="618" t="s">
        <v>57</v>
      </c>
      <c r="B2" s="619" t="str">
        <f ca="1">IF(Rosters!B10="","",Rosters!B10)</f>
        <v>Devil's Night Dames</v>
      </c>
      <c r="C2" s="620" t="s">
        <v>234</v>
      </c>
      <c r="D2" s="621" t="s">
        <v>263</v>
      </c>
      <c r="E2" s="621" t="s">
        <v>232</v>
      </c>
      <c r="F2" s="621" t="s">
        <v>233</v>
      </c>
      <c r="G2" s="622" t="s">
        <v>262</v>
      </c>
      <c r="H2" s="623" t="s">
        <v>64</v>
      </c>
    </row>
    <row r="3" spans="1:8" ht="17.25" customHeight="1">
      <c r="A3" s="162" t="str">
        <f ca="1">IF(Rosters!B12="","",Rosters!B12)</f>
        <v>724</v>
      </c>
      <c r="B3" s="234" t="str">
        <f ca="1">IF(Rosters!C12="","",Rosters!C12)</f>
        <v>Dizzy Devine</v>
      </c>
      <c r="C3" s="17">
        <v>1</v>
      </c>
      <c r="D3" s="18"/>
      <c r="E3" s="18"/>
      <c r="F3" s="18"/>
      <c r="G3" s="240"/>
      <c r="H3" s="236" t="str">
        <f t="shared" ref="H3:H16" si="0">B3</f>
        <v>Dizzy Devine</v>
      </c>
    </row>
    <row r="4" spans="1:8" ht="17.25" customHeight="1">
      <c r="A4" s="159" t="str">
        <f ca="1">IF(Rosters!B13="","",Rosters!B13)</f>
        <v>Trois</v>
      </c>
      <c r="B4" s="230" t="str">
        <f ca="1">IF(Rosters!C13="","",Rosters!C13)</f>
        <v>Fifi La Foe</v>
      </c>
      <c r="C4" s="229">
        <v>4</v>
      </c>
      <c r="D4" s="91"/>
      <c r="E4" s="91">
        <v>2</v>
      </c>
      <c r="F4" s="91">
        <v>1</v>
      </c>
      <c r="G4" s="231"/>
      <c r="H4" s="237" t="str">
        <f t="shared" si="0"/>
        <v>Fifi La Foe</v>
      </c>
    </row>
    <row r="5" spans="1:8" ht="17.25" customHeight="1">
      <c r="A5" s="159" t="str">
        <f ca="1">IF(Rosters!B14="","",Rosters!B14)</f>
        <v>187</v>
      </c>
      <c r="B5" s="122" t="str">
        <f ca="1">IF(Rosters!C14="","",Rosters!C14)</f>
        <v>Lady MacDeath</v>
      </c>
      <c r="C5" s="13">
        <v>4</v>
      </c>
      <c r="D5" s="16">
        <v>1</v>
      </c>
      <c r="E5" s="16">
        <v>2</v>
      </c>
      <c r="F5" s="16"/>
      <c r="G5" s="14"/>
      <c r="H5" s="238" t="str">
        <f t="shared" si="0"/>
        <v>Lady MacDeath</v>
      </c>
    </row>
    <row r="6" spans="1:8" ht="17.25" customHeight="1">
      <c r="A6" s="159" t="str">
        <f ca="1">IF(Rosters!B15="","",Rosters!B15)</f>
        <v>9mm</v>
      </c>
      <c r="B6" s="230" t="str">
        <f ca="1">IF(Rosters!C15="","",Rosters!C15)</f>
        <v>Muffy Mafioso</v>
      </c>
      <c r="C6" s="229"/>
      <c r="D6" s="91"/>
      <c r="E6" s="91"/>
      <c r="F6" s="91"/>
      <c r="G6" s="231"/>
      <c r="H6" s="237" t="str">
        <f t="shared" si="0"/>
        <v>Muffy Mafioso</v>
      </c>
    </row>
    <row r="7" spans="1:8" ht="17.25" customHeight="1">
      <c r="A7" s="159" t="str">
        <f ca="1">IF(Rosters!B16="","",Rosters!B16)</f>
        <v xml:space="preserve">2.8 </v>
      </c>
      <c r="B7" s="122" t="str">
        <f ca="1">IF(Rosters!C16="","",Rosters!C16)</f>
        <v>Racer McChaseHer</v>
      </c>
      <c r="C7" s="13">
        <v>7</v>
      </c>
      <c r="D7" s="16">
        <v>2</v>
      </c>
      <c r="E7" s="16">
        <v>2</v>
      </c>
      <c r="F7" s="16">
        <v>1</v>
      </c>
      <c r="G7" s="14"/>
      <c r="H7" s="238" t="str">
        <f t="shared" si="0"/>
        <v>Racer McChaseHer</v>
      </c>
    </row>
    <row r="8" spans="1:8" ht="17.25" customHeight="1">
      <c r="A8" s="159" t="str">
        <f ca="1">IF(Rosters!B17="","",Rosters!B17)</f>
        <v>10cent</v>
      </c>
      <c r="B8" s="230" t="str">
        <f ca="1">IF(Rosters!C17="","",Rosters!C17)</f>
        <v>Rock Candy</v>
      </c>
      <c r="C8" s="229">
        <v>7</v>
      </c>
      <c r="D8" s="91">
        <v>1</v>
      </c>
      <c r="E8" s="91">
        <v>2</v>
      </c>
      <c r="F8" s="91"/>
      <c r="G8" s="231"/>
      <c r="H8" s="237" t="str">
        <f t="shared" si="0"/>
        <v>Rock Candy</v>
      </c>
    </row>
    <row r="9" spans="1:8" ht="17.25" customHeight="1">
      <c r="A9" s="159" t="str">
        <f ca="1">IF(Rosters!B18="","",Rosters!B18)</f>
        <v>1337</v>
      </c>
      <c r="B9" s="122" t="str">
        <f ca="1">IF(Rosters!C18="","",Rosters!C18)</f>
        <v>Riot Nrrrd</v>
      </c>
      <c r="C9" s="13">
        <v>2</v>
      </c>
      <c r="D9" s="16"/>
      <c r="E9" s="16">
        <v>1</v>
      </c>
      <c r="F9" s="16">
        <v>1</v>
      </c>
      <c r="G9" s="14"/>
      <c r="H9" s="238" t="str">
        <f t="shared" si="0"/>
        <v>Riot Nrrrd</v>
      </c>
    </row>
    <row r="10" spans="1:8" ht="17.25" customHeight="1">
      <c r="A10" s="159" t="str">
        <f ca="1">IF(Rosters!B19="","",Rosters!B19)</f>
        <v>.223</v>
      </c>
      <c r="B10" s="230" t="str">
        <f ca="1">IF(Rosters!C19="","",Rosters!C19)</f>
        <v>Spanish Ass'assin</v>
      </c>
      <c r="C10" s="229">
        <v>4</v>
      </c>
      <c r="D10" s="91"/>
      <c r="E10" s="91">
        <v>1</v>
      </c>
      <c r="F10" s="91"/>
      <c r="G10" s="231"/>
      <c r="H10" s="237" t="str">
        <f t="shared" si="0"/>
        <v>Spanish Ass'assin</v>
      </c>
    </row>
    <row r="11" spans="1:8" ht="17.25" customHeight="1">
      <c r="A11" s="159" t="str">
        <f ca="1">IF(Rosters!B20="","",Rosters!B20)</f>
        <v>68</v>
      </c>
      <c r="B11" s="122" t="str">
        <f ca="1">IF(Rosters!C20="","",Rosters!C20)</f>
        <v>Summers Eve-L</v>
      </c>
      <c r="C11" s="13">
        <v>4</v>
      </c>
      <c r="D11" s="16"/>
      <c r="E11" s="16">
        <v>1</v>
      </c>
      <c r="F11" s="16"/>
      <c r="G11" s="14"/>
      <c r="H11" s="238" t="str">
        <f t="shared" si="0"/>
        <v>Summers Eve-L</v>
      </c>
    </row>
    <row r="12" spans="1:8" ht="17.25" customHeight="1">
      <c r="A12" s="159" t="str">
        <f ca="1">IF(Rosters!B21="","",Rosters!B21)</f>
        <v>-0</v>
      </c>
      <c r="B12" s="230" t="str">
        <f ca="1">IF(Rosters!C21="","",Rosters!C21)</f>
        <v>Vicious Vixen</v>
      </c>
      <c r="C12" s="229">
        <v>7</v>
      </c>
      <c r="D12" s="91">
        <v>5</v>
      </c>
      <c r="E12" s="91">
        <v>4</v>
      </c>
      <c r="F12" s="91">
        <v>1</v>
      </c>
      <c r="G12" s="231"/>
      <c r="H12" s="237" t="str">
        <f t="shared" si="0"/>
        <v>Vicious Vixen</v>
      </c>
    </row>
    <row r="13" spans="1:8" ht="17.25" customHeight="1">
      <c r="A13" s="159" t="str">
        <f ca="1">IF(Rosters!B22="","",Rosters!B22)</f>
        <v>31</v>
      </c>
      <c r="B13" s="122" t="str">
        <f ca="1">IF(Rosters!C22="","",Rosters!C22)</f>
        <v>Whiskey</v>
      </c>
      <c r="C13" s="13">
        <v>5</v>
      </c>
      <c r="D13" s="16">
        <v>2</v>
      </c>
      <c r="E13" s="16">
        <v>3</v>
      </c>
      <c r="F13" s="16">
        <v>2</v>
      </c>
      <c r="G13" s="14"/>
      <c r="H13" s="238" t="str">
        <f t="shared" si="0"/>
        <v>Whiskey</v>
      </c>
    </row>
    <row r="14" spans="1:8" ht="17.25" customHeight="1">
      <c r="A14" s="159" t="str">
        <f ca="1">IF(Rosters!B23="","",Rosters!B23)</f>
        <v>-</v>
      </c>
      <c r="B14" s="230" t="str">
        <f ca="1">IF(Rosters!C23="","",Rosters!C23)</f>
        <v>-</v>
      </c>
      <c r="C14" s="229"/>
      <c r="D14" s="91"/>
      <c r="E14" s="91"/>
      <c r="F14" s="91"/>
      <c r="G14" s="231"/>
      <c r="H14" s="237" t="str">
        <f t="shared" si="0"/>
        <v>-</v>
      </c>
    </row>
    <row r="15" spans="1:8" ht="17.25" customHeight="1">
      <c r="A15" s="159" t="str">
        <f ca="1">IF(Rosters!B24="","",Rosters!B24)</f>
        <v>-</v>
      </c>
      <c r="B15" s="122" t="str">
        <f ca="1">IF(Rosters!C24="","",Rosters!C24)</f>
        <v>-</v>
      </c>
      <c r="C15" s="13"/>
      <c r="D15" s="16"/>
      <c r="E15" s="16"/>
      <c r="F15" s="16"/>
      <c r="G15" s="14"/>
      <c r="H15" s="238" t="str">
        <f t="shared" si="0"/>
        <v>-</v>
      </c>
    </row>
    <row r="16" spans="1:8" ht="17.25" customHeight="1" thickBot="1">
      <c r="A16" s="161" t="str">
        <f ca="1">IF(Rosters!B25="","",Rosters!B25)</f>
        <v>-</v>
      </c>
      <c r="B16" s="235" t="str">
        <f ca="1">IF(Rosters!C25="","",Rosters!C25)</f>
        <v>-</v>
      </c>
      <c r="C16" s="19"/>
      <c r="D16" s="89"/>
      <c r="E16" s="89"/>
      <c r="F16" s="89"/>
      <c r="G16" s="190"/>
      <c r="H16" s="239" t="str">
        <f t="shared" si="0"/>
        <v>-</v>
      </c>
    </row>
    <row r="17" spans="1:8" ht="22.5" customHeight="1" thickBot="1">
      <c r="A17" s="618" t="s">
        <v>57</v>
      </c>
      <c r="B17" s="624" t="str">
        <f ca="1">IF(Rosters!H10="","",Rosters!H10)</f>
        <v>D-Funk All Stars</v>
      </c>
      <c r="C17" s="625" t="s">
        <v>230</v>
      </c>
      <c r="D17" s="625" t="s">
        <v>231</v>
      </c>
      <c r="E17" s="625" t="s">
        <v>70</v>
      </c>
      <c r="F17" s="625" t="s">
        <v>71</v>
      </c>
      <c r="G17" s="625" t="s">
        <v>201</v>
      </c>
      <c r="H17" s="626" t="s">
        <v>64</v>
      </c>
    </row>
    <row r="18" spans="1:8" ht="17.25" customHeight="1">
      <c r="A18" s="162" t="str">
        <f ca="1">IF(Rosters!H12="","",Rosters!H12)</f>
        <v>313</v>
      </c>
      <c r="B18" s="163" t="str">
        <f ca="1">IF(Rosters!I12="","",Rosters!I12)</f>
        <v>Black Eyed Skeez</v>
      </c>
      <c r="C18" s="770">
        <v>7</v>
      </c>
      <c r="D18" s="771">
        <v>2</v>
      </c>
      <c r="E18" s="770">
        <v>2</v>
      </c>
      <c r="F18" s="772">
        <v>1</v>
      </c>
      <c r="G18" s="772"/>
      <c r="H18" s="194" t="str">
        <f t="shared" ref="H18:H31" si="1">B18</f>
        <v>Black Eyed Skeez</v>
      </c>
    </row>
    <row r="19" spans="1:8" ht="17.25" customHeight="1">
      <c r="A19" s="159" t="str">
        <f ca="1">IF(Rosters!H13="","",Rosters!H13)</f>
        <v>24/7</v>
      </c>
      <c r="B19" s="228" t="str">
        <f ca="1">IF(Rosters!I13="","",Rosters!I13)</f>
        <v>boo d. livers</v>
      </c>
      <c r="C19" s="773"/>
      <c r="D19" s="774"/>
      <c r="E19" s="773"/>
      <c r="F19" s="775"/>
      <c r="G19" s="775">
        <v>1</v>
      </c>
      <c r="H19" s="191" t="str">
        <f t="shared" si="1"/>
        <v>boo d. livers</v>
      </c>
    </row>
    <row r="20" spans="1:8" ht="17.25" customHeight="1">
      <c r="A20" s="159" t="str">
        <f ca="1">IF(Rosters!H14="","",Rosters!H14)</f>
        <v>9</v>
      </c>
      <c r="B20" s="227" t="str">
        <f ca="1">IF(Rosters!I14="","",Rosters!I14)</f>
        <v>Cat's Meow</v>
      </c>
      <c r="C20" s="776">
        <v>3</v>
      </c>
      <c r="D20" s="777"/>
      <c r="E20" s="776"/>
      <c r="F20" s="778"/>
      <c r="G20" s="778"/>
      <c r="H20" s="192" t="str">
        <f t="shared" si="1"/>
        <v>Cat's Meow</v>
      </c>
    </row>
    <row r="21" spans="1:8" ht="17.25" customHeight="1">
      <c r="A21" s="159" t="str">
        <f ca="1">IF(Rosters!H15="","",Rosters!H15)</f>
        <v>102</v>
      </c>
      <c r="B21" s="228" t="str">
        <f ca="1">IF(Rosters!I15="","",Rosters!I15)</f>
        <v>Eight Mile Rose</v>
      </c>
      <c r="C21" s="773">
        <v>4</v>
      </c>
      <c r="D21" s="774"/>
      <c r="E21" s="773"/>
      <c r="F21" s="775"/>
      <c r="G21" s="775"/>
      <c r="H21" s="191" t="str">
        <f t="shared" si="1"/>
        <v>Eight Mile Rose</v>
      </c>
    </row>
    <row r="22" spans="1:8" ht="17.25" customHeight="1">
      <c r="A22" s="159" t="str">
        <f ca="1">IF(Rosters!H16="","",Rosters!H16)</f>
        <v>46</v>
      </c>
      <c r="B22" s="227" t="str">
        <f ca="1">IF(Rosters!I16="","",Rosters!I16)</f>
        <v>Fatal Femme</v>
      </c>
      <c r="C22" s="776">
        <v>6</v>
      </c>
      <c r="D22" s="777">
        <v>4</v>
      </c>
      <c r="E22" s="776"/>
      <c r="F22" s="778">
        <v>1</v>
      </c>
      <c r="G22" s="778"/>
      <c r="H22" s="192" t="str">
        <f t="shared" si="1"/>
        <v>Fatal Femme</v>
      </c>
    </row>
    <row r="23" spans="1:8" ht="17.25" customHeight="1">
      <c r="A23" s="159" t="str">
        <f ca="1">IF(Rosters!H17="","",Rosters!H17)</f>
        <v>Section8</v>
      </c>
      <c r="B23" s="228" t="str">
        <f ca="1">IF(Rosters!I17="","",Rosters!I17)</f>
        <v>Ghetto Barbie</v>
      </c>
      <c r="C23" s="773">
        <v>1</v>
      </c>
      <c r="D23" s="774"/>
      <c r="E23" s="773"/>
      <c r="F23" s="775">
        <v>1</v>
      </c>
      <c r="G23" s="775"/>
      <c r="H23" s="191" t="str">
        <f t="shared" si="1"/>
        <v>Ghetto Barbie</v>
      </c>
    </row>
    <row r="24" spans="1:8" ht="17.25" customHeight="1">
      <c r="A24" s="159" t="str">
        <f ca="1">IF(Rosters!H18="","",Rosters!H18)</f>
        <v>23</v>
      </c>
      <c r="B24" s="227" t="str">
        <f ca="1">IF(Rosters!I18="","",Rosters!I18)</f>
        <v>Ima Wrecker</v>
      </c>
      <c r="C24" s="776">
        <v>4</v>
      </c>
      <c r="D24" s="777">
        <v>1</v>
      </c>
      <c r="E24" s="776">
        <v>2</v>
      </c>
      <c r="F24" s="778">
        <v>1</v>
      </c>
      <c r="G24" s="778"/>
      <c r="H24" s="192" t="str">
        <f t="shared" si="1"/>
        <v>Ima Wrecker</v>
      </c>
    </row>
    <row r="25" spans="1:8" ht="17.25" customHeight="1">
      <c r="A25" s="159" t="str">
        <f ca="1">IF(Rosters!H19="","",Rosters!H19)</f>
        <v>777</v>
      </c>
      <c r="B25" s="228" t="str">
        <f ca="1">IF(Rosters!I19="","",Rosters!I19)</f>
        <v>Juicy Contusion</v>
      </c>
      <c r="C25" s="773">
        <v>2</v>
      </c>
      <c r="D25" s="774"/>
      <c r="E25" s="773"/>
      <c r="F25" s="775"/>
      <c r="G25" s="775"/>
      <c r="H25" s="191" t="str">
        <f t="shared" si="1"/>
        <v>Juicy Contusion</v>
      </c>
    </row>
    <row r="26" spans="1:8" ht="17.25" customHeight="1">
      <c r="A26" s="159" t="str">
        <f ca="1">IF(Rosters!H20="","",Rosters!H20)</f>
        <v>100%</v>
      </c>
      <c r="B26" s="227" t="str">
        <f ca="1">IF(Rosters!I20="","",Rosters!I20)</f>
        <v>Polly Fester</v>
      </c>
      <c r="C26" s="776"/>
      <c r="D26" s="777"/>
      <c r="E26" s="776"/>
      <c r="F26" s="778"/>
      <c r="G26" s="778"/>
      <c r="H26" s="192" t="str">
        <f t="shared" si="1"/>
        <v>Polly Fester</v>
      </c>
    </row>
    <row r="27" spans="1:8" ht="17.25" customHeight="1">
      <c r="A27" s="159" t="str">
        <f ca="1">IF(Rosters!H21="","",Rosters!H21)</f>
        <v>3CC</v>
      </c>
      <c r="B27" s="228" t="str">
        <f ca="1">IF(Rosters!I21="","",Rosters!I21)</f>
        <v>Roxanna Hardplace</v>
      </c>
      <c r="C27" s="773">
        <v>6</v>
      </c>
      <c r="D27" s="774">
        <v>2</v>
      </c>
      <c r="E27" s="773">
        <v>2</v>
      </c>
      <c r="F27" s="775">
        <v>1</v>
      </c>
      <c r="G27" s="775"/>
      <c r="H27" s="191" t="str">
        <f t="shared" si="1"/>
        <v>Roxanna Hardplace</v>
      </c>
    </row>
    <row r="28" spans="1:8" ht="17.25" customHeight="1">
      <c r="A28" s="159" t="str">
        <f ca="1">IF(Rosters!H22="","",Rosters!H22)</f>
        <v>CH4</v>
      </c>
      <c r="B28" s="227" t="str">
        <f ca="1">IF(Rosters!I22="","",Rosters!I22)</f>
        <v>Seoul Slayer</v>
      </c>
      <c r="C28" s="776">
        <v>1</v>
      </c>
      <c r="D28" s="777"/>
      <c r="E28" s="776"/>
      <c r="F28" s="778"/>
      <c r="G28" s="778"/>
      <c r="H28" s="192" t="str">
        <f t="shared" si="1"/>
        <v>Seoul Slayer</v>
      </c>
    </row>
    <row r="29" spans="1:8" ht="17.25" customHeight="1">
      <c r="A29" s="159" t="str">
        <f ca="1">IF(Rosters!H23="","",Rosters!H23)</f>
        <v>5"blade</v>
      </c>
      <c r="B29" s="228" t="str">
        <f ca="1">IF(Rosters!I23="","",Rosters!I23)</f>
        <v>Sista Slit'chya</v>
      </c>
      <c r="C29" s="773">
        <v>1</v>
      </c>
      <c r="D29" s="774">
        <v>2</v>
      </c>
      <c r="E29" s="773"/>
      <c r="F29" s="775"/>
      <c r="G29" s="775">
        <v>2</v>
      </c>
      <c r="H29" s="191" t="str">
        <f t="shared" si="1"/>
        <v>Sista Slit'chya</v>
      </c>
    </row>
    <row r="30" spans="1:8" ht="17.25" customHeight="1">
      <c r="A30" s="159" t="str">
        <f ca="1">IF(Rosters!H24="","",Rosters!H24)</f>
        <v>813</v>
      </c>
      <c r="B30" s="227" t="str">
        <f ca="1">IF(Rosters!I24="","",Rosters!I24)</f>
        <v>Tinja</v>
      </c>
      <c r="C30" s="776">
        <v>2</v>
      </c>
      <c r="D30" s="777"/>
      <c r="E30" s="776"/>
      <c r="F30" s="778">
        <v>1</v>
      </c>
      <c r="G30" s="778"/>
      <c r="H30" s="192" t="str">
        <f t="shared" si="1"/>
        <v>Tinja</v>
      </c>
    </row>
    <row r="31" spans="1:8" ht="17.25" customHeight="1" thickBot="1">
      <c r="A31" s="148" t="str">
        <f ca="1">IF(Rosters!H25="","",Rosters!H25)</f>
        <v>Crazy88</v>
      </c>
      <c r="B31" s="160" t="str">
        <f ca="1">IF(Rosters!I25="","",Rosters!I25)</f>
        <v>ZOOMa Thurman</v>
      </c>
      <c r="C31" s="779">
        <v>2</v>
      </c>
      <c r="D31" s="780"/>
      <c r="E31" s="779"/>
      <c r="F31" s="781"/>
      <c r="G31" s="781"/>
      <c r="H31" s="193" t="str">
        <f t="shared" si="1"/>
        <v>ZOOMa Thurman</v>
      </c>
    </row>
    <row r="32" spans="1:8" ht="14" customHeight="1">
      <c r="A32" s="1003" t="s">
        <v>248</v>
      </c>
      <c r="B32" s="1004"/>
      <c r="C32" s="1004"/>
      <c r="D32" s="1004"/>
      <c r="E32" s="1004"/>
      <c r="F32" s="1004"/>
      <c r="G32" s="1004"/>
      <c r="H32" s="1209"/>
    </row>
    <row r="33" spans="1:8" ht="14" customHeight="1">
      <c r="A33" s="1133" t="s">
        <v>265</v>
      </c>
      <c r="B33" s="1005"/>
      <c r="C33" s="1005"/>
      <c r="D33" s="1005"/>
      <c r="E33" s="1005"/>
      <c r="F33" s="1005"/>
      <c r="G33" s="1005"/>
      <c r="H33" s="1006"/>
    </row>
    <row r="34" spans="1:8" ht="14" customHeight="1">
      <c r="A34" s="1133" t="s">
        <v>114</v>
      </c>
      <c r="B34" s="1005"/>
      <c r="C34" s="1005"/>
      <c r="D34" s="1005"/>
      <c r="E34" s="1005"/>
      <c r="F34" s="1005"/>
      <c r="G34" s="1005"/>
      <c r="H34" s="1006"/>
    </row>
    <row r="35" spans="1:8" ht="14" customHeight="1" thickBot="1">
      <c r="A35" s="1141"/>
      <c r="B35" s="1142"/>
      <c r="C35" s="1142"/>
      <c r="D35" s="1142"/>
      <c r="E35" s="1142"/>
      <c r="F35" s="1142"/>
      <c r="G35" s="1142"/>
      <c r="H35" s="1143"/>
    </row>
    <row r="36" spans="1:8" ht="14" customHeight="1" thickBot="1">
      <c r="A36" s="1518" t="s">
        <v>246</v>
      </c>
      <c r="B36" s="1519"/>
      <c r="C36" s="1517" t="str">
        <f ca="1">IF(Rosters!B10="","",Rosters!B10)</f>
        <v>Devil's Night Dames</v>
      </c>
      <c r="D36" s="1517"/>
      <c r="E36" s="189" t="s">
        <v>247</v>
      </c>
      <c r="F36" s="1520" t="s">
        <v>23</v>
      </c>
      <c r="G36" s="1520"/>
      <c r="H36" s="1520"/>
    </row>
    <row r="37" spans="1:8" ht="22.5" customHeight="1" thickBot="1">
      <c r="A37" s="618" t="s">
        <v>57</v>
      </c>
      <c r="B37" s="619" t="str">
        <f ca="1">IF(Rosters!H10="","",Rosters!H10)</f>
        <v>D-Funk All Stars</v>
      </c>
      <c r="C37" s="620" t="s">
        <v>234</v>
      </c>
      <c r="D37" s="622" t="s">
        <v>264</v>
      </c>
      <c r="E37" s="630" t="s">
        <v>232</v>
      </c>
      <c r="F37" s="631" t="s">
        <v>233</v>
      </c>
      <c r="G37" s="632" t="s">
        <v>262</v>
      </c>
      <c r="H37" s="626" t="s">
        <v>64</v>
      </c>
    </row>
    <row r="38" spans="1:8" ht="17.25" customHeight="1">
      <c r="A38" s="217" t="str">
        <f ca="1">IF(Rosters!H12="","",Rosters!H12)</f>
        <v>313</v>
      </c>
      <c r="B38" s="218" t="str">
        <f ca="1">IF(Rosters!I12="","",Rosters!I12)</f>
        <v>Black Eyed Skeez</v>
      </c>
      <c r="C38" s="17">
        <v>2</v>
      </c>
      <c r="D38" s="18">
        <v>3</v>
      </c>
      <c r="E38" s="18">
        <v>2</v>
      </c>
      <c r="F38" s="18">
        <v>1</v>
      </c>
      <c r="G38" s="240">
        <v>1</v>
      </c>
      <c r="H38" s="236" t="str">
        <f t="shared" ref="H38:H51" si="2">B38</f>
        <v>Black Eyed Skeez</v>
      </c>
    </row>
    <row r="39" spans="1:8" ht="17.25" customHeight="1">
      <c r="A39" s="217" t="str">
        <f ca="1">IF(Rosters!H13="","",Rosters!H13)</f>
        <v>24/7</v>
      </c>
      <c r="B39" s="219" t="str">
        <f ca="1">IF(Rosters!I13="","",Rosters!I13)</f>
        <v>boo d. livers</v>
      </c>
      <c r="C39" s="229"/>
      <c r="D39" s="91"/>
      <c r="E39" s="91"/>
      <c r="F39" s="91"/>
      <c r="G39" s="231"/>
      <c r="H39" s="237" t="str">
        <f t="shared" si="2"/>
        <v>boo d. livers</v>
      </c>
    </row>
    <row r="40" spans="1:8" ht="17.25" customHeight="1">
      <c r="A40" s="217" t="str">
        <f ca="1">IF(Rosters!H14="","",Rosters!H14)</f>
        <v>9</v>
      </c>
      <c r="B40" s="218" t="str">
        <f ca="1">IF(Rosters!I14="","",Rosters!I14)</f>
        <v>Cat's Meow</v>
      </c>
      <c r="C40" s="13"/>
      <c r="D40" s="16"/>
      <c r="E40" s="16"/>
      <c r="F40" s="16"/>
      <c r="G40" s="14"/>
      <c r="H40" s="238" t="str">
        <f t="shared" si="2"/>
        <v>Cat's Meow</v>
      </c>
    </row>
    <row r="41" spans="1:8" ht="17.25" customHeight="1">
      <c r="A41" s="217" t="str">
        <f ca="1">IF(Rosters!H15="","",Rosters!H15)</f>
        <v>102</v>
      </c>
      <c r="B41" s="219" t="str">
        <f ca="1">IF(Rosters!I15="","",Rosters!I15)</f>
        <v>Eight Mile Rose</v>
      </c>
      <c r="C41" s="229"/>
      <c r="D41" s="91"/>
      <c r="E41" s="91"/>
      <c r="F41" s="91"/>
      <c r="G41" s="231"/>
      <c r="H41" s="237" t="str">
        <f t="shared" si="2"/>
        <v>Eight Mile Rose</v>
      </c>
    </row>
    <row r="42" spans="1:8" ht="17.25" customHeight="1">
      <c r="A42" s="217" t="str">
        <f ca="1">IF(Rosters!H16="","",Rosters!H16)</f>
        <v>46</v>
      </c>
      <c r="B42" s="218" t="str">
        <f ca="1">IF(Rosters!I16="","",Rosters!I16)</f>
        <v>Fatal Femme</v>
      </c>
      <c r="C42" s="13">
        <v>2</v>
      </c>
      <c r="D42" s="16"/>
      <c r="E42" s="16"/>
      <c r="F42" s="16"/>
      <c r="G42" s="14"/>
      <c r="H42" s="238" t="str">
        <f t="shared" si="2"/>
        <v>Fatal Femme</v>
      </c>
    </row>
    <row r="43" spans="1:8" ht="17.25" customHeight="1">
      <c r="A43" s="217" t="str">
        <f ca="1">IF(Rosters!H17="","",Rosters!H17)</f>
        <v>Section8</v>
      </c>
      <c r="B43" s="219" t="str">
        <f ca="1">IF(Rosters!I17="","",Rosters!I17)</f>
        <v>Ghetto Barbie</v>
      </c>
      <c r="C43" s="229"/>
      <c r="D43" s="91"/>
      <c r="E43" s="91"/>
      <c r="F43" s="91"/>
      <c r="G43" s="231"/>
      <c r="H43" s="237" t="str">
        <f t="shared" si="2"/>
        <v>Ghetto Barbie</v>
      </c>
    </row>
    <row r="44" spans="1:8" ht="17.25" customHeight="1">
      <c r="A44" s="217" t="str">
        <f ca="1">IF(Rosters!H18="","",Rosters!H18)</f>
        <v>23</v>
      </c>
      <c r="B44" s="218" t="str">
        <f ca="1">IF(Rosters!I18="","",Rosters!I18)</f>
        <v>Ima Wrecker</v>
      </c>
      <c r="C44" s="13">
        <v>1</v>
      </c>
      <c r="D44" s="16"/>
      <c r="E44" s="16">
        <v>3</v>
      </c>
      <c r="F44" s="16">
        <v>2</v>
      </c>
      <c r="G44" s="14"/>
      <c r="H44" s="238" t="str">
        <f t="shared" si="2"/>
        <v>Ima Wrecker</v>
      </c>
    </row>
    <row r="45" spans="1:8" ht="17.25" customHeight="1">
      <c r="A45" s="217" t="str">
        <f ca="1">IF(Rosters!H19="","",Rosters!H19)</f>
        <v>777</v>
      </c>
      <c r="B45" s="219" t="str">
        <f ca="1">IF(Rosters!I19="","",Rosters!I19)</f>
        <v>Juicy Contusion</v>
      </c>
      <c r="C45" s="229"/>
      <c r="D45" s="91"/>
      <c r="E45" s="91"/>
      <c r="F45" s="91"/>
      <c r="G45" s="231"/>
      <c r="H45" s="237" t="str">
        <f t="shared" si="2"/>
        <v>Juicy Contusion</v>
      </c>
    </row>
    <row r="46" spans="1:8" ht="17.25" customHeight="1">
      <c r="A46" s="217" t="str">
        <f ca="1">IF(Rosters!H20="","",Rosters!H20)</f>
        <v>100%</v>
      </c>
      <c r="B46" s="218" t="str">
        <f ca="1">IF(Rosters!I20="","",Rosters!I20)</f>
        <v>Polly Fester</v>
      </c>
      <c r="C46" s="13"/>
      <c r="D46" s="16"/>
      <c r="E46" s="16"/>
      <c r="F46" s="16"/>
      <c r="G46" s="14"/>
      <c r="H46" s="238" t="str">
        <f t="shared" si="2"/>
        <v>Polly Fester</v>
      </c>
    </row>
    <row r="47" spans="1:8" ht="17.25" customHeight="1">
      <c r="A47" s="217" t="str">
        <f ca="1">IF(Rosters!H21="","",Rosters!H21)</f>
        <v>3CC</v>
      </c>
      <c r="B47" s="219" t="str">
        <f ca="1">IF(Rosters!I21="","",Rosters!I21)</f>
        <v>Roxanna Hardplace</v>
      </c>
      <c r="C47" s="229">
        <v>2</v>
      </c>
      <c r="D47" s="91">
        <v>3</v>
      </c>
      <c r="E47" s="91">
        <v>3</v>
      </c>
      <c r="F47" s="91">
        <v>3</v>
      </c>
      <c r="G47" s="231"/>
      <c r="H47" s="237" t="str">
        <f t="shared" si="2"/>
        <v>Roxanna Hardplace</v>
      </c>
    </row>
    <row r="48" spans="1:8" ht="17.25" customHeight="1">
      <c r="A48" s="217" t="str">
        <f ca="1">IF(Rosters!H22="","",Rosters!H22)</f>
        <v>CH4</v>
      </c>
      <c r="B48" s="218" t="str">
        <f ca="1">IF(Rosters!I22="","",Rosters!I22)</f>
        <v>Seoul Slayer</v>
      </c>
      <c r="C48" s="13"/>
      <c r="D48" s="16"/>
      <c r="E48" s="16"/>
      <c r="F48" s="16"/>
      <c r="G48" s="14"/>
      <c r="H48" s="238" t="str">
        <f t="shared" si="2"/>
        <v>Seoul Slayer</v>
      </c>
    </row>
    <row r="49" spans="1:8" ht="17.25" customHeight="1">
      <c r="A49" s="217" t="str">
        <f ca="1">IF(Rosters!H23="","",Rosters!H23)</f>
        <v>5"blade</v>
      </c>
      <c r="B49" s="219" t="str">
        <f ca="1">IF(Rosters!I23="","",Rosters!I23)</f>
        <v>Sista Slit'chya</v>
      </c>
      <c r="C49" s="229"/>
      <c r="D49" s="91"/>
      <c r="E49" s="91"/>
      <c r="F49" s="91"/>
      <c r="G49" s="231"/>
      <c r="H49" s="237" t="str">
        <f t="shared" si="2"/>
        <v>Sista Slit'chya</v>
      </c>
    </row>
    <row r="50" spans="1:8" ht="17.25" customHeight="1">
      <c r="A50" s="217" t="str">
        <f ca="1">IF(Rosters!H24="","",Rosters!H24)</f>
        <v>813</v>
      </c>
      <c r="B50" s="218" t="str">
        <f ca="1">IF(Rosters!I24="","",Rosters!I24)</f>
        <v>Tinja</v>
      </c>
      <c r="C50" s="13">
        <v>1</v>
      </c>
      <c r="D50" s="16"/>
      <c r="E50" s="16"/>
      <c r="F50" s="16">
        <v>1</v>
      </c>
      <c r="G50" s="14"/>
      <c r="H50" s="238" t="str">
        <f t="shared" si="2"/>
        <v>Tinja</v>
      </c>
    </row>
    <row r="51" spans="1:8" ht="17.25" customHeight="1" thickBot="1">
      <c r="A51" s="217" t="str">
        <f ca="1">IF(Rosters!H25="","",Rosters!H25)</f>
        <v>Crazy88</v>
      </c>
      <c r="B51" s="219" t="str">
        <f ca="1">IF(Rosters!I25="","",Rosters!I25)</f>
        <v>ZOOMa Thurman</v>
      </c>
      <c r="C51" s="19"/>
      <c r="D51" s="89"/>
      <c r="E51" s="89"/>
      <c r="F51" s="89"/>
      <c r="G51" s="190"/>
      <c r="H51" s="241" t="str">
        <f t="shared" si="2"/>
        <v>ZOOMa Thurman</v>
      </c>
    </row>
    <row r="52" spans="1:8" ht="22.5" customHeight="1" thickBot="1">
      <c r="A52" s="618" t="s">
        <v>57</v>
      </c>
      <c r="B52" s="624" t="str">
        <f ca="1">IF(Rosters!B10="","",Rosters!B10)</f>
        <v>Devil's Night Dames</v>
      </c>
      <c r="C52" s="625" t="s">
        <v>230</v>
      </c>
      <c r="D52" s="625" t="s">
        <v>231</v>
      </c>
      <c r="E52" s="625" t="s">
        <v>70</v>
      </c>
      <c r="F52" s="625" t="s">
        <v>71</v>
      </c>
      <c r="G52" s="625" t="s">
        <v>201</v>
      </c>
      <c r="H52" s="626" t="s">
        <v>64</v>
      </c>
    </row>
    <row r="53" spans="1:8" ht="17.25" customHeight="1">
      <c r="A53" s="217" t="str">
        <f ca="1">IF(Rosters!B12="","",Rosters!B12)</f>
        <v>724</v>
      </c>
      <c r="B53" s="163" t="str">
        <f ca="1">IF(Rosters!C12="","",Rosters!C12)</f>
        <v>Dizzy Devine</v>
      </c>
      <c r="C53" s="147">
        <v>1</v>
      </c>
      <c r="D53" s="146"/>
      <c r="E53" s="147"/>
      <c r="F53" s="137"/>
      <c r="G53" s="233"/>
      <c r="H53" s="194" t="str">
        <f t="shared" ref="H53:H66" si="3">B53</f>
        <v>Dizzy Devine</v>
      </c>
    </row>
    <row r="54" spans="1:8" ht="17.25" customHeight="1">
      <c r="A54" s="216" t="str">
        <f ca="1">IF(Rosters!B13="","",Rosters!B13)</f>
        <v>Trois</v>
      </c>
      <c r="B54" s="216" t="str">
        <f ca="1">IF(Rosters!C13="","",Rosters!C13)</f>
        <v>Fifi La Foe</v>
      </c>
      <c r="C54" s="92"/>
      <c r="D54" s="231"/>
      <c r="E54" s="92"/>
      <c r="F54" s="91"/>
      <c r="G54" s="225"/>
      <c r="H54" s="191" t="str">
        <f t="shared" si="3"/>
        <v>Fifi La Foe</v>
      </c>
    </row>
    <row r="55" spans="1:8" ht="17.25" customHeight="1">
      <c r="A55" s="217" t="str">
        <f ca="1">IF(Rosters!B14="","",Rosters!B14)</f>
        <v>187</v>
      </c>
      <c r="B55" s="163" t="str">
        <f ca="1">IF(Rosters!C14="","",Rosters!C14)</f>
        <v>Lady MacDeath</v>
      </c>
      <c r="C55" s="15">
        <v>2</v>
      </c>
      <c r="D55" s="14"/>
      <c r="E55" s="15"/>
      <c r="F55" s="16"/>
      <c r="G55" s="232"/>
      <c r="H55" s="192" t="str">
        <f t="shared" si="3"/>
        <v>Lady MacDeath</v>
      </c>
    </row>
    <row r="56" spans="1:8" ht="17.25" customHeight="1">
      <c r="A56" s="217" t="str">
        <f ca="1">IF(Rosters!B15="","",Rosters!B15)</f>
        <v>9mm</v>
      </c>
      <c r="B56" s="217" t="str">
        <f ca="1">IF(Rosters!C15="","",Rosters!C15)</f>
        <v>Muffy Mafioso</v>
      </c>
      <c r="C56" s="92"/>
      <c r="D56" s="231"/>
      <c r="E56" s="92"/>
      <c r="F56" s="91"/>
      <c r="G56" s="225"/>
      <c r="H56" s="191" t="str">
        <f t="shared" si="3"/>
        <v>Muffy Mafioso</v>
      </c>
    </row>
    <row r="57" spans="1:8" ht="17.25" customHeight="1">
      <c r="A57" s="217" t="str">
        <f ca="1">IF(Rosters!B16="","",Rosters!B16)</f>
        <v xml:space="preserve">2.8 </v>
      </c>
      <c r="B57" s="163" t="str">
        <f ca="1">IF(Rosters!C16="","",Rosters!C16)</f>
        <v>Racer McChaseHer</v>
      </c>
      <c r="C57" s="15">
        <v>2</v>
      </c>
      <c r="D57" s="14">
        <v>1</v>
      </c>
      <c r="E57" s="15">
        <v>1</v>
      </c>
      <c r="F57" s="16"/>
      <c r="G57" s="232"/>
      <c r="H57" s="192" t="str">
        <f t="shared" si="3"/>
        <v>Racer McChaseHer</v>
      </c>
    </row>
    <row r="58" spans="1:8" ht="17.25" customHeight="1">
      <c r="A58" s="217" t="str">
        <f ca="1">IF(Rosters!B17="","",Rosters!B17)</f>
        <v>10cent</v>
      </c>
      <c r="B58" s="217" t="str">
        <f ca="1">IF(Rosters!C17="","",Rosters!C17)</f>
        <v>Rock Candy</v>
      </c>
      <c r="C58" s="92">
        <v>2</v>
      </c>
      <c r="D58" s="231"/>
      <c r="E58" s="92"/>
      <c r="F58" s="91"/>
      <c r="G58" s="225"/>
      <c r="H58" s="191" t="str">
        <f t="shared" si="3"/>
        <v>Rock Candy</v>
      </c>
    </row>
    <row r="59" spans="1:8" ht="17.25" customHeight="1">
      <c r="A59" s="217" t="str">
        <f ca="1">IF(Rosters!B18="","",Rosters!B18)</f>
        <v>1337</v>
      </c>
      <c r="B59" s="163" t="str">
        <f ca="1">IF(Rosters!C18="","",Rosters!C18)</f>
        <v>Riot Nrrrd</v>
      </c>
      <c r="C59" s="15"/>
      <c r="D59" s="14"/>
      <c r="E59" s="15"/>
      <c r="F59" s="16"/>
      <c r="G59" s="232"/>
      <c r="H59" s="192" t="str">
        <f t="shared" si="3"/>
        <v>Riot Nrrrd</v>
      </c>
    </row>
    <row r="60" spans="1:8" ht="17.25" customHeight="1">
      <c r="A60" s="217" t="str">
        <f ca="1">IF(Rosters!B19="","",Rosters!B19)</f>
        <v>.223</v>
      </c>
      <c r="B60" s="217" t="str">
        <f ca="1">IF(Rosters!C19="","",Rosters!C19)</f>
        <v>Spanish Ass'assin</v>
      </c>
      <c r="C60" s="92">
        <v>2</v>
      </c>
      <c r="D60" s="231">
        <v>1</v>
      </c>
      <c r="E60" s="92"/>
      <c r="F60" s="91"/>
      <c r="G60" s="225"/>
      <c r="H60" s="191" t="str">
        <f t="shared" si="3"/>
        <v>Spanish Ass'assin</v>
      </c>
    </row>
    <row r="61" spans="1:8" ht="17.25" customHeight="1">
      <c r="A61" s="217" t="str">
        <f ca="1">IF(Rosters!B20="","",Rosters!B20)</f>
        <v>68</v>
      </c>
      <c r="B61" s="163" t="str">
        <f ca="1">IF(Rosters!C20="","",Rosters!C20)</f>
        <v>Summers Eve-L</v>
      </c>
      <c r="C61" s="15">
        <v>1</v>
      </c>
      <c r="D61" s="14"/>
      <c r="E61" s="15"/>
      <c r="F61" s="16"/>
      <c r="G61" s="232"/>
      <c r="H61" s="192" t="str">
        <f t="shared" si="3"/>
        <v>Summers Eve-L</v>
      </c>
    </row>
    <row r="62" spans="1:8" ht="17.25" customHeight="1">
      <c r="A62" s="217" t="str">
        <f ca="1">IF(Rosters!B21="","",Rosters!B21)</f>
        <v>-0</v>
      </c>
      <c r="B62" s="217" t="str">
        <f ca="1">IF(Rosters!C21="","",Rosters!C21)</f>
        <v>Vicious Vixen</v>
      </c>
      <c r="C62" s="92">
        <v>3</v>
      </c>
      <c r="D62" s="231">
        <v>1</v>
      </c>
      <c r="E62" s="92"/>
      <c r="F62" s="91"/>
      <c r="G62" s="225">
        <v>1</v>
      </c>
      <c r="H62" s="191" t="str">
        <f t="shared" si="3"/>
        <v>Vicious Vixen</v>
      </c>
    </row>
    <row r="63" spans="1:8" ht="17.25" customHeight="1">
      <c r="A63" s="217" t="str">
        <f ca="1">IF(Rosters!B22="","",Rosters!B22)</f>
        <v>31</v>
      </c>
      <c r="B63" s="163" t="str">
        <f ca="1">IF(Rosters!C22="","",Rosters!C22)</f>
        <v>Whiskey</v>
      </c>
      <c r="C63" s="15">
        <v>1</v>
      </c>
      <c r="D63" s="14"/>
      <c r="E63" s="15">
        <v>1</v>
      </c>
      <c r="F63" s="16"/>
      <c r="G63" s="232"/>
      <c r="H63" s="192" t="str">
        <f t="shared" si="3"/>
        <v>Whiskey</v>
      </c>
    </row>
    <row r="64" spans="1:8" ht="17.25" customHeight="1">
      <c r="A64" s="217" t="str">
        <f ca="1">IF(Rosters!B23="","",Rosters!B23)</f>
        <v>-</v>
      </c>
      <c r="B64" s="217" t="str">
        <f ca="1">IF(Rosters!C23="","",Rosters!C23)</f>
        <v>-</v>
      </c>
      <c r="C64" s="92"/>
      <c r="D64" s="231"/>
      <c r="E64" s="92"/>
      <c r="F64" s="91"/>
      <c r="G64" s="225"/>
      <c r="H64" s="191" t="str">
        <f t="shared" si="3"/>
        <v>-</v>
      </c>
    </row>
    <row r="65" spans="1:8" ht="17.25" customHeight="1">
      <c r="A65" s="217" t="str">
        <f ca="1">IF(Rosters!B24="","",Rosters!B24)</f>
        <v>-</v>
      </c>
      <c r="B65" s="163" t="str">
        <f ca="1">IF(Rosters!C24="","",Rosters!C24)</f>
        <v>-</v>
      </c>
      <c r="C65" s="15"/>
      <c r="D65" s="14"/>
      <c r="E65" s="15"/>
      <c r="F65" s="16"/>
      <c r="G65" s="232"/>
      <c r="H65" s="192" t="str">
        <f t="shared" si="3"/>
        <v>-</v>
      </c>
    </row>
    <row r="66" spans="1:8" ht="17.25" customHeight="1" thickBot="1">
      <c r="A66" s="217" t="str">
        <f ca="1">IF(Rosters!B25="","",Rosters!B25)</f>
        <v>-</v>
      </c>
      <c r="B66" s="217" t="str">
        <f ca="1">IF(Rosters!C25="","",Rosters!C25)</f>
        <v>-</v>
      </c>
      <c r="C66" s="93"/>
      <c r="D66" s="190"/>
      <c r="E66" s="93"/>
      <c r="F66" s="89"/>
      <c r="G66" s="226"/>
      <c r="H66" s="193" t="str">
        <f t="shared" si="3"/>
        <v>-</v>
      </c>
    </row>
    <row r="67" spans="1:8" ht="14" customHeight="1">
      <c r="A67" s="1003" t="s">
        <v>248</v>
      </c>
      <c r="B67" s="1004"/>
      <c r="C67" s="1004"/>
      <c r="D67" s="1004"/>
      <c r="E67" s="1004"/>
      <c r="F67" s="1004"/>
      <c r="G67" s="1004"/>
      <c r="H67" s="1209"/>
    </row>
    <row r="68" spans="1:8" ht="14" customHeight="1">
      <c r="A68" s="1133" t="s">
        <v>265</v>
      </c>
      <c r="B68" s="1005"/>
      <c r="C68" s="1005"/>
      <c r="D68" s="1005"/>
      <c r="E68" s="1005"/>
      <c r="F68" s="1005"/>
      <c r="G68" s="1005"/>
      <c r="H68" s="1006"/>
    </row>
    <row r="69" spans="1:8" ht="14" customHeight="1">
      <c r="A69" s="1133" t="s">
        <v>114</v>
      </c>
      <c r="B69" s="1005"/>
      <c r="C69" s="1005"/>
      <c r="D69" s="1005"/>
      <c r="E69" s="1005"/>
      <c r="F69" s="1005"/>
      <c r="G69" s="1005"/>
      <c r="H69" s="1006"/>
    </row>
    <row r="70" spans="1:8" ht="14" customHeight="1" thickBot="1">
      <c r="A70" s="1141"/>
      <c r="B70" s="1142"/>
      <c r="C70" s="1142"/>
      <c r="D70" s="1142"/>
      <c r="E70" s="1142"/>
      <c r="F70" s="1142"/>
      <c r="G70" s="1142"/>
      <c r="H70" s="1143"/>
    </row>
  </sheetData>
  <mergeCells count="14">
    <mergeCell ref="A70:H70"/>
    <mergeCell ref="C1:D1"/>
    <mergeCell ref="C36:D36"/>
    <mergeCell ref="A36:B36"/>
    <mergeCell ref="A32:H32"/>
    <mergeCell ref="A33:H33"/>
    <mergeCell ref="F36:H36"/>
    <mergeCell ref="A67:H67"/>
    <mergeCell ref="A68:H68"/>
    <mergeCell ref="A69:H69"/>
    <mergeCell ref="A34:H34"/>
    <mergeCell ref="A35:H35"/>
    <mergeCell ref="A1:B1"/>
    <mergeCell ref="F1:H1"/>
  </mergeCells>
  <phoneticPr fontId="39" type="noConversion"/>
  <printOptions verticalCentered="1"/>
  <pageMargins left="1" right="0.25" top="0.25" bottom="0.25" header="0.12" footer="0"/>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3"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4" t="s">
        <v>246</v>
      </c>
      <c r="B1" s="1515"/>
      <c r="C1" s="1516" t="str">
        <f ca="1">IF(Rosters!H10="","",Rosters!H10)</f>
        <v>D-Funk All Stars</v>
      </c>
      <c r="D1" s="1516"/>
      <c r="E1" s="188" t="s">
        <v>247</v>
      </c>
      <c r="F1" s="1515" t="s">
        <v>25</v>
      </c>
      <c r="G1" s="1515"/>
      <c r="H1" s="1521"/>
    </row>
    <row r="2" spans="1:8" ht="22.5" customHeight="1" thickBot="1">
      <c r="A2" s="618" t="s">
        <v>57</v>
      </c>
      <c r="B2" s="619" t="str">
        <f ca="1">IF(Rosters!B10="","",Rosters!B10)</f>
        <v>Devil's Night Dames</v>
      </c>
      <c r="C2" s="620" t="s">
        <v>234</v>
      </c>
      <c r="D2" s="621" t="s">
        <v>263</v>
      </c>
      <c r="E2" s="621" t="s">
        <v>232</v>
      </c>
      <c r="F2" s="621" t="s">
        <v>233</v>
      </c>
      <c r="G2" s="622" t="s">
        <v>262</v>
      </c>
      <c r="H2" s="623" t="s">
        <v>64</v>
      </c>
    </row>
    <row r="3" spans="1:8" ht="17.25" customHeight="1">
      <c r="A3" s="162" t="str">
        <f ca="1">IF(Rosters!B12="","",Rosters!B12)</f>
        <v>724</v>
      </c>
      <c r="B3" s="234" t="str">
        <f ca="1">IF(Rosters!C12="","",Rosters!C12)</f>
        <v>Dizzy Devine</v>
      </c>
      <c r="C3" s="17"/>
      <c r="D3" s="18"/>
      <c r="E3" s="18"/>
      <c r="F3" s="18"/>
      <c r="G3" s="240"/>
      <c r="H3" s="236" t="str">
        <f t="shared" ref="H3:H16" si="0">B3</f>
        <v>Dizzy Devine</v>
      </c>
    </row>
    <row r="4" spans="1:8" ht="17.25" customHeight="1">
      <c r="A4" s="159" t="str">
        <f ca="1">IF(Rosters!B13="","",Rosters!B13)</f>
        <v>Trois</v>
      </c>
      <c r="B4" s="230" t="str">
        <f ca="1">IF(Rosters!C13="","",Rosters!C13)</f>
        <v>Fifi La Foe</v>
      </c>
      <c r="C4" s="229"/>
      <c r="D4" s="91">
        <v>2</v>
      </c>
      <c r="E4" s="91"/>
      <c r="F4" s="91"/>
      <c r="G4" s="231"/>
      <c r="H4" s="237" t="str">
        <f t="shared" si="0"/>
        <v>Fifi La Foe</v>
      </c>
    </row>
    <row r="5" spans="1:8" ht="17.25" customHeight="1">
      <c r="A5" s="159" t="str">
        <f ca="1">IF(Rosters!B14="","",Rosters!B14)</f>
        <v>187</v>
      </c>
      <c r="B5" s="122" t="str">
        <f ca="1">IF(Rosters!C14="","",Rosters!C14)</f>
        <v>Lady MacDeath</v>
      </c>
      <c r="C5" s="13">
        <v>3</v>
      </c>
      <c r="D5" s="16"/>
      <c r="E5" s="16"/>
      <c r="F5" s="16"/>
      <c r="G5" s="14"/>
      <c r="H5" s="238" t="str">
        <f t="shared" si="0"/>
        <v>Lady MacDeath</v>
      </c>
    </row>
    <row r="6" spans="1:8" ht="17.25" customHeight="1">
      <c r="A6" s="159" t="str">
        <f ca="1">IF(Rosters!B15="","",Rosters!B15)</f>
        <v>9mm</v>
      </c>
      <c r="B6" s="230" t="str">
        <f ca="1">IF(Rosters!C15="","",Rosters!C15)</f>
        <v>Muffy Mafioso</v>
      </c>
      <c r="C6" s="229"/>
      <c r="D6" s="91"/>
      <c r="E6" s="91"/>
      <c r="F6" s="91"/>
      <c r="G6" s="231"/>
      <c r="H6" s="237" t="str">
        <f t="shared" si="0"/>
        <v>Muffy Mafioso</v>
      </c>
    </row>
    <row r="7" spans="1:8" ht="17.25" customHeight="1">
      <c r="A7" s="159" t="str">
        <f ca="1">IF(Rosters!B16="","",Rosters!B16)</f>
        <v xml:space="preserve">2.8 </v>
      </c>
      <c r="B7" s="122" t="str">
        <f ca="1">IF(Rosters!C16="","",Rosters!C16)</f>
        <v>Racer McChaseHer</v>
      </c>
      <c r="C7" s="13">
        <v>4</v>
      </c>
      <c r="D7" s="16">
        <v>2</v>
      </c>
      <c r="E7" s="16">
        <v>1</v>
      </c>
      <c r="F7" s="16">
        <v>2</v>
      </c>
      <c r="G7" s="14"/>
      <c r="H7" s="238" t="str">
        <f t="shared" si="0"/>
        <v>Racer McChaseHer</v>
      </c>
    </row>
    <row r="8" spans="1:8" ht="17.25" customHeight="1">
      <c r="A8" s="159" t="str">
        <f ca="1">IF(Rosters!B17="","",Rosters!B17)</f>
        <v>10cent</v>
      </c>
      <c r="B8" s="230" t="str">
        <f ca="1">IF(Rosters!C17="","",Rosters!C17)</f>
        <v>Rock Candy</v>
      </c>
      <c r="C8" s="229"/>
      <c r="D8" s="91">
        <v>1</v>
      </c>
      <c r="E8" s="91"/>
      <c r="F8" s="91"/>
      <c r="G8" s="231"/>
      <c r="H8" s="237" t="str">
        <f t="shared" si="0"/>
        <v>Rock Candy</v>
      </c>
    </row>
    <row r="9" spans="1:8" ht="17.25" customHeight="1">
      <c r="A9" s="159" t="str">
        <f ca="1">IF(Rosters!B18="","",Rosters!B18)</f>
        <v>1337</v>
      </c>
      <c r="B9" s="122" t="str">
        <f ca="1">IF(Rosters!C18="","",Rosters!C18)</f>
        <v>Riot Nrrrd</v>
      </c>
      <c r="C9" s="13"/>
      <c r="D9" s="16"/>
      <c r="E9" s="16"/>
      <c r="F9" s="16"/>
      <c r="G9" s="14"/>
      <c r="H9" s="238" t="str">
        <f t="shared" si="0"/>
        <v>Riot Nrrrd</v>
      </c>
    </row>
    <row r="10" spans="1:8" ht="17.25" customHeight="1">
      <c r="A10" s="159" t="str">
        <f ca="1">IF(Rosters!B19="","",Rosters!B19)</f>
        <v>.223</v>
      </c>
      <c r="B10" s="230" t="str">
        <f ca="1">IF(Rosters!C19="","",Rosters!C19)</f>
        <v>Spanish Ass'assin</v>
      </c>
      <c r="C10" s="229">
        <v>1</v>
      </c>
      <c r="D10" s="91">
        <v>1</v>
      </c>
      <c r="E10" s="91">
        <v>2</v>
      </c>
      <c r="F10" s="91"/>
      <c r="G10" s="231">
        <v>1</v>
      </c>
      <c r="H10" s="237" t="str">
        <f t="shared" si="0"/>
        <v>Spanish Ass'assin</v>
      </c>
    </row>
    <row r="11" spans="1:8" ht="17.25" customHeight="1">
      <c r="A11" s="159" t="str">
        <f ca="1">IF(Rosters!B20="","",Rosters!B20)</f>
        <v>68</v>
      </c>
      <c r="B11" s="122" t="str">
        <f ca="1">IF(Rosters!C20="","",Rosters!C20)</f>
        <v>Summers Eve-L</v>
      </c>
      <c r="C11" s="13">
        <v>2</v>
      </c>
      <c r="D11" s="16">
        <v>1</v>
      </c>
      <c r="E11" s="16"/>
      <c r="F11" s="16">
        <v>1</v>
      </c>
      <c r="G11" s="14"/>
      <c r="H11" s="238" t="str">
        <f t="shared" si="0"/>
        <v>Summers Eve-L</v>
      </c>
    </row>
    <row r="12" spans="1:8" ht="17.25" customHeight="1">
      <c r="A12" s="159" t="str">
        <f ca="1">IF(Rosters!B21="","",Rosters!B21)</f>
        <v>-0</v>
      </c>
      <c r="B12" s="230" t="str">
        <f ca="1">IF(Rosters!C21="","",Rosters!C21)</f>
        <v>Vicious Vixen</v>
      </c>
      <c r="C12" s="229">
        <v>8</v>
      </c>
      <c r="D12" s="91">
        <v>4</v>
      </c>
      <c r="E12" s="91">
        <v>2</v>
      </c>
      <c r="F12" s="91"/>
      <c r="G12" s="231"/>
      <c r="H12" s="237" t="str">
        <f t="shared" si="0"/>
        <v>Vicious Vixen</v>
      </c>
    </row>
    <row r="13" spans="1:8" ht="17.25" customHeight="1">
      <c r="A13" s="159" t="str">
        <f ca="1">IF(Rosters!B22="","",Rosters!B22)</f>
        <v>31</v>
      </c>
      <c r="B13" s="122" t="str">
        <f ca="1">IF(Rosters!C22="","",Rosters!C22)</f>
        <v>Whiskey</v>
      </c>
      <c r="C13" s="13">
        <v>1</v>
      </c>
      <c r="D13" s="16">
        <v>3</v>
      </c>
      <c r="E13" s="16">
        <v>1</v>
      </c>
      <c r="F13" s="16">
        <v>3</v>
      </c>
      <c r="G13" s="14"/>
      <c r="H13" s="238" t="str">
        <f t="shared" si="0"/>
        <v>Whiskey</v>
      </c>
    </row>
    <row r="14" spans="1:8" ht="17.25" customHeight="1">
      <c r="A14" s="159" t="str">
        <f ca="1">IF(Rosters!B23="","",Rosters!B23)</f>
        <v>-</v>
      </c>
      <c r="B14" s="230" t="str">
        <f ca="1">IF(Rosters!C23="","",Rosters!C23)</f>
        <v>-</v>
      </c>
      <c r="C14" s="229"/>
      <c r="D14" s="91"/>
      <c r="E14" s="91"/>
      <c r="F14" s="91"/>
      <c r="G14" s="231"/>
      <c r="H14" s="237" t="str">
        <f t="shared" si="0"/>
        <v>-</v>
      </c>
    </row>
    <row r="15" spans="1:8" ht="17.25" customHeight="1">
      <c r="A15" s="159" t="str">
        <f ca="1">IF(Rosters!B24="","",Rosters!B24)</f>
        <v>-</v>
      </c>
      <c r="B15" s="122" t="str">
        <f ca="1">IF(Rosters!C24="","",Rosters!C24)</f>
        <v>-</v>
      </c>
      <c r="C15" s="13"/>
      <c r="D15" s="16"/>
      <c r="E15" s="16"/>
      <c r="F15" s="16"/>
      <c r="G15" s="14"/>
      <c r="H15" s="238" t="str">
        <f t="shared" si="0"/>
        <v>-</v>
      </c>
    </row>
    <row r="16" spans="1:8" ht="17.25" customHeight="1" thickBot="1">
      <c r="A16" s="161" t="str">
        <f ca="1">IF(Rosters!B25="","",Rosters!B25)</f>
        <v>-</v>
      </c>
      <c r="B16" s="235" t="str">
        <f ca="1">IF(Rosters!C25="","",Rosters!C25)</f>
        <v>-</v>
      </c>
      <c r="C16" s="19"/>
      <c r="D16" s="89"/>
      <c r="E16" s="89"/>
      <c r="F16" s="89"/>
      <c r="G16" s="190"/>
      <c r="H16" s="239" t="str">
        <f t="shared" si="0"/>
        <v>-</v>
      </c>
    </row>
    <row r="17" spans="1:8" ht="22.5" customHeight="1" thickBot="1">
      <c r="A17" s="618" t="s">
        <v>57</v>
      </c>
      <c r="B17" s="624" t="str">
        <f ca="1">IF(Rosters!H10="","",Rosters!H10)</f>
        <v>D-Funk All Stars</v>
      </c>
      <c r="C17" s="625" t="s">
        <v>230</v>
      </c>
      <c r="D17" s="625" t="s">
        <v>231</v>
      </c>
      <c r="E17" s="625" t="s">
        <v>70</v>
      </c>
      <c r="F17" s="625" t="s">
        <v>71</v>
      </c>
      <c r="G17" s="625" t="s">
        <v>201</v>
      </c>
      <c r="H17" s="626" t="s">
        <v>64</v>
      </c>
    </row>
    <row r="18" spans="1:8" ht="17.25" customHeight="1">
      <c r="A18" s="162" t="str">
        <f ca="1">IF(Rosters!H12="","",Rosters!H12)</f>
        <v>313</v>
      </c>
      <c r="B18" s="163" t="str">
        <f ca="1">IF(Rosters!I12="","",Rosters!I12)</f>
        <v>Black Eyed Skeez</v>
      </c>
      <c r="C18" s="147">
        <v>1</v>
      </c>
      <c r="D18" s="146"/>
      <c r="E18" s="147">
        <v>1</v>
      </c>
      <c r="F18" s="137"/>
      <c r="G18" s="233"/>
      <c r="H18" s="194" t="str">
        <f t="shared" ref="H18:H31" si="1">B18</f>
        <v>Black Eyed Skeez</v>
      </c>
    </row>
    <row r="19" spans="1:8" ht="17.25" customHeight="1">
      <c r="A19" s="159" t="str">
        <f ca="1">IF(Rosters!H13="","",Rosters!H13)</f>
        <v>24/7</v>
      </c>
      <c r="B19" s="228" t="str">
        <f ca="1">IF(Rosters!I13="","",Rosters!I13)</f>
        <v>boo d. livers</v>
      </c>
      <c r="C19" s="92"/>
      <c r="D19" s="231"/>
      <c r="E19" s="92"/>
      <c r="F19" s="91"/>
      <c r="G19" s="225"/>
      <c r="H19" s="191" t="str">
        <f t="shared" si="1"/>
        <v>boo d. livers</v>
      </c>
    </row>
    <row r="20" spans="1:8" ht="17.25" customHeight="1">
      <c r="A20" s="159" t="str">
        <f ca="1">IF(Rosters!H14="","",Rosters!H14)</f>
        <v>9</v>
      </c>
      <c r="B20" s="227" t="str">
        <f ca="1">IF(Rosters!I14="","",Rosters!I14)</f>
        <v>Cat's Meow</v>
      </c>
      <c r="C20" s="15">
        <v>1</v>
      </c>
      <c r="D20" s="14"/>
      <c r="E20" s="15"/>
      <c r="F20" s="16"/>
      <c r="G20" s="232"/>
      <c r="H20" s="192" t="str">
        <f t="shared" si="1"/>
        <v>Cat's Meow</v>
      </c>
    </row>
    <row r="21" spans="1:8" ht="17.25" customHeight="1">
      <c r="A21" s="159" t="str">
        <f ca="1">IF(Rosters!H15="","",Rosters!H15)</f>
        <v>102</v>
      </c>
      <c r="B21" s="228" t="str">
        <f ca="1">IF(Rosters!I15="","",Rosters!I15)</f>
        <v>Eight Mile Rose</v>
      </c>
      <c r="C21" s="92"/>
      <c r="D21" s="231"/>
      <c r="E21" s="92"/>
      <c r="F21" s="91"/>
      <c r="G21" s="225"/>
      <c r="H21" s="191" t="str">
        <f t="shared" si="1"/>
        <v>Eight Mile Rose</v>
      </c>
    </row>
    <row r="22" spans="1:8" ht="17.25" customHeight="1">
      <c r="A22" s="159" t="str">
        <f ca="1">IF(Rosters!H16="","",Rosters!H16)</f>
        <v>46</v>
      </c>
      <c r="B22" s="227" t="str">
        <f ca="1">IF(Rosters!I16="","",Rosters!I16)</f>
        <v>Fatal Femme</v>
      </c>
      <c r="C22" s="15"/>
      <c r="D22" s="14"/>
      <c r="E22" s="15">
        <v>1</v>
      </c>
      <c r="F22" s="16"/>
      <c r="G22" s="232"/>
      <c r="H22" s="192" t="str">
        <f t="shared" si="1"/>
        <v>Fatal Femme</v>
      </c>
    </row>
    <row r="23" spans="1:8" ht="17.25" customHeight="1">
      <c r="A23" s="159" t="str">
        <f ca="1">IF(Rosters!H17="","",Rosters!H17)</f>
        <v>Section8</v>
      </c>
      <c r="B23" s="228" t="str">
        <f ca="1">IF(Rosters!I17="","",Rosters!I17)</f>
        <v>Ghetto Barbie</v>
      </c>
      <c r="C23" s="92"/>
      <c r="D23" s="231"/>
      <c r="E23" s="92"/>
      <c r="F23" s="91"/>
      <c r="G23" s="225"/>
      <c r="H23" s="191" t="str">
        <f t="shared" si="1"/>
        <v>Ghetto Barbie</v>
      </c>
    </row>
    <row r="24" spans="1:8" ht="17.25" customHeight="1">
      <c r="A24" s="159" t="str">
        <f ca="1">IF(Rosters!H18="","",Rosters!H18)</f>
        <v>23</v>
      </c>
      <c r="B24" s="227" t="str">
        <f ca="1">IF(Rosters!I18="","",Rosters!I18)</f>
        <v>Ima Wrecker</v>
      </c>
      <c r="C24" s="15"/>
      <c r="D24" s="14">
        <v>2</v>
      </c>
      <c r="E24" s="15">
        <v>1</v>
      </c>
      <c r="F24" s="16"/>
      <c r="G24" s="232"/>
      <c r="H24" s="192" t="str">
        <f t="shared" si="1"/>
        <v>Ima Wrecker</v>
      </c>
    </row>
    <row r="25" spans="1:8" ht="17.25" customHeight="1">
      <c r="A25" s="159" t="str">
        <f ca="1">IF(Rosters!H19="","",Rosters!H19)</f>
        <v>777</v>
      </c>
      <c r="B25" s="228" t="str">
        <f ca="1">IF(Rosters!I19="","",Rosters!I19)</f>
        <v>Juicy Contusion</v>
      </c>
      <c r="C25" s="92"/>
      <c r="D25" s="231"/>
      <c r="E25" s="92"/>
      <c r="F25" s="91"/>
      <c r="G25" s="225"/>
      <c r="H25" s="191" t="str">
        <f t="shared" si="1"/>
        <v>Juicy Contusion</v>
      </c>
    </row>
    <row r="26" spans="1:8" ht="17.25" customHeight="1">
      <c r="A26" s="159" t="str">
        <f ca="1">IF(Rosters!H20="","",Rosters!H20)</f>
        <v>100%</v>
      </c>
      <c r="B26" s="227" t="str">
        <f ca="1">IF(Rosters!I20="","",Rosters!I20)</f>
        <v>Polly Fester</v>
      </c>
      <c r="C26" s="15"/>
      <c r="D26" s="14"/>
      <c r="E26" s="15"/>
      <c r="F26" s="16"/>
      <c r="G26" s="232"/>
      <c r="H26" s="192" t="str">
        <f t="shared" si="1"/>
        <v>Polly Fester</v>
      </c>
    </row>
    <row r="27" spans="1:8" ht="17.25" customHeight="1">
      <c r="A27" s="159" t="str">
        <f ca="1">IF(Rosters!H21="","",Rosters!H21)</f>
        <v>3CC</v>
      </c>
      <c r="B27" s="228" t="str">
        <f ca="1">IF(Rosters!I21="","",Rosters!I21)</f>
        <v>Roxanna Hardplace</v>
      </c>
      <c r="C27" s="92">
        <v>1</v>
      </c>
      <c r="D27" s="231"/>
      <c r="E27" s="92"/>
      <c r="F27" s="91"/>
      <c r="G27" s="225"/>
      <c r="H27" s="191" t="str">
        <f t="shared" si="1"/>
        <v>Roxanna Hardplace</v>
      </c>
    </row>
    <row r="28" spans="1:8" ht="17.25" customHeight="1">
      <c r="A28" s="159" t="str">
        <f ca="1">IF(Rosters!H22="","",Rosters!H22)</f>
        <v>CH4</v>
      </c>
      <c r="B28" s="227" t="str">
        <f ca="1">IF(Rosters!I22="","",Rosters!I22)</f>
        <v>Seoul Slayer</v>
      </c>
      <c r="C28" s="15"/>
      <c r="D28" s="14"/>
      <c r="E28" s="15"/>
      <c r="F28" s="16"/>
      <c r="G28" s="232"/>
      <c r="H28" s="192" t="str">
        <f t="shared" si="1"/>
        <v>Seoul Slayer</v>
      </c>
    </row>
    <row r="29" spans="1:8" ht="17.25" customHeight="1">
      <c r="A29" s="159" t="str">
        <f ca="1">IF(Rosters!H23="","",Rosters!H23)</f>
        <v>5"blade</v>
      </c>
      <c r="B29" s="228" t="str">
        <f ca="1">IF(Rosters!I23="","",Rosters!I23)</f>
        <v>Sista Slit'chya</v>
      </c>
      <c r="C29" s="92">
        <v>1</v>
      </c>
      <c r="D29" s="231"/>
      <c r="E29" s="92"/>
      <c r="F29" s="91"/>
      <c r="G29" s="225"/>
      <c r="H29" s="191" t="str">
        <f t="shared" si="1"/>
        <v>Sista Slit'chya</v>
      </c>
    </row>
    <row r="30" spans="1:8" ht="17.25" customHeight="1">
      <c r="A30" s="159" t="str">
        <f ca="1">IF(Rosters!H24="","",Rosters!H24)</f>
        <v>813</v>
      </c>
      <c r="B30" s="227" t="str">
        <f ca="1">IF(Rosters!I24="","",Rosters!I24)</f>
        <v>Tinja</v>
      </c>
      <c r="C30" s="15"/>
      <c r="D30" s="14"/>
      <c r="E30" s="15"/>
      <c r="F30" s="16"/>
      <c r="G30" s="232"/>
      <c r="H30" s="192" t="str">
        <f t="shared" si="1"/>
        <v>Tinja</v>
      </c>
    </row>
    <row r="31" spans="1:8" ht="17.25" customHeight="1" thickBot="1">
      <c r="A31" s="148" t="str">
        <f ca="1">IF(Rosters!H25="","",Rosters!H25)</f>
        <v>Crazy88</v>
      </c>
      <c r="B31" s="160" t="str">
        <f ca="1">IF(Rosters!I25="","",Rosters!I25)</f>
        <v>ZOOMa Thurman</v>
      </c>
      <c r="C31" s="93"/>
      <c r="D31" s="190"/>
      <c r="E31" s="93"/>
      <c r="F31" s="89"/>
      <c r="G31" s="226"/>
      <c r="H31" s="193" t="str">
        <f t="shared" si="1"/>
        <v>ZOOMa Thurman</v>
      </c>
    </row>
    <row r="32" spans="1:8" ht="14" customHeight="1">
      <c r="A32" s="1003" t="s">
        <v>248</v>
      </c>
      <c r="B32" s="1004"/>
      <c r="C32" s="1004"/>
      <c r="D32" s="1004"/>
      <c r="E32" s="1004"/>
      <c r="F32" s="1004"/>
      <c r="G32" s="1004"/>
      <c r="H32" s="1209"/>
    </row>
    <row r="33" spans="1:8" ht="14" customHeight="1">
      <c r="A33" s="1133" t="s">
        <v>265</v>
      </c>
      <c r="B33" s="1005"/>
      <c r="C33" s="1005"/>
      <c r="D33" s="1005"/>
      <c r="E33" s="1005"/>
      <c r="F33" s="1005"/>
      <c r="G33" s="1005"/>
      <c r="H33" s="1006"/>
    </row>
    <row r="34" spans="1:8" ht="14" customHeight="1">
      <c r="A34" s="1133" t="s">
        <v>114</v>
      </c>
      <c r="B34" s="1005"/>
      <c r="C34" s="1005"/>
      <c r="D34" s="1005"/>
      <c r="E34" s="1005"/>
      <c r="F34" s="1005"/>
      <c r="G34" s="1005"/>
      <c r="H34" s="1006"/>
    </row>
    <row r="35" spans="1:8" ht="24" customHeight="1" thickBot="1">
      <c r="A35" s="1141"/>
      <c r="B35" s="1142"/>
      <c r="C35" s="1142"/>
      <c r="D35" s="1142"/>
      <c r="E35" s="1142"/>
      <c r="F35" s="1142"/>
      <c r="G35" s="1142"/>
      <c r="H35" s="1143"/>
    </row>
    <row r="36" spans="1:8" ht="14" customHeight="1" thickBot="1">
      <c r="A36" s="1518" t="s">
        <v>246</v>
      </c>
      <c r="B36" s="1519"/>
      <c r="C36" s="1517" t="str">
        <f ca="1">IF(Rosters!B10="","",Rosters!B10)</f>
        <v>Devil's Night Dames</v>
      </c>
      <c r="D36" s="1517"/>
      <c r="E36" s="189" t="s">
        <v>247</v>
      </c>
      <c r="F36" s="1520" t="s">
        <v>24</v>
      </c>
      <c r="G36" s="1520"/>
      <c r="H36" s="1520"/>
    </row>
    <row r="37" spans="1:8" ht="22.5" customHeight="1" thickBot="1">
      <c r="A37" s="618" t="s">
        <v>57</v>
      </c>
      <c r="B37" s="619" t="str">
        <f ca="1">IF(Rosters!H10="","",Rosters!H10)</f>
        <v>D-Funk All Stars</v>
      </c>
      <c r="C37" s="620" t="s">
        <v>234</v>
      </c>
      <c r="D37" s="622" t="s">
        <v>264</v>
      </c>
      <c r="E37" s="630" t="s">
        <v>232</v>
      </c>
      <c r="F37" s="631" t="s">
        <v>233</v>
      </c>
      <c r="G37" s="632" t="s">
        <v>262</v>
      </c>
      <c r="H37" s="626" t="s">
        <v>64</v>
      </c>
    </row>
    <row r="38" spans="1:8" ht="17.25" customHeight="1">
      <c r="A38" s="217" t="str">
        <f ca="1">IF(Rosters!H12="","",Rosters!H12)</f>
        <v>313</v>
      </c>
      <c r="B38" s="218" t="str">
        <f ca="1">IF(Rosters!I12="","",Rosters!I12)</f>
        <v>Black Eyed Skeez</v>
      </c>
      <c r="C38" s="17">
        <v>8</v>
      </c>
      <c r="D38" s="18">
        <v>5</v>
      </c>
      <c r="E38" s="18">
        <v>4</v>
      </c>
      <c r="F38" s="18">
        <v>1</v>
      </c>
      <c r="G38" s="240"/>
      <c r="H38" s="236" t="str">
        <f t="shared" ref="H38:H51" si="2">B38</f>
        <v>Black Eyed Skeez</v>
      </c>
    </row>
    <row r="39" spans="1:8" ht="17.25" customHeight="1">
      <c r="A39" s="217" t="str">
        <f ca="1">IF(Rosters!H13="","",Rosters!H13)</f>
        <v>24/7</v>
      </c>
      <c r="B39" s="219" t="str">
        <f ca="1">IF(Rosters!I13="","",Rosters!I13)</f>
        <v>boo d. livers</v>
      </c>
      <c r="C39" s="229"/>
      <c r="D39" s="91"/>
      <c r="E39" s="91"/>
      <c r="F39" s="91"/>
      <c r="G39" s="231"/>
      <c r="H39" s="237" t="str">
        <f t="shared" si="2"/>
        <v>boo d. livers</v>
      </c>
    </row>
    <row r="40" spans="1:8" ht="17.25" customHeight="1">
      <c r="A40" s="217" t="str">
        <f ca="1">IF(Rosters!H14="","",Rosters!H14)</f>
        <v>9</v>
      </c>
      <c r="B40" s="218" t="str">
        <f ca="1">IF(Rosters!I14="","",Rosters!I14)</f>
        <v>Cat's Meow</v>
      </c>
      <c r="C40" s="13">
        <v>6</v>
      </c>
      <c r="D40" s="16">
        <v>5</v>
      </c>
      <c r="E40" s="16">
        <v>5</v>
      </c>
      <c r="F40" s="16"/>
      <c r="G40" s="14"/>
      <c r="H40" s="238" t="str">
        <f t="shared" si="2"/>
        <v>Cat's Meow</v>
      </c>
    </row>
    <row r="41" spans="1:8" ht="17.25" customHeight="1">
      <c r="A41" s="217" t="str">
        <f ca="1">IF(Rosters!H15="","",Rosters!H15)</f>
        <v>102</v>
      </c>
      <c r="B41" s="219" t="str">
        <f ca="1">IF(Rosters!I15="","",Rosters!I15)</f>
        <v>Eight Mile Rose</v>
      </c>
      <c r="C41" s="229">
        <v>2</v>
      </c>
      <c r="D41" s="91"/>
      <c r="E41" s="91"/>
      <c r="F41" s="91"/>
      <c r="G41" s="231"/>
      <c r="H41" s="237" t="str">
        <f t="shared" si="2"/>
        <v>Eight Mile Rose</v>
      </c>
    </row>
    <row r="42" spans="1:8" ht="17.25" customHeight="1">
      <c r="A42" s="217" t="str">
        <f ca="1">IF(Rosters!H16="","",Rosters!H16)</f>
        <v>46</v>
      </c>
      <c r="B42" s="218" t="str">
        <f ca="1">IF(Rosters!I16="","",Rosters!I16)</f>
        <v>Fatal Femme</v>
      </c>
      <c r="C42" s="13">
        <v>8</v>
      </c>
      <c r="D42" s="16">
        <v>6</v>
      </c>
      <c r="E42" s="16">
        <v>6</v>
      </c>
      <c r="F42" s="16"/>
      <c r="G42" s="14"/>
      <c r="H42" s="238" t="str">
        <f t="shared" si="2"/>
        <v>Fatal Femme</v>
      </c>
    </row>
    <row r="43" spans="1:8" ht="17.25" customHeight="1">
      <c r="A43" s="217" t="str">
        <f ca="1">IF(Rosters!H17="","",Rosters!H17)</f>
        <v>Section8</v>
      </c>
      <c r="B43" s="219" t="str">
        <f ca="1">IF(Rosters!I17="","",Rosters!I17)</f>
        <v>Ghetto Barbie</v>
      </c>
      <c r="C43" s="229">
        <v>1</v>
      </c>
      <c r="D43" s="91"/>
      <c r="E43" s="91"/>
      <c r="F43" s="91"/>
      <c r="G43" s="231"/>
      <c r="H43" s="237" t="str">
        <f t="shared" si="2"/>
        <v>Ghetto Barbie</v>
      </c>
    </row>
    <row r="44" spans="1:8" ht="17.25" customHeight="1">
      <c r="A44" s="217" t="str">
        <f ca="1">IF(Rosters!H18="","",Rosters!H18)</f>
        <v>23</v>
      </c>
      <c r="B44" s="218" t="str">
        <f ca="1">IF(Rosters!I18="","",Rosters!I18)</f>
        <v>Ima Wrecker</v>
      </c>
      <c r="C44" s="13">
        <v>4</v>
      </c>
      <c r="D44" s="16">
        <v>1</v>
      </c>
      <c r="E44" s="16">
        <v>2</v>
      </c>
      <c r="F44" s="16"/>
      <c r="G44" s="14"/>
      <c r="H44" s="238" t="str">
        <f t="shared" si="2"/>
        <v>Ima Wrecker</v>
      </c>
    </row>
    <row r="45" spans="1:8" ht="17.25" customHeight="1">
      <c r="A45" s="217" t="str">
        <f ca="1">IF(Rosters!H19="","",Rosters!H19)</f>
        <v>777</v>
      </c>
      <c r="B45" s="219" t="str">
        <f ca="1">IF(Rosters!I19="","",Rosters!I19)</f>
        <v>Juicy Contusion</v>
      </c>
      <c r="C45" s="229">
        <v>2</v>
      </c>
      <c r="D45" s="91"/>
      <c r="E45" s="91">
        <v>2</v>
      </c>
      <c r="F45" s="91"/>
      <c r="G45" s="231"/>
      <c r="H45" s="237" t="str">
        <f t="shared" si="2"/>
        <v>Juicy Contusion</v>
      </c>
    </row>
    <row r="46" spans="1:8" ht="17.25" customHeight="1">
      <c r="A46" s="217" t="str">
        <f ca="1">IF(Rosters!H20="","",Rosters!H20)</f>
        <v>100%</v>
      </c>
      <c r="B46" s="218" t="str">
        <f ca="1">IF(Rosters!I20="","",Rosters!I20)</f>
        <v>Polly Fester</v>
      </c>
      <c r="C46" s="13">
        <v>5</v>
      </c>
      <c r="D46" s="16">
        <v>2</v>
      </c>
      <c r="E46" s="16">
        <v>4</v>
      </c>
      <c r="F46" s="16"/>
      <c r="G46" s="14"/>
      <c r="H46" s="238" t="str">
        <f t="shared" si="2"/>
        <v>Polly Fester</v>
      </c>
    </row>
    <row r="47" spans="1:8" ht="17.25" customHeight="1">
      <c r="A47" s="217" t="str">
        <f ca="1">IF(Rosters!H21="","",Rosters!H21)</f>
        <v>3CC</v>
      </c>
      <c r="B47" s="219" t="str">
        <f ca="1">IF(Rosters!I21="","",Rosters!I21)</f>
        <v>Roxanna Hardplace</v>
      </c>
      <c r="C47" s="229">
        <v>10</v>
      </c>
      <c r="D47" s="91">
        <v>3</v>
      </c>
      <c r="E47" s="91">
        <v>6</v>
      </c>
      <c r="F47" s="91">
        <v>2</v>
      </c>
      <c r="G47" s="231"/>
      <c r="H47" s="237" t="str">
        <f t="shared" si="2"/>
        <v>Roxanna Hardplace</v>
      </c>
    </row>
    <row r="48" spans="1:8" ht="17.25" customHeight="1">
      <c r="A48" s="217" t="str">
        <f ca="1">IF(Rosters!H22="","",Rosters!H22)</f>
        <v>CH4</v>
      </c>
      <c r="B48" s="218" t="str">
        <f ca="1">IF(Rosters!I22="","",Rosters!I22)</f>
        <v>Seoul Slayer</v>
      </c>
      <c r="C48" s="13">
        <v>2</v>
      </c>
      <c r="D48" s="16"/>
      <c r="E48" s="16"/>
      <c r="F48" s="16"/>
      <c r="G48" s="14"/>
      <c r="H48" s="238" t="str">
        <f t="shared" si="2"/>
        <v>Seoul Slayer</v>
      </c>
    </row>
    <row r="49" spans="1:8" ht="17.25" customHeight="1">
      <c r="A49" s="217" t="str">
        <f ca="1">IF(Rosters!H23="","",Rosters!H23)</f>
        <v>5"blade</v>
      </c>
      <c r="B49" s="219" t="str">
        <f ca="1">IF(Rosters!I23="","",Rosters!I23)</f>
        <v>Sista Slit'chya</v>
      </c>
      <c r="C49" s="229">
        <v>3</v>
      </c>
      <c r="D49" s="91">
        <v>1</v>
      </c>
      <c r="E49" s="91">
        <v>1</v>
      </c>
      <c r="F49" s="91">
        <v>1</v>
      </c>
      <c r="G49" s="231"/>
      <c r="H49" s="237" t="str">
        <f t="shared" si="2"/>
        <v>Sista Slit'chya</v>
      </c>
    </row>
    <row r="50" spans="1:8" ht="17.25" customHeight="1">
      <c r="A50" s="217" t="str">
        <f ca="1">IF(Rosters!H24="","",Rosters!H24)</f>
        <v>813</v>
      </c>
      <c r="B50" s="218" t="str">
        <f ca="1">IF(Rosters!I24="","",Rosters!I24)</f>
        <v>Tinja</v>
      </c>
      <c r="C50" s="13">
        <v>1</v>
      </c>
      <c r="D50" s="16"/>
      <c r="E50" s="16"/>
      <c r="F50" s="16"/>
      <c r="G50" s="14"/>
      <c r="H50" s="238" t="str">
        <f t="shared" si="2"/>
        <v>Tinja</v>
      </c>
    </row>
    <row r="51" spans="1:8" ht="17.25" customHeight="1" thickBot="1">
      <c r="A51" s="217" t="str">
        <f ca="1">IF(Rosters!H25="","",Rosters!H25)</f>
        <v>Crazy88</v>
      </c>
      <c r="B51" s="219" t="str">
        <f ca="1">IF(Rosters!I25="","",Rosters!I25)</f>
        <v>ZOOMa Thurman</v>
      </c>
      <c r="C51" s="19"/>
      <c r="D51" s="89"/>
      <c r="E51" s="89"/>
      <c r="F51" s="89"/>
      <c r="G51" s="190"/>
      <c r="H51" s="241" t="str">
        <f t="shared" si="2"/>
        <v>ZOOMa Thurman</v>
      </c>
    </row>
    <row r="52" spans="1:8" ht="22.5" customHeight="1" thickBot="1">
      <c r="A52" s="618" t="s">
        <v>57</v>
      </c>
      <c r="B52" s="624" t="str">
        <f ca="1">IF(Rosters!B10="","",Rosters!B10)</f>
        <v>Devil's Night Dames</v>
      </c>
      <c r="C52" s="625" t="s">
        <v>230</v>
      </c>
      <c r="D52" s="625" t="s">
        <v>231</v>
      </c>
      <c r="E52" s="625" t="s">
        <v>70</v>
      </c>
      <c r="F52" s="625" t="s">
        <v>71</v>
      </c>
      <c r="G52" s="625" t="s">
        <v>201</v>
      </c>
      <c r="H52" s="626" t="s">
        <v>64</v>
      </c>
    </row>
    <row r="53" spans="1:8" ht="17.25" customHeight="1">
      <c r="A53" s="217" t="str">
        <f ca="1">IF(Rosters!B12="","",Rosters!B12)</f>
        <v>724</v>
      </c>
      <c r="B53" s="163" t="str">
        <f ca="1">IF(Rosters!C12="","",Rosters!C12)</f>
        <v>Dizzy Devine</v>
      </c>
      <c r="C53" s="147">
        <v>3</v>
      </c>
      <c r="D53" s="146">
        <v>1</v>
      </c>
      <c r="E53" s="147"/>
      <c r="F53" s="137"/>
      <c r="G53" s="233"/>
      <c r="H53" s="194" t="str">
        <f t="shared" ref="H53:H66" si="3">B53</f>
        <v>Dizzy Devine</v>
      </c>
    </row>
    <row r="54" spans="1:8" ht="17.25" customHeight="1">
      <c r="A54" s="216" t="str">
        <f ca="1">IF(Rosters!B13="","",Rosters!B13)</f>
        <v>Trois</v>
      </c>
      <c r="B54" s="216" t="str">
        <f ca="1">IF(Rosters!C13="","",Rosters!C13)</f>
        <v>Fifi La Foe</v>
      </c>
      <c r="C54" s="92">
        <v>2</v>
      </c>
      <c r="D54" s="231"/>
      <c r="E54" s="92"/>
      <c r="F54" s="91"/>
      <c r="G54" s="225"/>
      <c r="H54" s="191" t="str">
        <f t="shared" si="3"/>
        <v>Fifi La Foe</v>
      </c>
    </row>
    <row r="55" spans="1:8" ht="17.25" customHeight="1">
      <c r="A55" s="217" t="str">
        <f ca="1">IF(Rosters!B14="","",Rosters!B14)</f>
        <v>187</v>
      </c>
      <c r="B55" s="163" t="str">
        <f ca="1">IF(Rosters!C14="","",Rosters!C14)</f>
        <v>Lady MacDeath</v>
      </c>
      <c r="C55" s="15">
        <v>4</v>
      </c>
      <c r="D55" s="14">
        <v>1</v>
      </c>
      <c r="E55" s="15"/>
      <c r="F55" s="16"/>
      <c r="G55" s="232"/>
      <c r="H55" s="192" t="str">
        <f t="shared" si="3"/>
        <v>Lady MacDeath</v>
      </c>
    </row>
    <row r="56" spans="1:8" ht="17.25" customHeight="1">
      <c r="A56" s="217" t="str">
        <f ca="1">IF(Rosters!B15="","",Rosters!B15)</f>
        <v>9mm</v>
      </c>
      <c r="B56" s="217" t="str">
        <f ca="1">IF(Rosters!C15="","",Rosters!C15)</f>
        <v>Muffy Mafioso</v>
      </c>
      <c r="C56" s="92">
        <v>1</v>
      </c>
      <c r="D56" s="231"/>
      <c r="E56" s="92"/>
      <c r="F56" s="91"/>
      <c r="G56" s="225"/>
      <c r="H56" s="191" t="str">
        <f t="shared" si="3"/>
        <v>Muffy Mafioso</v>
      </c>
    </row>
    <row r="57" spans="1:8" ht="17.25" customHeight="1">
      <c r="A57" s="217" t="str">
        <f ca="1">IF(Rosters!B16="","",Rosters!B16)</f>
        <v xml:space="preserve">2.8 </v>
      </c>
      <c r="B57" s="163" t="str">
        <f ca="1">IF(Rosters!C16="","",Rosters!C16)</f>
        <v>Racer McChaseHer</v>
      </c>
      <c r="C57" s="15">
        <v>6</v>
      </c>
      <c r="D57" s="14">
        <v>2</v>
      </c>
      <c r="E57" s="15"/>
      <c r="F57" s="16"/>
      <c r="G57" s="232">
        <v>1</v>
      </c>
      <c r="H57" s="192" t="str">
        <f t="shared" si="3"/>
        <v>Racer McChaseHer</v>
      </c>
    </row>
    <row r="58" spans="1:8" ht="17.25" customHeight="1">
      <c r="A58" s="217" t="str">
        <f ca="1">IF(Rosters!B17="","",Rosters!B17)</f>
        <v>10cent</v>
      </c>
      <c r="B58" s="217" t="str">
        <f ca="1">IF(Rosters!C17="","",Rosters!C17)</f>
        <v>Rock Candy</v>
      </c>
      <c r="C58" s="92">
        <v>2</v>
      </c>
      <c r="D58" s="231"/>
      <c r="E58" s="92"/>
      <c r="F58" s="91"/>
      <c r="G58" s="225">
        <v>1</v>
      </c>
      <c r="H58" s="191" t="str">
        <f t="shared" si="3"/>
        <v>Rock Candy</v>
      </c>
    </row>
    <row r="59" spans="1:8" ht="17.25" customHeight="1">
      <c r="A59" s="217" t="str">
        <f ca="1">IF(Rosters!B18="","",Rosters!B18)</f>
        <v>1337</v>
      </c>
      <c r="B59" s="163" t="str">
        <f ca="1">IF(Rosters!C18="","",Rosters!C18)</f>
        <v>Riot Nrrrd</v>
      </c>
      <c r="C59" s="15">
        <v>1</v>
      </c>
      <c r="D59" s="14"/>
      <c r="E59" s="15"/>
      <c r="F59" s="16"/>
      <c r="G59" s="232"/>
      <c r="H59" s="192" t="str">
        <f t="shared" si="3"/>
        <v>Riot Nrrrd</v>
      </c>
    </row>
    <row r="60" spans="1:8" ht="17.25" customHeight="1">
      <c r="A60" s="217" t="str">
        <f ca="1">IF(Rosters!B19="","",Rosters!B19)</f>
        <v>.223</v>
      </c>
      <c r="B60" s="217" t="str">
        <f ca="1">IF(Rosters!C19="","",Rosters!C19)</f>
        <v>Spanish Ass'assin</v>
      </c>
      <c r="C60" s="92">
        <v>3</v>
      </c>
      <c r="D60" s="231">
        <v>1</v>
      </c>
      <c r="E60" s="92"/>
      <c r="F60" s="91"/>
      <c r="G60" s="225"/>
      <c r="H60" s="191" t="str">
        <f t="shared" si="3"/>
        <v>Spanish Ass'assin</v>
      </c>
    </row>
    <row r="61" spans="1:8" ht="17.25" customHeight="1">
      <c r="A61" s="217" t="str">
        <f ca="1">IF(Rosters!B20="","",Rosters!B20)</f>
        <v>68</v>
      </c>
      <c r="B61" s="163" t="str">
        <f ca="1">IF(Rosters!C20="","",Rosters!C20)</f>
        <v>Summers Eve-L</v>
      </c>
      <c r="C61" s="15">
        <v>5</v>
      </c>
      <c r="D61" s="14">
        <v>1</v>
      </c>
      <c r="E61" s="15">
        <v>1</v>
      </c>
      <c r="F61" s="16"/>
      <c r="G61" s="232"/>
      <c r="H61" s="192" t="str">
        <f t="shared" si="3"/>
        <v>Summers Eve-L</v>
      </c>
    </row>
    <row r="62" spans="1:8" ht="17.25" customHeight="1">
      <c r="A62" s="217" t="str">
        <f ca="1">IF(Rosters!B21="","",Rosters!B21)</f>
        <v>-0</v>
      </c>
      <c r="B62" s="217" t="str">
        <f ca="1">IF(Rosters!C21="","",Rosters!C21)</f>
        <v>Vicious Vixen</v>
      </c>
      <c r="C62" s="92">
        <v>10</v>
      </c>
      <c r="D62" s="231">
        <v>3</v>
      </c>
      <c r="E62" s="92"/>
      <c r="F62" s="91">
        <v>1</v>
      </c>
      <c r="G62" s="225"/>
      <c r="H62" s="191" t="str">
        <f t="shared" si="3"/>
        <v>Vicious Vixen</v>
      </c>
    </row>
    <row r="63" spans="1:8" ht="17.25" customHeight="1">
      <c r="A63" s="217" t="str">
        <f ca="1">IF(Rosters!B22="","",Rosters!B22)</f>
        <v>31</v>
      </c>
      <c r="B63" s="163" t="str">
        <f ca="1">IF(Rosters!C22="","",Rosters!C22)</f>
        <v>Whiskey</v>
      </c>
      <c r="C63" s="15">
        <v>7</v>
      </c>
      <c r="D63" s="14">
        <v>2</v>
      </c>
      <c r="E63" s="15"/>
      <c r="F63" s="16"/>
      <c r="G63" s="232"/>
      <c r="H63" s="192" t="str">
        <f t="shared" si="3"/>
        <v>Whiskey</v>
      </c>
    </row>
    <row r="64" spans="1:8" ht="17.25" customHeight="1">
      <c r="A64" s="217" t="str">
        <f ca="1">IF(Rosters!B23="","",Rosters!B23)</f>
        <v>-</v>
      </c>
      <c r="B64" s="217" t="str">
        <f ca="1">IF(Rosters!C23="","",Rosters!C23)</f>
        <v>-</v>
      </c>
      <c r="C64" s="92"/>
      <c r="D64" s="231"/>
      <c r="E64" s="92"/>
      <c r="F64" s="91"/>
      <c r="G64" s="225"/>
      <c r="H64" s="191" t="str">
        <f t="shared" si="3"/>
        <v>-</v>
      </c>
    </row>
    <row r="65" spans="1:8" ht="17.25" customHeight="1">
      <c r="A65" s="217" t="str">
        <f ca="1">IF(Rosters!B24="","",Rosters!B24)</f>
        <v>-</v>
      </c>
      <c r="B65" s="163" t="str">
        <f ca="1">IF(Rosters!C24="","",Rosters!C24)</f>
        <v>-</v>
      </c>
      <c r="C65" s="15"/>
      <c r="D65" s="14"/>
      <c r="E65" s="15"/>
      <c r="F65" s="16"/>
      <c r="G65" s="232"/>
      <c r="H65" s="192" t="str">
        <f t="shared" si="3"/>
        <v>-</v>
      </c>
    </row>
    <row r="66" spans="1:8" ht="17.25" customHeight="1" thickBot="1">
      <c r="A66" s="217" t="str">
        <f ca="1">IF(Rosters!B25="","",Rosters!B25)</f>
        <v>-</v>
      </c>
      <c r="B66" s="217" t="str">
        <f ca="1">IF(Rosters!C25="","",Rosters!C25)</f>
        <v>-</v>
      </c>
      <c r="C66" s="93"/>
      <c r="D66" s="190"/>
      <c r="E66" s="93"/>
      <c r="F66" s="89"/>
      <c r="G66" s="226"/>
      <c r="H66" s="193" t="str">
        <f t="shared" si="3"/>
        <v>-</v>
      </c>
    </row>
    <row r="67" spans="1:8" ht="14" customHeight="1">
      <c r="A67" s="1003" t="s">
        <v>248</v>
      </c>
      <c r="B67" s="1004"/>
      <c r="C67" s="1004"/>
      <c r="D67" s="1004"/>
      <c r="E67" s="1004"/>
      <c r="F67" s="1004"/>
      <c r="G67" s="1004"/>
      <c r="H67" s="1209"/>
    </row>
    <row r="68" spans="1:8" ht="14" customHeight="1">
      <c r="A68" s="1133" t="s">
        <v>265</v>
      </c>
      <c r="B68" s="1005"/>
      <c r="C68" s="1005"/>
      <c r="D68" s="1005"/>
      <c r="E68" s="1005"/>
      <c r="F68" s="1005"/>
      <c r="G68" s="1005"/>
      <c r="H68" s="1006"/>
    </row>
    <row r="69" spans="1:8" ht="14" customHeight="1">
      <c r="A69" s="1133" t="s">
        <v>114</v>
      </c>
      <c r="B69" s="1005"/>
      <c r="C69" s="1005"/>
      <c r="D69" s="1005"/>
      <c r="E69" s="1005"/>
      <c r="F69" s="1005"/>
      <c r="G69" s="1005"/>
      <c r="H69" s="1006"/>
    </row>
    <row r="70" spans="1:8" ht="14" customHeight="1" thickBot="1">
      <c r="A70" s="1141"/>
      <c r="B70" s="1142"/>
      <c r="C70" s="1142"/>
      <c r="D70" s="1142"/>
      <c r="E70" s="1142"/>
      <c r="F70" s="1142"/>
      <c r="G70" s="1142"/>
      <c r="H70" s="1143"/>
    </row>
  </sheetData>
  <mergeCells count="14">
    <mergeCell ref="A69:H69"/>
    <mergeCell ref="A70:H70"/>
    <mergeCell ref="A35:H35"/>
    <mergeCell ref="A36:B36"/>
    <mergeCell ref="C36:D36"/>
    <mergeCell ref="F36:H36"/>
    <mergeCell ref="A67:H67"/>
    <mergeCell ref="A68:H68"/>
    <mergeCell ref="A34:H34"/>
    <mergeCell ref="A1:B1"/>
    <mergeCell ref="C1:D1"/>
    <mergeCell ref="F1:H1"/>
    <mergeCell ref="A32:H32"/>
    <mergeCell ref="A33:H33"/>
  </mergeCells>
  <phoneticPr fontId="39" type="noConversion"/>
  <printOptions verticalCentered="1"/>
  <pageMargins left="1" right="0.25" top="0.25" bottom="0.25" header="0.12" footer="0"/>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K19" sqref="K19"/>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4" t="s">
        <v>246</v>
      </c>
      <c r="B1" s="1515"/>
      <c r="C1" s="1516" t="str">
        <f ca="1">IF(Rosters!H10="","",Rosters!H10)</f>
        <v>D-Funk All Stars</v>
      </c>
      <c r="D1" s="1516"/>
      <c r="E1" s="188" t="s">
        <v>247</v>
      </c>
      <c r="F1" s="1515"/>
      <c r="G1" s="1515"/>
      <c r="H1" s="1521"/>
    </row>
    <row r="2" spans="1:8" ht="22.5" customHeight="1" thickBot="1">
      <c r="A2" s="618" t="s">
        <v>57</v>
      </c>
      <c r="B2" s="619" t="str">
        <f ca="1">IF(Rosters!B10="","",Rosters!B10)</f>
        <v>Devil's Night Dames</v>
      </c>
      <c r="C2" s="620" t="s">
        <v>304</v>
      </c>
      <c r="D2" s="621" t="s">
        <v>209</v>
      </c>
      <c r="E2" s="621" t="s">
        <v>305</v>
      </c>
      <c r="F2" s="621" t="s">
        <v>307</v>
      </c>
      <c r="G2" s="622" t="s">
        <v>306</v>
      </c>
      <c r="H2" s="623" t="s">
        <v>64</v>
      </c>
    </row>
    <row r="3" spans="1:8" ht="17.25" customHeight="1">
      <c r="A3" s="162" t="str">
        <f ca="1">IF(Rosters!B12="","",Rosters!B12)</f>
        <v>724</v>
      </c>
      <c r="B3" s="234" t="str">
        <f ca="1">IF(Rosters!C12="","",Rosters!C12)</f>
        <v>Dizzy Devine</v>
      </c>
      <c r="C3" s="17"/>
      <c r="D3" s="18"/>
      <c r="E3" s="18"/>
      <c r="F3" s="18"/>
      <c r="G3" s="240"/>
      <c r="H3" s="236" t="str">
        <f t="shared" ref="H3:H16" si="0">B3</f>
        <v>Dizzy Devine</v>
      </c>
    </row>
    <row r="4" spans="1:8" ht="17.25" customHeight="1">
      <c r="A4" s="159" t="str">
        <f ca="1">IF(Rosters!B13="","",Rosters!B13)</f>
        <v>Trois</v>
      </c>
      <c r="B4" s="230" t="str">
        <f ca="1">IF(Rosters!C13="","",Rosters!C13)</f>
        <v>Fifi La Foe</v>
      </c>
      <c r="C4" s="229"/>
      <c r="D4" s="91"/>
      <c r="E4" s="91"/>
      <c r="F4" s="91"/>
      <c r="G4" s="231"/>
      <c r="H4" s="237" t="str">
        <f t="shared" si="0"/>
        <v>Fifi La Foe</v>
      </c>
    </row>
    <row r="5" spans="1:8" ht="17.25" customHeight="1">
      <c r="A5" s="159" t="str">
        <f ca="1">IF(Rosters!B14="","",Rosters!B14)</f>
        <v>187</v>
      </c>
      <c r="B5" s="122" t="str">
        <f ca="1">IF(Rosters!C14="","",Rosters!C14)</f>
        <v>Lady MacDeath</v>
      </c>
      <c r="C5" s="13"/>
      <c r="D5" s="16"/>
      <c r="E5" s="16"/>
      <c r="F5" s="16"/>
      <c r="G5" s="14"/>
      <c r="H5" s="238" t="str">
        <f t="shared" si="0"/>
        <v>Lady MacDeath</v>
      </c>
    </row>
    <row r="6" spans="1:8" ht="17.25" customHeight="1">
      <c r="A6" s="159" t="str">
        <f ca="1">IF(Rosters!B15="","",Rosters!B15)</f>
        <v>9mm</v>
      </c>
      <c r="B6" s="230" t="str">
        <f ca="1">IF(Rosters!C15="","",Rosters!C15)</f>
        <v>Muffy Mafioso</v>
      </c>
      <c r="C6" s="229"/>
      <c r="D6" s="91"/>
      <c r="E6" s="91"/>
      <c r="F6" s="91"/>
      <c r="G6" s="231"/>
      <c r="H6" s="237" t="str">
        <f t="shared" si="0"/>
        <v>Muffy Mafioso</v>
      </c>
    </row>
    <row r="7" spans="1:8" ht="17.25" customHeight="1">
      <c r="A7" s="159" t="str">
        <f ca="1">IF(Rosters!B16="","",Rosters!B16)</f>
        <v xml:space="preserve">2.8 </v>
      </c>
      <c r="B7" s="122" t="str">
        <f ca="1">IF(Rosters!C16="","",Rosters!C16)</f>
        <v>Racer McChaseHer</v>
      </c>
      <c r="C7" s="13"/>
      <c r="D7" s="16"/>
      <c r="E7" s="16"/>
      <c r="F7" s="16"/>
      <c r="G7" s="14"/>
      <c r="H7" s="238" t="str">
        <f t="shared" si="0"/>
        <v>Racer McChaseHer</v>
      </c>
    </row>
    <row r="8" spans="1:8" ht="17.25" customHeight="1">
      <c r="A8" s="159" t="str">
        <f ca="1">IF(Rosters!B17="","",Rosters!B17)</f>
        <v>10cent</v>
      </c>
      <c r="B8" s="230" t="str">
        <f ca="1">IF(Rosters!C17="","",Rosters!C17)</f>
        <v>Rock Candy</v>
      </c>
      <c r="C8" s="229"/>
      <c r="D8" s="91"/>
      <c r="E8" s="91"/>
      <c r="F8" s="91"/>
      <c r="G8" s="231"/>
      <c r="H8" s="237" t="str">
        <f t="shared" si="0"/>
        <v>Rock Candy</v>
      </c>
    </row>
    <row r="9" spans="1:8" ht="17.25" customHeight="1">
      <c r="A9" s="159" t="str">
        <f ca="1">IF(Rosters!B18="","",Rosters!B18)</f>
        <v>1337</v>
      </c>
      <c r="B9" s="122" t="str">
        <f ca="1">IF(Rosters!C18="","",Rosters!C18)</f>
        <v>Riot Nrrrd</v>
      </c>
      <c r="C9" s="13"/>
      <c r="D9" s="16"/>
      <c r="E9" s="16"/>
      <c r="F9" s="16"/>
      <c r="G9" s="14"/>
      <c r="H9" s="238" t="str">
        <f t="shared" si="0"/>
        <v>Riot Nrrrd</v>
      </c>
    </row>
    <row r="10" spans="1:8" ht="17.25" customHeight="1">
      <c r="A10" s="159" t="str">
        <f ca="1">IF(Rosters!B19="","",Rosters!B19)</f>
        <v>.223</v>
      </c>
      <c r="B10" s="230" t="str">
        <f ca="1">IF(Rosters!C19="","",Rosters!C19)</f>
        <v>Spanish Ass'assin</v>
      </c>
      <c r="C10" s="229"/>
      <c r="D10" s="91"/>
      <c r="E10" s="91"/>
      <c r="F10" s="91"/>
      <c r="G10" s="231"/>
      <c r="H10" s="237" t="str">
        <f t="shared" si="0"/>
        <v>Spanish Ass'assin</v>
      </c>
    </row>
    <row r="11" spans="1:8" ht="17.25" customHeight="1">
      <c r="A11" s="159" t="str">
        <f ca="1">IF(Rosters!B20="","",Rosters!B20)</f>
        <v>68</v>
      </c>
      <c r="B11" s="122" t="str">
        <f ca="1">IF(Rosters!C20="","",Rosters!C20)</f>
        <v>Summers Eve-L</v>
      </c>
      <c r="C11" s="13"/>
      <c r="D11" s="16"/>
      <c r="E11" s="16"/>
      <c r="F11" s="16"/>
      <c r="G11" s="14"/>
      <c r="H11" s="238" t="str">
        <f t="shared" si="0"/>
        <v>Summers Eve-L</v>
      </c>
    </row>
    <row r="12" spans="1:8" ht="17.25" customHeight="1">
      <c r="A12" s="159" t="str">
        <f ca="1">IF(Rosters!B21="","",Rosters!B21)</f>
        <v>-0</v>
      </c>
      <c r="B12" s="230" t="str">
        <f ca="1">IF(Rosters!C21="","",Rosters!C21)</f>
        <v>Vicious Vixen</v>
      </c>
      <c r="C12" s="229"/>
      <c r="D12" s="91"/>
      <c r="E12" s="91"/>
      <c r="F12" s="91"/>
      <c r="G12" s="231"/>
      <c r="H12" s="237" t="str">
        <f t="shared" si="0"/>
        <v>Vicious Vixen</v>
      </c>
    </row>
    <row r="13" spans="1:8" ht="17.25" customHeight="1">
      <c r="A13" s="159" t="str">
        <f ca="1">IF(Rosters!B22="","",Rosters!B22)</f>
        <v>31</v>
      </c>
      <c r="B13" s="122" t="str">
        <f ca="1">IF(Rosters!C22="","",Rosters!C22)</f>
        <v>Whiskey</v>
      </c>
      <c r="C13" s="13"/>
      <c r="D13" s="16"/>
      <c r="E13" s="16"/>
      <c r="F13" s="16"/>
      <c r="G13" s="14"/>
      <c r="H13" s="238" t="str">
        <f t="shared" si="0"/>
        <v>Whiskey</v>
      </c>
    </row>
    <row r="14" spans="1:8" ht="17.25" customHeight="1">
      <c r="A14" s="159" t="str">
        <f ca="1">IF(Rosters!B23="","",Rosters!B23)</f>
        <v>-</v>
      </c>
      <c r="B14" s="230" t="str">
        <f ca="1">IF(Rosters!C23="","",Rosters!C23)</f>
        <v>-</v>
      </c>
      <c r="C14" s="229"/>
      <c r="D14" s="91"/>
      <c r="E14" s="91"/>
      <c r="F14" s="91"/>
      <c r="G14" s="231"/>
      <c r="H14" s="237" t="str">
        <f t="shared" si="0"/>
        <v>-</v>
      </c>
    </row>
    <row r="15" spans="1:8" ht="17.25" customHeight="1">
      <c r="A15" s="159" t="str">
        <f ca="1">IF(Rosters!B24="","",Rosters!B24)</f>
        <v>-</v>
      </c>
      <c r="B15" s="122" t="str">
        <f ca="1">IF(Rosters!C24="","",Rosters!C24)</f>
        <v>-</v>
      </c>
      <c r="C15" s="13"/>
      <c r="D15" s="16"/>
      <c r="E15" s="16"/>
      <c r="F15" s="16"/>
      <c r="G15" s="14"/>
      <c r="H15" s="238" t="str">
        <f t="shared" si="0"/>
        <v>-</v>
      </c>
    </row>
    <row r="16" spans="1:8" ht="17.25" customHeight="1" thickBot="1">
      <c r="A16" s="161" t="str">
        <f ca="1">IF(Rosters!B25="","",Rosters!B25)</f>
        <v>-</v>
      </c>
      <c r="B16" s="235" t="str">
        <f ca="1">IF(Rosters!C25="","",Rosters!C25)</f>
        <v>-</v>
      </c>
      <c r="C16" s="19"/>
      <c r="D16" s="89"/>
      <c r="E16" s="89"/>
      <c r="F16" s="89"/>
      <c r="G16" s="190"/>
      <c r="H16" s="239" t="str">
        <f t="shared" si="0"/>
        <v>-</v>
      </c>
    </row>
    <row r="17" spans="1:8" ht="22.5" customHeight="1" thickBot="1">
      <c r="A17" s="618" t="s">
        <v>57</v>
      </c>
      <c r="B17" s="624" t="str">
        <f ca="1">IF(Rosters!H10="","",Rosters!H10)</f>
        <v>D-Funk All Stars</v>
      </c>
      <c r="C17" s="625" t="s">
        <v>342</v>
      </c>
      <c r="D17" s="625" t="s">
        <v>308</v>
      </c>
      <c r="E17" s="625" t="s">
        <v>309</v>
      </c>
      <c r="F17" s="625" t="s">
        <v>341</v>
      </c>
      <c r="G17" s="625" t="s">
        <v>310</v>
      </c>
      <c r="H17" s="626" t="s">
        <v>64</v>
      </c>
    </row>
    <row r="18" spans="1:8" ht="17.25" customHeight="1">
      <c r="A18" s="162" t="str">
        <f ca="1">IF(Rosters!H12="","",Rosters!H12)</f>
        <v>313</v>
      </c>
      <c r="B18" s="163" t="str">
        <f ca="1">IF(Rosters!I12="","",Rosters!I12)</f>
        <v>Black Eyed Skeez</v>
      </c>
      <c r="C18" s="147"/>
      <c r="D18" s="146"/>
      <c r="E18" s="147"/>
      <c r="F18" s="137"/>
      <c r="G18" s="233"/>
      <c r="H18" s="194" t="str">
        <f t="shared" ref="H18:H31" si="1">B18</f>
        <v>Black Eyed Skeez</v>
      </c>
    </row>
    <row r="19" spans="1:8" ht="17.25" customHeight="1">
      <c r="A19" s="159" t="str">
        <f ca="1">IF(Rosters!H13="","",Rosters!H13)</f>
        <v>24/7</v>
      </c>
      <c r="B19" s="228" t="str">
        <f ca="1">IF(Rosters!I13="","",Rosters!I13)</f>
        <v>boo d. livers</v>
      </c>
      <c r="C19" s="92"/>
      <c r="D19" s="231"/>
      <c r="E19" s="92"/>
      <c r="F19" s="91"/>
      <c r="G19" s="225"/>
      <c r="H19" s="191" t="str">
        <f t="shared" si="1"/>
        <v>boo d. livers</v>
      </c>
    </row>
    <row r="20" spans="1:8" ht="17.25" customHeight="1">
      <c r="A20" s="159" t="str">
        <f ca="1">IF(Rosters!H14="","",Rosters!H14)</f>
        <v>9</v>
      </c>
      <c r="B20" s="227" t="str">
        <f ca="1">IF(Rosters!I14="","",Rosters!I14)</f>
        <v>Cat's Meow</v>
      </c>
      <c r="C20" s="15"/>
      <c r="D20" s="14"/>
      <c r="E20" s="15"/>
      <c r="F20" s="16"/>
      <c r="G20" s="232"/>
      <c r="H20" s="192" t="str">
        <f t="shared" si="1"/>
        <v>Cat's Meow</v>
      </c>
    </row>
    <row r="21" spans="1:8" ht="17.25" customHeight="1">
      <c r="A21" s="159" t="str">
        <f ca="1">IF(Rosters!H15="","",Rosters!H15)</f>
        <v>102</v>
      </c>
      <c r="B21" s="228" t="str">
        <f ca="1">IF(Rosters!I15="","",Rosters!I15)</f>
        <v>Eight Mile Rose</v>
      </c>
      <c r="C21" s="92"/>
      <c r="D21" s="231"/>
      <c r="E21" s="92"/>
      <c r="F21" s="91"/>
      <c r="G21" s="225"/>
      <c r="H21" s="191" t="str">
        <f t="shared" si="1"/>
        <v>Eight Mile Rose</v>
      </c>
    </row>
    <row r="22" spans="1:8" ht="17.25" customHeight="1">
      <c r="A22" s="159" t="str">
        <f ca="1">IF(Rosters!H16="","",Rosters!H16)</f>
        <v>46</v>
      </c>
      <c r="B22" s="227" t="str">
        <f ca="1">IF(Rosters!I16="","",Rosters!I16)</f>
        <v>Fatal Femme</v>
      </c>
      <c r="C22" s="15"/>
      <c r="D22" s="14"/>
      <c r="E22" s="15"/>
      <c r="F22" s="16"/>
      <c r="G22" s="232"/>
      <c r="H22" s="192" t="str">
        <f t="shared" si="1"/>
        <v>Fatal Femme</v>
      </c>
    </row>
    <row r="23" spans="1:8" ht="17.25" customHeight="1">
      <c r="A23" s="159" t="str">
        <f ca="1">IF(Rosters!H17="","",Rosters!H17)</f>
        <v>Section8</v>
      </c>
      <c r="B23" s="228" t="str">
        <f ca="1">IF(Rosters!I17="","",Rosters!I17)</f>
        <v>Ghetto Barbie</v>
      </c>
      <c r="C23" s="92"/>
      <c r="D23" s="231"/>
      <c r="E23" s="92"/>
      <c r="F23" s="91"/>
      <c r="G23" s="225"/>
      <c r="H23" s="191" t="str">
        <f t="shared" si="1"/>
        <v>Ghetto Barbie</v>
      </c>
    </row>
    <row r="24" spans="1:8" ht="17.25" customHeight="1">
      <c r="A24" s="159" t="str">
        <f ca="1">IF(Rosters!H18="","",Rosters!H18)</f>
        <v>23</v>
      </c>
      <c r="B24" s="227" t="str">
        <f ca="1">IF(Rosters!I18="","",Rosters!I18)</f>
        <v>Ima Wrecker</v>
      </c>
      <c r="C24" s="15"/>
      <c r="D24" s="14"/>
      <c r="E24" s="15"/>
      <c r="F24" s="16"/>
      <c r="G24" s="232"/>
      <c r="H24" s="192" t="str">
        <f t="shared" si="1"/>
        <v>Ima Wrecker</v>
      </c>
    </row>
    <row r="25" spans="1:8" ht="17.25" customHeight="1">
      <c r="A25" s="159" t="str">
        <f ca="1">IF(Rosters!H19="","",Rosters!H19)</f>
        <v>777</v>
      </c>
      <c r="B25" s="228" t="str">
        <f ca="1">IF(Rosters!I19="","",Rosters!I19)</f>
        <v>Juicy Contusion</v>
      </c>
      <c r="C25" s="92"/>
      <c r="D25" s="231"/>
      <c r="E25" s="92"/>
      <c r="F25" s="91"/>
      <c r="G25" s="225"/>
      <c r="H25" s="191" t="str">
        <f t="shared" si="1"/>
        <v>Juicy Contusion</v>
      </c>
    </row>
    <row r="26" spans="1:8" ht="17.25" customHeight="1">
      <c r="A26" s="159" t="str">
        <f ca="1">IF(Rosters!H20="","",Rosters!H20)</f>
        <v>100%</v>
      </c>
      <c r="B26" s="227" t="str">
        <f ca="1">IF(Rosters!I20="","",Rosters!I20)</f>
        <v>Polly Fester</v>
      </c>
      <c r="C26" s="15"/>
      <c r="D26" s="14"/>
      <c r="E26" s="15"/>
      <c r="F26" s="16"/>
      <c r="G26" s="232"/>
      <c r="H26" s="192" t="str">
        <f t="shared" si="1"/>
        <v>Polly Fester</v>
      </c>
    </row>
    <row r="27" spans="1:8" ht="17.25" customHeight="1">
      <c r="A27" s="159" t="str">
        <f ca="1">IF(Rosters!H21="","",Rosters!H21)</f>
        <v>3CC</v>
      </c>
      <c r="B27" s="228" t="str">
        <f ca="1">IF(Rosters!I21="","",Rosters!I21)</f>
        <v>Roxanna Hardplace</v>
      </c>
      <c r="C27" s="92"/>
      <c r="D27" s="231"/>
      <c r="E27" s="92"/>
      <c r="F27" s="91"/>
      <c r="G27" s="225"/>
      <c r="H27" s="191" t="str">
        <f t="shared" si="1"/>
        <v>Roxanna Hardplace</v>
      </c>
    </row>
    <row r="28" spans="1:8" ht="17.25" customHeight="1">
      <c r="A28" s="159" t="str">
        <f ca="1">IF(Rosters!H22="","",Rosters!H22)</f>
        <v>CH4</v>
      </c>
      <c r="B28" s="227" t="str">
        <f ca="1">IF(Rosters!I22="","",Rosters!I22)</f>
        <v>Seoul Slayer</v>
      </c>
      <c r="C28" s="15"/>
      <c r="D28" s="14"/>
      <c r="E28" s="15"/>
      <c r="F28" s="16"/>
      <c r="G28" s="232"/>
      <c r="H28" s="192" t="str">
        <f t="shared" si="1"/>
        <v>Seoul Slayer</v>
      </c>
    </row>
    <row r="29" spans="1:8" ht="17.25" customHeight="1">
      <c r="A29" s="159" t="str">
        <f ca="1">IF(Rosters!H23="","",Rosters!H23)</f>
        <v>5"blade</v>
      </c>
      <c r="B29" s="228" t="str">
        <f ca="1">IF(Rosters!I23="","",Rosters!I23)</f>
        <v>Sista Slit'chya</v>
      </c>
      <c r="C29" s="92"/>
      <c r="D29" s="231"/>
      <c r="E29" s="92"/>
      <c r="F29" s="91"/>
      <c r="G29" s="225"/>
      <c r="H29" s="191" t="str">
        <f t="shared" si="1"/>
        <v>Sista Slit'chya</v>
      </c>
    </row>
    <row r="30" spans="1:8" ht="17.25" customHeight="1">
      <c r="A30" s="159" t="str">
        <f ca="1">IF(Rosters!H24="","",Rosters!H24)</f>
        <v>813</v>
      </c>
      <c r="B30" s="227" t="str">
        <f ca="1">IF(Rosters!I24="","",Rosters!I24)</f>
        <v>Tinja</v>
      </c>
      <c r="C30" s="15"/>
      <c r="D30" s="14"/>
      <c r="E30" s="15"/>
      <c r="F30" s="16"/>
      <c r="G30" s="232"/>
      <c r="H30" s="192" t="str">
        <f t="shared" si="1"/>
        <v>Tinja</v>
      </c>
    </row>
    <row r="31" spans="1:8" ht="17.25" customHeight="1" thickBot="1">
      <c r="A31" s="148" t="str">
        <f ca="1">IF(Rosters!H25="","",Rosters!H25)</f>
        <v>Crazy88</v>
      </c>
      <c r="B31" s="160" t="str">
        <f ca="1">IF(Rosters!I25="","",Rosters!I25)</f>
        <v>ZOOMa Thurman</v>
      </c>
      <c r="C31" s="93"/>
      <c r="D31" s="190"/>
      <c r="E31" s="93"/>
      <c r="F31" s="89"/>
      <c r="G31" s="226"/>
      <c r="H31" s="193" t="str">
        <f t="shared" si="1"/>
        <v>ZOOMa Thurman</v>
      </c>
    </row>
    <row r="32" spans="1:8" ht="14" customHeight="1">
      <c r="A32" s="1003" t="s">
        <v>174</v>
      </c>
      <c r="B32" s="1004"/>
      <c r="C32" s="1004"/>
      <c r="D32" s="1004"/>
      <c r="E32" s="1004"/>
      <c r="F32" s="1004"/>
      <c r="G32" s="1004"/>
      <c r="H32" s="1209"/>
    </row>
    <row r="33" spans="1:8" ht="14" customHeight="1">
      <c r="A33" s="1133" t="s">
        <v>175</v>
      </c>
      <c r="B33" s="1005"/>
      <c r="C33" s="1005"/>
      <c r="D33" s="1005"/>
      <c r="E33" s="1005"/>
      <c r="F33" s="1005"/>
      <c r="G33" s="1005"/>
      <c r="H33" s="1006"/>
    </row>
    <row r="34" spans="1:8" ht="14" customHeight="1">
      <c r="A34" s="1133" t="s">
        <v>339</v>
      </c>
      <c r="B34" s="1005"/>
      <c r="C34" s="1005"/>
      <c r="D34" s="1005"/>
      <c r="E34" s="1005"/>
      <c r="F34" s="1005"/>
      <c r="G34" s="1005"/>
      <c r="H34" s="1006"/>
    </row>
    <row r="35" spans="1:8" ht="14" customHeight="1" thickBot="1">
      <c r="A35" s="1141" t="s">
        <v>340</v>
      </c>
      <c r="B35" s="1142"/>
      <c r="C35" s="1142"/>
      <c r="D35" s="1142"/>
      <c r="E35" s="1142"/>
      <c r="F35" s="1142"/>
      <c r="G35" s="1142"/>
      <c r="H35" s="1143"/>
    </row>
    <row r="36" spans="1:8" ht="14" customHeight="1" thickBot="1">
      <c r="A36" s="1518" t="s">
        <v>246</v>
      </c>
      <c r="B36" s="1519"/>
      <c r="C36" s="1517" t="str">
        <f ca="1">IF(Rosters!B10="","",Rosters!B10)</f>
        <v>Devil's Night Dames</v>
      </c>
      <c r="D36" s="1517"/>
      <c r="E36" s="189" t="s">
        <v>247</v>
      </c>
      <c r="F36" s="1520"/>
      <c r="G36" s="1520"/>
      <c r="H36" s="1520"/>
    </row>
    <row r="37" spans="1:8" ht="22.5" customHeight="1" thickBot="1">
      <c r="A37" s="618" t="s">
        <v>57</v>
      </c>
      <c r="B37" s="619" t="str">
        <f ca="1">IF(Rosters!H10="","",Rosters!H10)</f>
        <v>D-Funk All Stars</v>
      </c>
      <c r="C37" s="620" t="s">
        <v>304</v>
      </c>
      <c r="D37" s="621" t="s">
        <v>209</v>
      </c>
      <c r="E37" s="621" t="s">
        <v>305</v>
      </c>
      <c r="F37" s="621" t="s">
        <v>307</v>
      </c>
      <c r="G37" s="622" t="s">
        <v>306</v>
      </c>
      <c r="H37" s="626" t="s">
        <v>64</v>
      </c>
    </row>
    <row r="38" spans="1:8" ht="17.25" customHeight="1">
      <c r="A38" s="217" t="str">
        <f ca="1">IF(Rosters!H12="","",Rosters!H12)</f>
        <v>313</v>
      </c>
      <c r="B38" s="218" t="str">
        <f ca="1">IF(Rosters!I12="","",Rosters!I12)</f>
        <v>Black Eyed Skeez</v>
      </c>
      <c r="C38" s="17"/>
      <c r="D38" s="18"/>
      <c r="E38" s="18"/>
      <c r="F38" s="18"/>
      <c r="G38" s="240"/>
      <c r="H38" s="236" t="str">
        <f t="shared" ref="H38:H51" si="2">B38</f>
        <v>Black Eyed Skeez</v>
      </c>
    </row>
    <row r="39" spans="1:8" ht="17.25" customHeight="1">
      <c r="A39" s="217" t="str">
        <f ca="1">IF(Rosters!H13="","",Rosters!H13)</f>
        <v>24/7</v>
      </c>
      <c r="B39" s="219" t="str">
        <f ca="1">IF(Rosters!I13="","",Rosters!I13)</f>
        <v>boo d. livers</v>
      </c>
      <c r="C39" s="229"/>
      <c r="D39" s="91"/>
      <c r="E39" s="91"/>
      <c r="F39" s="91"/>
      <c r="G39" s="231"/>
      <c r="H39" s="237" t="str">
        <f t="shared" si="2"/>
        <v>boo d. livers</v>
      </c>
    </row>
    <row r="40" spans="1:8" ht="17.25" customHeight="1">
      <c r="A40" s="217" t="str">
        <f ca="1">IF(Rosters!H14="","",Rosters!H14)</f>
        <v>9</v>
      </c>
      <c r="B40" s="218" t="str">
        <f ca="1">IF(Rosters!I14="","",Rosters!I14)</f>
        <v>Cat's Meow</v>
      </c>
      <c r="C40" s="13"/>
      <c r="D40" s="16"/>
      <c r="E40" s="16"/>
      <c r="F40" s="16"/>
      <c r="G40" s="14"/>
      <c r="H40" s="238" t="str">
        <f t="shared" si="2"/>
        <v>Cat's Meow</v>
      </c>
    </row>
    <row r="41" spans="1:8" ht="17.25" customHeight="1">
      <c r="A41" s="217" t="str">
        <f ca="1">IF(Rosters!H15="","",Rosters!H15)</f>
        <v>102</v>
      </c>
      <c r="B41" s="219" t="str">
        <f ca="1">IF(Rosters!I15="","",Rosters!I15)</f>
        <v>Eight Mile Rose</v>
      </c>
      <c r="C41" s="229"/>
      <c r="D41" s="91"/>
      <c r="E41" s="91"/>
      <c r="F41" s="91"/>
      <c r="G41" s="231"/>
      <c r="H41" s="237" t="str">
        <f t="shared" si="2"/>
        <v>Eight Mile Rose</v>
      </c>
    </row>
    <row r="42" spans="1:8" ht="17.25" customHeight="1">
      <c r="A42" s="217" t="str">
        <f ca="1">IF(Rosters!H16="","",Rosters!H16)</f>
        <v>46</v>
      </c>
      <c r="B42" s="218" t="str">
        <f ca="1">IF(Rosters!I16="","",Rosters!I16)</f>
        <v>Fatal Femme</v>
      </c>
      <c r="C42" s="13"/>
      <c r="D42" s="16"/>
      <c r="E42" s="16"/>
      <c r="F42" s="16"/>
      <c r="G42" s="14"/>
      <c r="H42" s="238" t="str">
        <f t="shared" si="2"/>
        <v>Fatal Femme</v>
      </c>
    </row>
    <row r="43" spans="1:8" ht="17.25" customHeight="1">
      <c r="A43" s="217" t="str">
        <f ca="1">IF(Rosters!H17="","",Rosters!H17)</f>
        <v>Section8</v>
      </c>
      <c r="B43" s="219" t="str">
        <f ca="1">IF(Rosters!I17="","",Rosters!I17)</f>
        <v>Ghetto Barbie</v>
      </c>
      <c r="C43" s="229"/>
      <c r="D43" s="91"/>
      <c r="E43" s="91"/>
      <c r="F43" s="91"/>
      <c r="G43" s="231"/>
      <c r="H43" s="237" t="str">
        <f t="shared" si="2"/>
        <v>Ghetto Barbie</v>
      </c>
    </row>
    <row r="44" spans="1:8" ht="17.25" customHeight="1">
      <c r="A44" s="217" t="str">
        <f ca="1">IF(Rosters!H18="","",Rosters!H18)</f>
        <v>23</v>
      </c>
      <c r="B44" s="218" t="str">
        <f ca="1">IF(Rosters!I18="","",Rosters!I18)</f>
        <v>Ima Wrecker</v>
      </c>
      <c r="C44" s="13"/>
      <c r="D44" s="16"/>
      <c r="E44" s="16"/>
      <c r="F44" s="16"/>
      <c r="G44" s="14"/>
      <c r="H44" s="238" t="str">
        <f t="shared" si="2"/>
        <v>Ima Wrecker</v>
      </c>
    </row>
    <row r="45" spans="1:8" ht="17.25" customHeight="1">
      <c r="A45" s="217" t="str">
        <f ca="1">IF(Rosters!H19="","",Rosters!H19)</f>
        <v>777</v>
      </c>
      <c r="B45" s="219" t="str">
        <f ca="1">IF(Rosters!I19="","",Rosters!I19)</f>
        <v>Juicy Contusion</v>
      </c>
      <c r="C45" s="229"/>
      <c r="D45" s="91"/>
      <c r="E45" s="91"/>
      <c r="F45" s="91"/>
      <c r="G45" s="231"/>
      <c r="H45" s="237" t="str">
        <f t="shared" si="2"/>
        <v>Juicy Contusion</v>
      </c>
    </row>
    <row r="46" spans="1:8" ht="17.25" customHeight="1">
      <c r="A46" s="217" t="str">
        <f ca="1">IF(Rosters!H20="","",Rosters!H20)</f>
        <v>100%</v>
      </c>
      <c r="B46" s="218" t="str">
        <f ca="1">IF(Rosters!I20="","",Rosters!I20)</f>
        <v>Polly Fester</v>
      </c>
      <c r="C46" s="13"/>
      <c r="D46" s="16"/>
      <c r="E46" s="16"/>
      <c r="F46" s="16"/>
      <c r="G46" s="14"/>
      <c r="H46" s="238" t="str">
        <f t="shared" si="2"/>
        <v>Polly Fester</v>
      </c>
    </row>
    <row r="47" spans="1:8" ht="17.25" customHeight="1">
      <c r="A47" s="217" t="str">
        <f ca="1">IF(Rosters!H21="","",Rosters!H21)</f>
        <v>3CC</v>
      </c>
      <c r="B47" s="219" t="str">
        <f ca="1">IF(Rosters!I21="","",Rosters!I21)</f>
        <v>Roxanna Hardplace</v>
      </c>
      <c r="C47" s="229"/>
      <c r="D47" s="91"/>
      <c r="E47" s="91"/>
      <c r="F47" s="91"/>
      <c r="G47" s="231"/>
      <c r="H47" s="237" t="str">
        <f t="shared" si="2"/>
        <v>Roxanna Hardplace</v>
      </c>
    </row>
    <row r="48" spans="1:8" ht="17.25" customHeight="1">
      <c r="A48" s="217" t="str">
        <f ca="1">IF(Rosters!H22="","",Rosters!H22)</f>
        <v>CH4</v>
      </c>
      <c r="B48" s="218" t="str">
        <f ca="1">IF(Rosters!I22="","",Rosters!I22)</f>
        <v>Seoul Slayer</v>
      </c>
      <c r="C48" s="13"/>
      <c r="D48" s="16"/>
      <c r="E48" s="16"/>
      <c r="F48" s="16"/>
      <c r="G48" s="14"/>
      <c r="H48" s="238" t="str">
        <f t="shared" si="2"/>
        <v>Seoul Slayer</v>
      </c>
    </row>
    <row r="49" spans="1:8" ht="17.25" customHeight="1">
      <c r="A49" s="217" t="str">
        <f ca="1">IF(Rosters!H23="","",Rosters!H23)</f>
        <v>5"blade</v>
      </c>
      <c r="B49" s="219" t="str">
        <f ca="1">IF(Rosters!I23="","",Rosters!I23)</f>
        <v>Sista Slit'chya</v>
      </c>
      <c r="C49" s="229"/>
      <c r="D49" s="91"/>
      <c r="E49" s="91"/>
      <c r="F49" s="91"/>
      <c r="G49" s="231"/>
      <c r="H49" s="237" t="str">
        <f t="shared" si="2"/>
        <v>Sista Slit'chya</v>
      </c>
    </row>
    <row r="50" spans="1:8" ht="17.25" customHeight="1">
      <c r="A50" s="217" t="str">
        <f ca="1">IF(Rosters!H24="","",Rosters!H24)</f>
        <v>813</v>
      </c>
      <c r="B50" s="218" t="str">
        <f ca="1">IF(Rosters!I24="","",Rosters!I24)</f>
        <v>Tinja</v>
      </c>
      <c r="C50" s="13"/>
      <c r="D50" s="16"/>
      <c r="E50" s="16"/>
      <c r="F50" s="16"/>
      <c r="G50" s="14"/>
      <c r="H50" s="238" t="str">
        <f t="shared" si="2"/>
        <v>Tinja</v>
      </c>
    </row>
    <row r="51" spans="1:8" ht="17.25" customHeight="1" thickBot="1">
      <c r="A51" s="217" t="str">
        <f ca="1">IF(Rosters!H25="","",Rosters!H25)</f>
        <v>Crazy88</v>
      </c>
      <c r="B51" s="219" t="str">
        <f ca="1">IF(Rosters!I25="","",Rosters!I25)</f>
        <v>ZOOMa Thurman</v>
      </c>
      <c r="C51" s="19"/>
      <c r="D51" s="89"/>
      <c r="E51" s="89"/>
      <c r="F51" s="89"/>
      <c r="G51" s="190"/>
      <c r="H51" s="241" t="str">
        <f t="shared" si="2"/>
        <v>ZOOMa Thurman</v>
      </c>
    </row>
    <row r="52" spans="1:8" ht="22.5" customHeight="1" thickBot="1">
      <c r="A52" s="618" t="s">
        <v>57</v>
      </c>
      <c r="B52" s="619" t="str">
        <f ca="1">IF(Rosters!B10="","",Rosters!B10)</f>
        <v>Devil's Night Dames</v>
      </c>
      <c r="C52" s="627" t="s">
        <v>342</v>
      </c>
      <c r="D52" s="628" t="s">
        <v>308</v>
      </c>
      <c r="E52" s="628" t="s">
        <v>309</v>
      </c>
      <c r="F52" s="628" t="s">
        <v>341</v>
      </c>
      <c r="G52" s="629" t="s">
        <v>310</v>
      </c>
      <c r="H52" s="626" t="s">
        <v>64</v>
      </c>
    </row>
    <row r="53" spans="1:8" ht="17.25" customHeight="1">
      <c r="A53" s="217" t="str">
        <f ca="1">IF(Rosters!B12="","",Rosters!B12)</f>
        <v>724</v>
      </c>
      <c r="B53" s="218" t="str">
        <f ca="1">IF(Rosters!C12="","",Rosters!C12)</f>
        <v>Dizzy Devine</v>
      </c>
      <c r="C53" s="17"/>
      <c r="D53" s="18"/>
      <c r="E53" s="18"/>
      <c r="F53" s="18"/>
      <c r="G53" s="560"/>
      <c r="H53" s="559" t="str">
        <f t="shared" ref="H53:H66" si="3">B53</f>
        <v>Dizzy Devine</v>
      </c>
    </row>
    <row r="54" spans="1:8" ht="17.25" customHeight="1">
      <c r="A54" s="216" t="str">
        <f ca="1">IF(Rosters!B13="","",Rosters!B13)</f>
        <v>Trois</v>
      </c>
      <c r="B54" s="547" t="str">
        <f ca="1">IF(Rosters!C13="","",Rosters!C13)</f>
        <v>Fifi La Foe</v>
      </c>
      <c r="C54" s="229"/>
      <c r="D54" s="91"/>
      <c r="E54" s="91"/>
      <c r="F54" s="91"/>
      <c r="G54" s="227"/>
      <c r="H54" s="237" t="str">
        <f t="shared" si="3"/>
        <v>Fifi La Foe</v>
      </c>
    </row>
    <row r="55" spans="1:8" ht="17.25" customHeight="1">
      <c r="A55" s="217" t="str">
        <f ca="1">IF(Rosters!B14="","",Rosters!B14)</f>
        <v>187</v>
      </c>
      <c r="B55" s="218" t="str">
        <f ca="1">IF(Rosters!C14="","",Rosters!C14)</f>
        <v>Lady MacDeath</v>
      </c>
      <c r="C55" s="13"/>
      <c r="D55" s="16"/>
      <c r="E55" s="16"/>
      <c r="F55" s="16"/>
      <c r="G55" s="532"/>
      <c r="H55" s="238" t="str">
        <f t="shared" si="3"/>
        <v>Lady MacDeath</v>
      </c>
    </row>
    <row r="56" spans="1:8" ht="17.25" customHeight="1">
      <c r="A56" s="217" t="str">
        <f ca="1">IF(Rosters!B15="","",Rosters!B15)</f>
        <v>9mm</v>
      </c>
      <c r="B56" s="219" t="str">
        <f ca="1">IF(Rosters!C15="","",Rosters!C15)</f>
        <v>Muffy Mafioso</v>
      </c>
      <c r="C56" s="229"/>
      <c r="D56" s="91"/>
      <c r="E56" s="91"/>
      <c r="F56" s="91"/>
      <c r="G56" s="227"/>
      <c r="H56" s="237" t="str">
        <f t="shared" si="3"/>
        <v>Muffy Mafioso</v>
      </c>
    </row>
    <row r="57" spans="1:8" ht="17.25" customHeight="1">
      <c r="A57" s="217" t="str">
        <f ca="1">IF(Rosters!B16="","",Rosters!B16)</f>
        <v xml:space="preserve">2.8 </v>
      </c>
      <c r="B57" s="218" t="str">
        <f ca="1">IF(Rosters!C16="","",Rosters!C16)</f>
        <v>Racer McChaseHer</v>
      </c>
      <c r="C57" s="13"/>
      <c r="D57" s="16"/>
      <c r="E57" s="16"/>
      <c r="F57" s="16"/>
      <c r="G57" s="532"/>
      <c r="H57" s="238" t="str">
        <f t="shared" si="3"/>
        <v>Racer McChaseHer</v>
      </c>
    </row>
    <row r="58" spans="1:8" ht="17.25" customHeight="1">
      <c r="A58" s="217" t="str">
        <f ca="1">IF(Rosters!B17="","",Rosters!B17)</f>
        <v>10cent</v>
      </c>
      <c r="B58" s="219" t="str">
        <f ca="1">IF(Rosters!C17="","",Rosters!C17)</f>
        <v>Rock Candy</v>
      </c>
      <c r="C58" s="229"/>
      <c r="D58" s="91"/>
      <c r="E58" s="91"/>
      <c r="F58" s="91"/>
      <c r="G58" s="227"/>
      <c r="H58" s="237" t="str">
        <f t="shared" si="3"/>
        <v>Rock Candy</v>
      </c>
    </row>
    <row r="59" spans="1:8" ht="17.25" customHeight="1">
      <c r="A59" s="217" t="str">
        <f ca="1">IF(Rosters!B18="","",Rosters!B18)</f>
        <v>1337</v>
      </c>
      <c r="B59" s="218" t="str">
        <f ca="1">IF(Rosters!C18="","",Rosters!C18)</f>
        <v>Riot Nrrrd</v>
      </c>
      <c r="C59" s="13"/>
      <c r="D59" s="16"/>
      <c r="E59" s="16"/>
      <c r="F59" s="16"/>
      <c r="G59" s="532"/>
      <c r="H59" s="238" t="str">
        <f t="shared" si="3"/>
        <v>Riot Nrrrd</v>
      </c>
    </row>
    <row r="60" spans="1:8" ht="17.25" customHeight="1">
      <c r="A60" s="217" t="str">
        <f ca="1">IF(Rosters!B19="","",Rosters!B19)</f>
        <v>.223</v>
      </c>
      <c r="B60" s="219" t="str">
        <f ca="1">IF(Rosters!C19="","",Rosters!C19)</f>
        <v>Spanish Ass'assin</v>
      </c>
      <c r="C60" s="229"/>
      <c r="D60" s="91"/>
      <c r="E60" s="91"/>
      <c r="F60" s="91"/>
      <c r="G60" s="227"/>
      <c r="H60" s="237" t="str">
        <f t="shared" si="3"/>
        <v>Spanish Ass'assin</v>
      </c>
    </row>
    <row r="61" spans="1:8" ht="17.25" customHeight="1">
      <c r="A61" s="217" t="str">
        <f ca="1">IF(Rosters!B20="","",Rosters!B20)</f>
        <v>68</v>
      </c>
      <c r="B61" s="218" t="str">
        <f ca="1">IF(Rosters!C20="","",Rosters!C20)</f>
        <v>Summers Eve-L</v>
      </c>
      <c r="C61" s="13"/>
      <c r="D61" s="16"/>
      <c r="E61" s="16"/>
      <c r="F61" s="16"/>
      <c r="G61" s="532"/>
      <c r="H61" s="238" t="str">
        <f t="shared" si="3"/>
        <v>Summers Eve-L</v>
      </c>
    </row>
    <row r="62" spans="1:8" ht="17.25" customHeight="1">
      <c r="A62" s="217" t="str">
        <f ca="1">IF(Rosters!B21="","",Rosters!B21)</f>
        <v>-0</v>
      </c>
      <c r="B62" s="219" t="str">
        <f ca="1">IF(Rosters!C21="","",Rosters!C21)</f>
        <v>Vicious Vixen</v>
      </c>
      <c r="C62" s="229"/>
      <c r="D62" s="91"/>
      <c r="E62" s="91"/>
      <c r="F62" s="91"/>
      <c r="G62" s="227"/>
      <c r="H62" s="237" t="str">
        <f t="shared" si="3"/>
        <v>Vicious Vixen</v>
      </c>
    </row>
    <row r="63" spans="1:8" ht="17.25" customHeight="1">
      <c r="A63" s="217" t="str">
        <f ca="1">IF(Rosters!B22="","",Rosters!B22)</f>
        <v>31</v>
      </c>
      <c r="B63" s="218" t="str">
        <f ca="1">IF(Rosters!C22="","",Rosters!C22)</f>
        <v>Whiskey</v>
      </c>
      <c r="C63" s="13"/>
      <c r="D63" s="16"/>
      <c r="E63" s="16"/>
      <c r="F63" s="16"/>
      <c r="G63" s="532"/>
      <c r="H63" s="238" t="str">
        <f t="shared" si="3"/>
        <v>Whiskey</v>
      </c>
    </row>
    <row r="64" spans="1:8" ht="17.25" customHeight="1">
      <c r="A64" s="217" t="str">
        <f ca="1">IF(Rosters!B23="","",Rosters!B23)</f>
        <v>-</v>
      </c>
      <c r="B64" s="219" t="str">
        <f ca="1">IF(Rosters!C23="","",Rosters!C23)</f>
        <v>-</v>
      </c>
      <c r="C64" s="229"/>
      <c r="D64" s="91"/>
      <c r="E64" s="91"/>
      <c r="F64" s="91"/>
      <c r="G64" s="227"/>
      <c r="H64" s="237" t="str">
        <f t="shared" si="3"/>
        <v>-</v>
      </c>
    </row>
    <row r="65" spans="1:8" ht="17.25" customHeight="1">
      <c r="A65" s="217" t="str">
        <f ca="1">IF(Rosters!B24="","",Rosters!B24)</f>
        <v>-</v>
      </c>
      <c r="B65" s="218" t="str">
        <f ca="1">IF(Rosters!C24="","",Rosters!C24)</f>
        <v>-</v>
      </c>
      <c r="C65" s="13"/>
      <c r="D65" s="16"/>
      <c r="E65" s="16"/>
      <c r="F65" s="16"/>
      <c r="G65" s="532"/>
      <c r="H65" s="238" t="str">
        <f t="shared" si="3"/>
        <v>-</v>
      </c>
    </row>
    <row r="66" spans="1:8" ht="17.25" customHeight="1" thickBot="1">
      <c r="A66" s="217" t="str">
        <f ca="1">IF(Rosters!B25="","",Rosters!B25)</f>
        <v>-</v>
      </c>
      <c r="B66" s="219" t="str">
        <f ca="1">IF(Rosters!C25="","",Rosters!C25)</f>
        <v>-</v>
      </c>
      <c r="C66" s="19"/>
      <c r="D66" s="89"/>
      <c r="E66" s="89"/>
      <c r="F66" s="89"/>
      <c r="G66" s="531"/>
      <c r="H66" s="241" t="str">
        <f t="shared" si="3"/>
        <v>-</v>
      </c>
    </row>
    <row r="67" spans="1:8" ht="14" customHeight="1">
      <c r="A67" s="1003" t="s">
        <v>174</v>
      </c>
      <c r="B67" s="1004"/>
      <c r="C67" s="1005"/>
      <c r="D67" s="1005"/>
      <c r="E67" s="1005"/>
      <c r="F67" s="1005"/>
      <c r="G67" s="1005"/>
      <c r="H67" s="1209"/>
    </row>
    <row r="68" spans="1:8" ht="14" customHeight="1">
      <c r="A68" s="1133" t="s">
        <v>175</v>
      </c>
      <c r="B68" s="1005"/>
      <c r="C68" s="1005"/>
      <c r="D68" s="1005"/>
      <c r="E68" s="1005"/>
      <c r="F68" s="1005"/>
      <c r="G68" s="1005"/>
      <c r="H68" s="1006"/>
    </row>
    <row r="69" spans="1:8" ht="14" customHeight="1">
      <c r="A69" s="1133" t="s">
        <v>339</v>
      </c>
      <c r="B69" s="1005"/>
      <c r="C69" s="1005"/>
      <c r="D69" s="1005"/>
      <c r="E69" s="1005"/>
      <c r="F69" s="1005"/>
      <c r="G69" s="1005"/>
      <c r="H69" s="1006"/>
    </row>
    <row r="70" spans="1:8" ht="14" customHeight="1" thickBot="1">
      <c r="A70" s="1141" t="s">
        <v>340</v>
      </c>
      <c r="B70" s="1142"/>
      <c r="C70" s="1142"/>
      <c r="D70" s="1142"/>
      <c r="E70" s="1142"/>
      <c r="F70" s="1142"/>
      <c r="G70" s="1142"/>
      <c r="H70" s="1143"/>
    </row>
  </sheetData>
  <sheetCalcPr fullCalcOnLoad="1"/>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G2" sqref="G2"/>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4" t="s">
        <v>246</v>
      </c>
      <c r="B1" s="1515"/>
      <c r="C1" s="1516" t="str">
        <f ca="1">IF(Rosters!H10="","",Rosters!H10)</f>
        <v>D-Funk All Stars</v>
      </c>
      <c r="D1" s="1516"/>
      <c r="E1" s="188" t="s">
        <v>247</v>
      </c>
      <c r="F1" s="1515"/>
      <c r="G1" s="1515"/>
      <c r="H1" s="1521"/>
    </row>
    <row r="2" spans="1:8" ht="22.5" customHeight="1" thickBot="1">
      <c r="A2" s="618" t="s">
        <v>57</v>
      </c>
      <c r="B2" s="619" t="str">
        <f ca="1">IF(Rosters!B10="","",Rosters!B10)</f>
        <v>Devil's Night Dames</v>
      </c>
      <c r="C2" s="620" t="s">
        <v>304</v>
      </c>
      <c r="D2" s="621" t="s">
        <v>209</v>
      </c>
      <c r="E2" s="621" t="s">
        <v>305</v>
      </c>
      <c r="F2" s="621" t="s">
        <v>307</v>
      </c>
      <c r="G2" s="622" t="s">
        <v>306</v>
      </c>
      <c r="H2" s="623" t="s">
        <v>64</v>
      </c>
    </row>
    <row r="3" spans="1:8" ht="17.25" customHeight="1">
      <c r="A3" s="162" t="str">
        <f ca="1">IF(Rosters!B12="","",Rosters!B12)</f>
        <v>724</v>
      </c>
      <c r="B3" s="234" t="str">
        <f ca="1">IF(Rosters!C12="","",Rosters!C12)</f>
        <v>Dizzy Devine</v>
      </c>
      <c r="C3" s="17"/>
      <c r="D3" s="18"/>
      <c r="E3" s="18"/>
      <c r="F3" s="18"/>
      <c r="G3" s="240"/>
      <c r="H3" s="236" t="str">
        <f t="shared" ref="H3:H16" si="0">B3</f>
        <v>Dizzy Devine</v>
      </c>
    </row>
    <row r="4" spans="1:8" ht="17.25" customHeight="1">
      <c r="A4" s="159" t="str">
        <f ca="1">IF(Rosters!B13="","",Rosters!B13)</f>
        <v>Trois</v>
      </c>
      <c r="B4" s="230" t="str">
        <f ca="1">IF(Rosters!C13="","",Rosters!C13)</f>
        <v>Fifi La Foe</v>
      </c>
      <c r="C4" s="229"/>
      <c r="D4" s="91"/>
      <c r="E4" s="91"/>
      <c r="F4" s="91"/>
      <c r="G4" s="231"/>
      <c r="H4" s="237" t="str">
        <f t="shared" si="0"/>
        <v>Fifi La Foe</v>
      </c>
    </row>
    <row r="5" spans="1:8" ht="17.25" customHeight="1">
      <c r="A5" s="159" t="str">
        <f ca="1">IF(Rosters!B14="","",Rosters!B14)</f>
        <v>187</v>
      </c>
      <c r="B5" s="122" t="str">
        <f ca="1">IF(Rosters!C14="","",Rosters!C14)</f>
        <v>Lady MacDeath</v>
      </c>
      <c r="C5" s="13"/>
      <c r="D5" s="16"/>
      <c r="E5" s="16"/>
      <c r="F5" s="16"/>
      <c r="G5" s="14"/>
      <c r="H5" s="238" t="str">
        <f t="shared" si="0"/>
        <v>Lady MacDeath</v>
      </c>
    </row>
    <row r="6" spans="1:8" ht="17.25" customHeight="1">
      <c r="A6" s="159" t="str">
        <f ca="1">IF(Rosters!B15="","",Rosters!B15)</f>
        <v>9mm</v>
      </c>
      <c r="B6" s="230" t="str">
        <f ca="1">IF(Rosters!C15="","",Rosters!C15)</f>
        <v>Muffy Mafioso</v>
      </c>
      <c r="C6" s="229"/>
      <c r="D6" s="91"/>
      <c r="E6" s="91"/>
      <c r="F6" s="91"/>
      <c r="G6" s="231"/>
      <c r="H6" s="237" t="str">
        <f t="shared" si="0"/>
        <v>Muffy Mafioso</v>
      </c>
    </row>
    <row r="7" spans="1:8" ht="17.25" customHeight="1">
      <c r="A7" s="159" t="str">
        <f ca="1">IF(Rosters!B16="","",Rosters!B16)</f>
        <v xml:space="preserve">2.8 </v>
      </c>
      <c r="B7" s="122" t="str">
        <f ca="1">IF(Rosters!C16="","",Rosters!C16)</f>
        <v>Racer McChaseHer</v>
      </c>
      <c r="C7" s="13"/>
      <c r="D7" s="16"/>
      <c r="E7" s="16"/>
      <c r="F7" s="16"/>
      <c r="G7" s="14"/>
      <c r="H7" s="238" t="str">
        <f t="shared" si="0"/>
        <v>Racer McChaseHer</v>
      </c>
    </row>
    <row r="8" spans="1:8" ht="17.25" customHeight="1">
      <c r="A8" s="159" t="str">
        <f ca="1">IF(Rosters!B17="","",Rosters!B17)</f>
        <v>10cent</v>
      </c>
      <c r="B8" s="230" t="str">
        <f ca="1">IF(Rosters!C17="","",Rosters!C17)</f>
        <v>Rock Candy</v>
      </c>
      <c r="C8" s="229"/>
      <c r="D8" s="91"/>
      <c r="E8" s="91"/>
      <c r="F8" s="91"/>
      <c r="G8" s="231"/>
      <c r="H8" s="237" t="str">
        <f t="shared" si="0"/>
        <v>Rock Candy</v>
      </c>
    </row>
    <row r="9" spans="1:8" ht="17.25" customHeight="1">
      <c r="A9" s="159" t="str">
        <f ca="1">IF(Rosters!B18="","",Rosters!B18)</f>
        <v>1337</v>
      </c>
      <c r="B9" s="122" t="str">
        <f ca="1">IF(Rosters!C18="","",Rosters!C18)</f>
        <v>Riot Nrrrd</v>
      </c>
      <c r="C9" s="13"/>
      <c r="D9" s="16"/>
      <c r="E9" s="16"/>
      <c r="F9" s="16"/>
      <c r="G9" s="14"/>
      <c r="H9" s="238" t="str">
        <f t="shared" si="0"/>
        <v>Riot Nrrrd</v>
      </c>
    </row>
    <row r="10" spans="1:8" ht="17.25" customHeight="1">
      <c r="A10" s="159" t="str">
        <f ca="1">IF(Rosters!B19="","",Rosters!B19)</f>
        <v>.223</v>
      </c>
      <c r="B10" s="230" t="str">
        <f ca="1">IF(Rosters!C19="","",Rosters!C19)</f>
        <v>Spanish Ass'assin</v>
      </c>
      <c r="C10" s="229"/>
      <c r="D10" s="91"/>
      <c r="E10" s="91"/>
      <c r="F10" s="91"/>
      <c r="G10" s="231"/>
      <c r="H10" s="237" t="str">
        <f t="shared" si="0"/>
        <v>Spanish Ass'assin</v>
      </c>
    </row>
    <row r="11" spans="1:8" ht="17.25" customHeight="1">
      <c r="A11" s="159" t="str">
        <f ca="1">IF(Rosters!B20="","",Rosters!B20)</f>
        <v>68</v>
      </c>
      <c r="B11" s="122" t="str">
        <f ca="1">IF(Rosters!C20="","",Rosters!C20)</f>
        <v>Summers Eve-L</v>
      </c>
      <c r="C11" s="13"/>
      <c r="D11" s="16"/>
      <c r="E11" s="16"/>
      <c r="F11" s="16"/>
      <c r="G11" s="14"/>
      <c r="H11" s="238" t="str">
        <f t="shared" si="0"/>
        <v>Summers Eve-L</v>
      </c>
    </row>
    <row r="12" spans="1:8" ht="17.25" customHeight="1">
      <c r="A12" s="159" t="str">
        <f ca="1">IF(Rosters!B21="","",Rosters!B21)</f>
        <v>-0</v>
      </c>
      <c r="B12" s="230" t="str">
        <f ca="1">IF(Rosters!C21="","",Rosters!C21)</f>
        <v>Vicious Vixen</v>
      </c>
      <c r="C12" s="229"/>
      <c r="D12" s="91"/>
      <c r="E12" s="91"/>
      <c r="F12" s="91"/>
      <c r="G12" s="231"/>
      <c r="H12" s="237" t="str">
        <f t="shared" si="0"/>
        <v>Vicious Vixen</v>
      </c>
    </row>
    <row r="13" spans="1:8" ht="17.25" customHeight="1">
      <c r="A13" s="159" t="str">
        <f ca="1">IF(Rosters!B22="","",Rosters!B22)</f>
        <v>31</v>
      </c>
      <c r="B13" s="122" t="str">
        <f ca="1">IF(Rosters!C22="","",Rosters!C22)</f>
        <v>Whiskey</v>
      </c>
      <c r="C13" s="13"/>
      <c r="D13" s="16"/>
      <c r="E13" s="16"/>
      <c r="F13" s="16"/>
      <c r="G13" s="14"/>
      <c r="H13" s="238" t="str">
        <f t="shared" si="0"/>
        <v>Whiskey</v>
      </c>
    </row>
    <row r="14" spans="1:8" ht="17.25" customHeight="1">
      <c r="A14" s="159" t="str">
        <f ca="1">IF(Rosters!B23="","",Rosters!B23)</f>
        <v>-</v>
      </c>
      <c r="B14" s="230" t="str">
        <f ca="1">IF(Rosters!C23="","",Rosters!C23)</f>
        <v>-</v>
      </c>
      <c r="C14" s="229"/>
      <c r="D14" s="91"/>
      <c r="E14" s="91"/>
      <c r="F14" s="91"/>
      <c r="G14" s="231"/>
      <c r="H14" s="237" t="str">
        <f t="shared" si="0"/>
        <v>-</v>
      </c>
    </row>
    <row r="15" spans="1:8" ht="17.25" customHeight="1">
      <c r="A15" s="159" t="str">
        <f ca="1">IF(Rosters!B24="","",Rosters!B24)</f>
        <v>-</v>
      </c>
      <c r="B15" s="122" t="str">
        <f ca="1">IF(Rosters!C24="","",Rosters!C24)</f>
        <v>-</v>
      </c>
      <c r="C15" s="13"/>
      <c r="D15" s="16"/>
      <c r="E15" s="16"/>
      <c r="F15" s="16"/>
      <c r="G15" s="14"/>
      <c r="H15" s="238" t="str">
        <f t="shared" si="0"/>
        <v>-</v>
      </c>
    </row>
    <row r="16" spans="1:8" ht="17.25" customHeight="1" thickBot="1">
      <c r="A16" s="161" t="str">
        <f ca="1">IF(Rosters!B25="","",Rosters!B25)</f>
        <v>-</v>
      </c>
      <c r="B16" s="235" t="str">
        <f ca="1">IF(Rosters!C25="","",Rosters!C25)</f>
        <v>-</v>
      </c>
      <c r="C16" s="19"/>
      <c r="D16" s="89"/>
      <c r="E16" s="89"/>
      <c r="F16" s="89"/>
      <c r="G16" s="190"/>
      <c r="H16" s="239" t="str">
        <f t="shared" si="0"/>
        <v>-</v>
      </c>
    </row>
    <row r="17" spans="1:8" ht="22.5" customHeight="1" thickBot="1">
      <c r="A17" s="618" t="s">
        <v>57</v>
      </c>
      <c r="B17" s="624" t="str">
        <f ca="1">IF(Rosters!H10="","",Rosters!H10)</f>
        <v>D-Funk All Stars</v>
      </c>
      <c r="C17" s="625" t="s">
        <v>342</v>
      </c>
      <c r="D17" s="625" t="s">
        <v>308</v>
      </c>
      <c r="E17" s="625" t="s">
        <v>309</v>
      </c>
      <c r="F17" s="625" t="s">
        <v>341</v>
      </c>
      <c r="G17" s="625" t="s">
        <v>310</v>
      </c>
      <c r="H17" s="626" t="s">
        <v>64</v>
      </c>
    </row>
    <row r="18" spans="1:8" ht="17.25" customHeight="1">
      <c r="A18" s="162" t="str">
        <f ca="1">IF(Rosters!H12="","",Rosters!H12)</f>
        <v>313</v>
      </c>
      <c r="B18" s="163" t="str">
        <f ca="1">IF(Rosters!I12="","",Rosters!I12)</f>
        <v>Black Eyed Skeez</v>
      </c>
      <c r="C18" s="147"/>
      <c r="D18" s="146"/>
      <c r="E18" s="147"/>
      <c r="F18" s="137"/>
      <c r="G18" s="233"/>
      <c r="H18" s="194" t="str">
        <f t="shared" ref="H18:H31" si="1">B18</f>
        <v>Black Eyed Skeez</v>
      </c>
    </row>
    <row r="19" spans="1:8" ht="17.25" customHeight="1">
      <c r="A19" s="159" t="str">
        <f ca="1">IF(Rosters!H13="","",Rosters!H13)</f>
        <v>24/7</v>
      </c>
      <c r="B19" s="228" t="str">
        <f ca="1">IF(Rosters!I13="","",Rosters!I13)</f>
        <v>boo d. livers</v>
      </c>
      <c r="C19" s="92"/>
      <c r="D19" s="231"/>
      <c r="E19" s="92"/>
      <c r="F19" s="91"/>
      <c r="G19" s="225"/>
      <c r="H19" s="191" t="str">
        <f t="shared" si="1"/>
        <v>boo d. livers</v>
      </c>
    </row>
    <row r="20" spans="1:8" ht="17.25" customHeight="1">
      <c r="A20" s="159" t="str">
        <f ca="1">IF(Rosters!H14="","",Rosters!H14)</f>
        <v>9</v>
      </c>
      <c r="B20" s="227" t="str">
        <f ca="1">IF(Rosters!I14="","",Rosters!I14)</f>
        <v>Cat's Meow</v>
      </c>
      <c r="C20" s="15"/>
      <c r="D20" s="14"/>
      <c r="E20" s="15"/>
      <c r="F20" s="16"/>
      <c r="G20" s="232"/>
      <c r="H20" s="192" t="str">
        <f t="shared" si="1"/>
        <v>Cat's Meow</v>
      </c>
    </row>
    <row r="21" spans="1:8" ht="17.25" customHeight="1">
      <c r="A21" s="159" t="str">
        <f ca="1">IF(Rosters!H15="","",Rosters!H15)</f>
        <v>102</v>
      </c>
      <c r="B21" s="228" t="str">
        <f ca="1">IF(Rosters!I15="","",Rosters!I15)</f>
        <v>Eight Mile Rose</v>
      </c>
      <c r="C21" s="92"/>
      <c r="D21" s="231"/>
      <c r="E21" s="92"/>
      <c r="F21" s="91"/>
      <c r="G21" s="225"/>
      <c r="H21" s="191" t="str">
        <f t="shared" si="1"/>
        <v>Eight Mile Rose</v>
      </c>
    </row>
    <row r="22" spans="1:8" ht="17.25" customHeight="1">
      <c r="A22" s="159" t="str">
        <f ca="1">IF(Rosters!H16="","",Rosters!H16)</f>
        <v>46</v>
      </c>
      <c r="B22" s="227" t="str">
        <f ca="1">IF(Rosters!I16="","",Rosters!I16)</f>
        <v>Fatal Femme</v>
      </c>
      <c r="C22" s="15"/>
      <c r="D22" s="14"/>
      <c r="E22" s="15"/>
      <c r="F22" s="16"/>
      <c r="G22" s="232"/>
      <c r="H22" s="192" t="str">
        <f t="shared" si="1"/>
        <v>Fatal Femme</v>
      </c>
    </row>
    <row r="23" spans="1:8" ht="17.25" customHeight="1">
      <c r="A23" s="159" t="str">
        <f ca="1">IF(Rosters!H17="","",Rosters!H17)</f>
        <v>Section8</v>
      </c>
      <c r="B23" s="228" t="str">
        <f ca="1">IF(Rosters!I17="","",Rosters!I17)</f>
        <v>Ghetto Barbie</v>
      </c>
      <c r="C23" s="92"/>
      <c r="D23" s="231"/>
      <c r="E23" s="92"/>
      <c r="F23" s="91"/>
      <c r="G23" s="225"/>
      <c r="H23" s="191" t="str">
        <f t="shared" si="1"/>
        <v>Ghetto Barbie</v>
      </c>
    </row>
    <row r="24" spans="1:8" ht="17.25" customHeight="1">
      <c r="A24" s="159" t="str">
        <f ca="1">IF(Rosters!H18="","",Rosters!H18)</f>
        <v>23</v>
      </c>
      <c r="B24" s="227" t="str">
        <f ca="1">IF(Rosters!I18="","",Rosters!I18)</f>
        <v>Ima Wrecker</v>
      </c>
      <c r="C24" s="15"/>
      <c r="D24" s="14"/>
      <c r="E24" s="15"/>
      <c r="F24" s="16"/>
      <c r="G24" s="232"/>
      <c r="H24" s="192" t="str">
        <f t="shared" si="1"/>
        <v>Ima Wrecker</v>
      </c>
    </row>
    <row r="25" spans="1:8" ht="17.25" customHeight="1">
      <c r="A25" s="159" t="str">
        <f ca="1">IF(Rosters!H19="","",Rosters!H19)</f>
        <v>777</v>
      </c>
      <c r="B25" s="228" t="str">
        <f ca="1">IF(Rosters!I19="","",Rosters!I19)</f>
        <v>Juicy Contusion</v>
      </c>
      <c r="C25" s="92"/>
      <c r="D25" s="231"/>
      <c r="E25" s="92"/>
      <c r="F25" s="91"/>
      <c r="G25" s="225"/>
      <c r="H25" s="191" t="str">
        <f t="shared" si="1"/>
        <v>Juicy Contusion</v>
      </c>
    </row>
    <row r="26" spans="1:8" ht="17.25" customHeight="1">
      <c r="A26" s="159" t="str">
        <f ca="1">IF(Rosters!H20="","",Rosters!H20)</f>
        <v>100%</v>
      </c>
      <c r="B26" s="227" t="str">
        <f ca="1">IF(Rosters!I20="","",Rosters!I20)</f>
        <v>Polly Fester</v>
      </c>
      <c r="C26" s="15"/>
      <c r="D26" s="14"/>
      <c r="E26" s="15"/>
      <c r="F26" s="16"/>
      <c r="G26" s="232"/>
      <c r="H26" s="192" t="str">
        <f t="shared" si="1"/>
        <v>Polly Fester</v>
      </c>
    </row>
    <row r="27" spans="1:8" ht="17.25" customHeight="1">
      <c r="A27" s="159" t="str">
        <f ca="1">IF(Rosters!H21="","",Rosters!H21)</f>
        <v>3CC</v>
      </c>
      <c r="B27" s="228" t="str">
        <f ca="1">IF(Rosters!I21="","",Rosters!I21)</f>
        <v>Roxanna Hardplace</v>
      </c>
      <c r="C27" s="92"/>
      <c r="D27" s="231"/>
      <c r="E27" s="92"/>
      <c r="F27" s="91"/>
      <c r="G27" s="225"/>
      <c r="H27" s="191" t="str">
        <f t="shared" si="1"/>
        <v>Roxanna Hardplace</v>
      </c>
    </row>
    <row r="28" spans="1:8" ht="17.25" customHeight="1">
      <c r="A28" s="159" t="str">
        <f ca="1">IF(Rosters!H22="","",Rosters!H22)</f>
        <v>CH4</v>
      </c>
      <c r="B28" s="227" t="str">
        <f ca="1">IF(Rosters!I22="","",Rosters!I22)</f>
        <v>Seoul Slayer</v>
      </c>
      <c r="C28" s="15"/>
      <c r="D28" s="14"/>
      <c r="E28" s="15"/>
      <c r="F28" s="16"/>
      <c r="G28" s="232"/>
      <c r="H28" s="192" t="str">
        <f t="shared" si="1"/>
        <v>Seoul Slayer</v>
      </c>
    </row>
    <row r="29" spans="1:8" ht="17.25" customHeight="1">
      <c r="A29" s="159" t="str">
        <f ca="1">IF(Rosters!H23="","",Rosters!H23)</f>
        <v>5"blade</v>
      </c>
      <c r="B29" s="228" t="str">
        <f ca="1">IF(Rosters!I23="","",Rosters!I23)</f>
        <v>Sista Slit'chya</v>
      </c>
      <c r="C29" s="92"/>
      <c r="D29" s="231"/>
      <c r="E29" s="92"/>
      <c r="F29" s="91"/>
      <c r="G29" s="225"/>
      <c r="H29" s="191" t="str">
        <f t="shared" si="1"/>
        <v>Sista Slit'chya</v>
      </c>
    </row>
    <row r="30" spans="1:8" ht="17.25" customHeight="1">
      <c r="A30" s="159" t="str">
        <f ca="1">IF(Rosters!H24="","",Rosters!H24)</f>
        <v>813</v>
      </c>
      <c r="B30" s="227" t="str">
        <f ca="1">IF(Rosters!I24="","",Rosters!I24)</f>
        <v>Tinja</v>
      </c>
      <c r="C30" s="15"/>
      <c r="D30" s="14"/>
      <c r="E30" s="15"/>
      <c r="F30" s="16"/>
      <c r="G30" s="232"/>
      <c r="H30" s="192" t="str">
        <f t="shared" si="1"/>
        <v>Tinja</v>
      </c>
    </row>
    <row r="31" spans="1:8" ht="17.25" customHeight="1" thickBot="1">
      <c r="A31" s="148" t="str">
        <f ca="1">IF(Rosters!H25="","",Rosters!H25)</f>
        <v>Crazy88</v>
      </c>
      <c r="B31" s="160" t="str">
        <f ca="1">IF(Rosters!I25="","",Rosters!I25)</f>
        <v>ZOOMa Thurman</v>
      </c>
      <c r="C31" s="93"/>
      <c r="D31" s="190"/>
      <c r="E31" s="93"/>
      <c r="F31" s="89"/>
      <c r="G31" s="226"/>
      <c r="H31" s="193" t="str">
        <f t="shared" si="1"/>
        <v>ZOOMa Thurman</v>
      </c>
    </row>
    <row r="32" spans="1:8" ht="14" customHeight="1">
      <c r="A32" s="1003" t="s">
        <v>174</v>
      </c>
      <c r="B32" s="1004"/>
      <c r="C32" s="1004"/>
      <c r="D32" s="1004"/>
      <c r="E32" s="1004"/>
      <c r="F32" s="1004"/>
      <c r="G32" s="1004"/>
      <c r="H32" s="1209"/>
    </row>
    <row r="33" spans="1:8" ht="14" customHeight="1">
      <c r="A33" s="1133" t="s">
        <v>175</v>
      </c>
      <c r="B33" s="1005"/>
      <c r="C33" s="1005"/>
      <c r="D33" s="1005"/>
      <c r="E33" s="1005"/>
      <c r="F33" s="1005"/>
      <c r="G33" s="1005"/>
      <c r="H33" s="1006"/>
    </row>
    <row r="34" spans="1:8" ht="14" customHeight="1">
      <c r="A34" s="1133" t="s">
        <v>339</v>
      </c>
      <c r="B34" s="1005"/>
      <c r="C34" s="1005"/>
      <c r="D34" s="1005"/>
      <c r="E34" s="1005"/>
      <c r="F34" s="1005"/>
      <c r="G34" s="1005"/>
      <c r="H34" s="1006"/>
    </row>
    <row r="35" spans="1:8" ht="14" customHeight="1" thickBot="1">
      <c r="A35" s="1141" t="s">
        <v>340</v>
      </c>
      <c r="B35" s="1142"/>
      <c r="C35" s="1142"/>
      <c r="D35" s="1142"/>
      <c r="E35" s="1142"/>
      <c r="F35" s="1142"/>
      <c r="G35" s="1142"/>
      <c r="H35" s="1143"/>
    </row>
    <row r="36" spans="1:8" ht="14" customHeight="1" thickBot="1">
      <c r="A36" s="1518" t="s">
        <v>246</v>
      </c>
      <c r="B36" s="1519"/>
      <c r="C36" s="1517" t="str">
        <f ca="1">IF(Rosters!B10="","",Rosters!B10)</f>
        <v>Devil's Night Dames</v>
      </c>
      <c r="D36" s="1517"/>
      <c r="E36" s="189" t="s">
        <v>247</v>
      </c>
      <c r="F36" s="1520"/>
      <c r="G36" s="1520"/>
      <c r="H36" s="1520"/>
    </row>
    <row r="37" spans="1:8" ht="22.5" customHeight="1" thickBot="1">
      <c r="A37" s="618" t="s">
        <v>57</v>
      </c>
      <c r="B37" s="619" t="str">
        <f ca="1">IF(Rosters!H10="","",Rosters!H10)</f>
        <v>D-Funk All Stars</v>
      </c>
      <c r="C37" s="620" t="s">
        <v>304</v>
      </c>
      <c r="D37" s="621" t="s">
        <v>209</v>
      </c>
      <c r="E37" s="621" t="s">
        <v>305</v>
      </c>
      <c r="F37" s="621" t="s">
        <v>307</v>
      </c>
      <c r="G37" s="622" t="s">
        <v>306</v>
      </c>
      <c r="H37" s="626" t="s">
        <v>64</v>
      </c>
    </row>
    <row r="38" spans="1:8" ht="17.25" customHeight="1">
      <c r="A38" s="217" t="str">
        <f ca="1">IF(Rosters!H12="","",Rosters!H12)</f>
        <v>313</v>
      </c>
      <c r="B38" s="218" t="str">
        <f ca="1">IF(Rosters!I12="","",Rosters!I12)</f>
        <v>Black Eyed Skeez</v>
      </c>
      <c r="C38" s="17"/>
      <c r="D38" s="18"/>
      <c r="E38" s="18"/>
      <c r="F38" s="18"/>
      <c r="G38" s="240"/>
      <c r="H38" s="236" t="str">
        <f t="shared" ref="H38:H51" si="2">B38</f>
        <v>Black Eyed Skeez</v>
      </c>
    </row>
    <row r="39" spans="1:8" ht="17.25" customHeight="1">
      <c r="A39" s="217" t="str">
        <f ca="1">IF(Rosters!H13="","",Rosters!H13)</f>
        <v>24/7</v>
      </c>
      <c r="B39" s="219" t="str">
        <f ca="1">IF(Rosters!I13="","",Rosters!I13)</f>
        <v>boo d. livers</v>
      </c>
      <c r="C39" s="229"/>
      <c r="D39" s="91"/>
      <c r="E39" s="91"/>
      <c r="F39" s="91"/>
      <c r="G39" s="231"/>
      <c r="H39" s="237" t="str">
        <f t="shared" si="2"/>
        <v>boo d. livers</v>
      </c>
    </row>
    <row r="40" spans="1:8" ht="17.25" customHeight="1">
      <c r="A40" s="217" t="str">
        <f ca="1">IF(Rosters!H14="","",Rosters!H14)</f>
        <v>9</v>
      </c>
      <c r="B40" s="218" t="str">
        <f ca="1">IF(Rosters!I14="","",Rosters!I14)</f>
        <v>Cat's Meow</v>
      </c>
      <c r="C40" s="13"/>
      <c r="D40" s="16"/>
      <c r="E40" s="16"/>
      <c r="F40" s="16"/>
      <c r="G40" s="14"/>
      <c r="H40" s="238" t="str">
        <f t="shared" si="2"/>
        <v>Cat's Meow</v>
      </c>
    </row>
    <row r="41" spans="1:8" ht="17.25" customHeight="1">
      <c r="A41" s="217" t="str">
        <f ca="1">IF(Rosters!H15="","",Rosters!H15)</f>
        <v>102</v>
      </c>
      <c r="B41" s="219" t="str">
        <f ca="1">IF(Rosters!I15="","",Rosters!I15)</f>
        <v>Eight Mile Rose</v>
      </c>
      <c r="C41" s="229"/>
      <c r="D41" s="91"/>
      <c r="E41" s="91"/>
      <c r="F41" s="91"/>
      <c r="G41" s="231"/>
      <c r="H41" s="237" t="str">
        <f t="shared" si="2"/>
        <v>Eight Mile Rose</v>
      </c>
    </row>
    <row r="42" spans="1:8" ht="17.25" customHeight="1">
      <c r="A42" s="217" t="str">
        <f ca="1">IF(Rosters!H16="","",Rosters!H16)</f>
        <v>46</v>
      </c>
      <c r="B42" s="218" t="str">
        <f ca="1">IF(Rosters!I16="","",Rosters!I16)</f>
        <v>Fatal Femme</v>
      </c>
      <c r="C42" s="13"/>
      <c r="D42" s="16"/>
      <c r="E42" s="16"/>
      <c r="F42" s="16"/>
      <c r="G42" s="14"/>
      <c r="H42" s="238" t="str">
        <f t="shared" si="2"/>
        <v>Fatal Femme</v>
      </c>
    </row>
    <row r="43" spans="1:8" ht="17.25" customHeight="1">
      <c r="A43" s="217" t="str">
        <f ca="1">IF(Rosters!H17="","",Rosters!H17)</f>
        <v>Section8</v>
      </c>
      <c r="B43" s="219" t="str">
        <f ca="1">IF(Rosters!I17="","",Rosters!I17)</f>
        <v>Ghetto Barbie</v>
      </c>
      <c r="C43" s="229"/>
      <c r="D43" s="91"/>
      <c r="E43" s="91"/>
      <c r="F43" s="91"/>
      <c r="G43" s="231"/>
      <c r="H43" s="237" t="str">
        <f t="shared" si="2"/>
        <v>Ghetto Barbie</v>
      </c>
    </row>
    <row r="44" spans="1:8" ht="17.25" customHeight="1">
      <c r="A44" s="217" t="str">
        <f ca="1">IF(Rosters!H18="","",Rosters!H18)</f>
        <v>23</v>
      </c>
      <c r="B44" s="218" t="str">
        <f ca="1">IF(Rosters!I18="","",Rosters!I18)</f>
        <v>Ima Wrecker</v>
      </c>
      <c r="C44" s="13"/>
      <c r="D44" s="16"/>
      <c r="E44" s="16"/>
      <c r="F44" s="16"/>
      <c r="G44" s="14"/>
      <c r="H44" s="238" t="str">
        <f t="shared" si="2"/>
        <v>Ima Wrecker</v>
      </c>
    </row>
    <row r="45" spans="1:8" ht="17.25" customHeight="1">
      <c r="A45" s="217" t="str">
        <f ca="1">IF(Rosters!H19="","",Rosters!H19)</f>
        <v>777</v>
      </c>
      <c r="B45" s="219" t="str">
        <f ca="1">IF(Rosters!I19="","",Rosters!I19)</f>
        <v>Juicy Contusion</v>
      </c>
      <c r="C45" s="229"/>
      <c r="D45" s="91"/>
      <c r="E45" s="91"/>
      <c r="F45" s="91"/>
      <c r="G45" s="231"/>
      <c r="H45" s="237" t="str">
        <f t="shared" si="2"/>
        <v>Juicy Contusion</v>
      </c>
    </row>
    <row r="46" spans="1:8" ht="17.25" customHeight="1">
      <c r="A46" s="217" t="str">
        <f ca="1">IF(Rosters!H20="","",Rosters!H20)</f>
        <v>100%</v>
      </c>
      <c r="B46" s="218" t="str">
        <f ca="1">IF(Rosters!I20="","",Rosters!I20)</f>
        <v>Polly Fester</v>
      </c>
      <c r="C46" s="13"/>
      <c r="D46" s="16"/>
      <c r="E46" s="16"/>
      <c r="F46" s="16"/>
      <c r="G46" s="14"/>
      <c r="H46" s="238" t="str">
        <f t="shared" si="2"/>
        <v>Polly Fester</v>
      </c>
    </row>
    <row r="47" spans="1:8" ht="17.25" customHeight="1">
      <c r="A47" s="217" t="str">
        <f ca="1">IF(Rosters!H21="","",Rosters!H21)</f>
        <v>3CC</v>
      </c>
      <c r="B47" s="219" t="str">
        <f ca="1">IF(Rosters!I21="","",Rosters!I21)</f>
        <v>Roxanna Hardplace</v>
      </c>
      <c r="C47" s="229"/>
      <c r="D47" s="91"/>
      <c r="E47" s="91"/>
      <c r="F47" s="91"/>
      <c r="G47" s="231"/>
      <c r="H47" s="237" t="str">
        <f t="shared" si="2"/>
        <v>Roxanna Hardplace</v>
      </c>
    </row>
    <row r="48" spans="1:8" ht="17.25" customHeight="1">
      <c r="A48" s="217" t="str">
        <f ca="1">IF(Rosters!H22="","",Rosters!H22)</f>
        <v>CH4</v>
      </c>
      <c r="B48" s="218" t="str">
        <f ca="1">IF(Rosters!I22="","",Rosters!I22)</f>
        <v>Seoul Slayer</v>
      </c>
      <c r="C48" s="13"/>
      <c r="D48" s="16"/>
      <c r="E48" s="16"/>
      <c r="F48" s="16"/>
      <c r="G48" s="14"/>
      <c r="H48" s="238" t="str">
        <f t="shared" si="2"/>
        <v>Seoul Slayer</v>
      </c>
    </row>
    <row r="49" spans="1:8" ht="17.25" customHeight="1">
      <c r="A49" s="217" t="str">
        <f ca="1">IF(Rosters!H23="","",Rosters!H23)</f>
        <v>5"blade</v>
      </c>
      <c r="B49" s="219" t="str">
        <f ca="1">IF(Rosters!I23="","",Rosters!I23)</f>
        <v>Sista Slit'chya</v>
      </c>
      <c r="C49" s="229"/>
      <c r="D49" s="91"/>
      <c r="E49" s="91"/>
      <c r="F49" s="91"/>
      <c r="G49" s="231"/>
      <c r="H49" s="237" t="str">
        <f t="shared" si="2"/>
        <v>Sista Slit'chya</v>
      </c>
    </row>
    <row r="50" spans="1:8" ht="17.25" customHeight="1">
      <c r="A50" s="217" t="str">
        <f ca="1">IF(Rosters!H24="","",Rosters!H24)</f>
        <v>813</v>
      </c>
      <c r="B50" s="218" t="str">
        <f ca="1">IF(Rosters!I24="","",Rosters!I24)</f>
        <v>Tinja</v>
      </c>
      <c r="C50" s="13"/>
      <c r="D50" s="16"/>
      <c r="E50" s="16"/>
      <c r="F50" s="16"/>
      <c r="G50" s="14"/>
      <c r="H50" s="238" t="str">
        <f t="shared" si="2"/>
        <v>Tinja</v>
      </c>
    </row>
    <row r="51" spans="1:8" ht="17.25" customHeight="1" thickBot="1">
      <c r="A51" s="217" t="str">
        <f ca="1">IF(Rosters!H25="","",Rosters!H25)</f>
        <v>Crazy88</v>
      </c>
      <c r="B51" s="219" t="str">
        <f ca="1">IF(Rosters!I25="","",Rosters!I25)</f>
        <v>ZOOMa Thurman</v>
      </c>
      <c r="C51" s="19"/>
      <c r="D51" s="89"/>
      <c r="E51" s="89"/>
      <c r="F51" s="89"/>
      <c r="G51" s="190"/>
      <c r="H51" s="241" t="str">
        <f t="shared" si="2"/>
        <v>ZOOMa Thurman</v>
      </c>
    </row>
    <row r="52" spans="1:8" ht="22.5" customHeight="1" thickBot="1">
      <c r="A52" s="618" t="s">
        <v>57</v>
      </c>
      <c r="B52" s="619" t="str">
        <f ca="1">IF(Rosters!B10="","",Rosters!B10)</f>
        <v>Devil's Night Dames</v>
      </c>
      <c r="C52" s="627" t="s">
        <v>342</v>
      </c>
      <c r="D52" s="628" t="s">
        <v>308</v>
      </c>
      <c r="E52" s="628" t="s">
        <v>309</v>
      </c>
      <c r="F52" s="628" t="s">
        <v>341</v>
      </c>
      <c r="G52" s="629" t="s">
        <v>310</v>
      </c>
      <c r="H52" s="626" t="s">
        <v>64</v>
      </c>
    </row>
    <row r="53" spans="1:8" ht="17.25" customHeight="1">
      <c r="A53" s="217" t="str">
        <f ca="1">IF(Rosters!B12="","",Rosters!B12)</f>
        <v>724</v>
      </c>
      <c r="B53" s="218" t="str">
        <f ca="1">IF(Rosters!C12="","",Rosters!C12)</f>
        <v>Dizzy Devine</v>
      </c>
      <c r="C53" s="17"/>
      <c r="D53" s="18"/>
      <c r="E53" s="18"/>
      <c r="F53" s="18"/>
      <c r="G53" s="560"/>
      <c r="H53" s="559" t="str">
        <f t="shared" ref="H53:H66" si="3">B53</f>
        <v>Dizzy Devine</v>
      </c>
    </row>
    <row r="54" spans="1:8" ht="17.25" customHeight="1">
      <c r="A54" s="216" t="str">
        <f ca="1">IF(Rosters!B13="","",Rosters!B13)</f>
        <v>Trois</v>
      </c>
      <c r="B54" s="547" t="str">
        <f ca="1">IF(Rosters!C13="","",Rosters!C13)</f>
        <v>Fifi La Foe</v>
      </c>
      <c r="C54" s="229"/>
      <c r="D54" s="91"/>
      <c r="E54" s="91"/>
      <c r="F54" s="91"/>
      <c r="G54" s="227"/>
      <c r="H54" s="237" t="str">
        <f t="shared" si="3"/>
        <v>Fifi La Foe</v>
      </c>
    </row>
    <row r="55" spans="1:8" ht="17.25" customHeight="1">
      <c r="A55" s="217" t="str">
        <f ca="1">IF(Rosters!B14="","",Rosters!B14)</f>
        <v>187</v>
      </c>
      <c r="B55" s="218" t="str">
        <f ca="1">IF(Rosters!C14="","",Rosters!C14)</f>
        <v>Lady MacDeath</v>
      </c>
      <c r="C55" s="13"/>
      <c r="D55" s="16"/>
      <c r="E55" s="16"/>
      <c r="F55" s="16"/>
      <c r="G55" s="532"/>
      <c r="H55" s="238" t="str">
        <f t="shared" si="3"/>
        <v>Lady MacDeath</v>
      </c>
    </row>
    <row r="56" spans="1:8" ht="17.25" customHeight="1">
      <c r="A56" s="217" t="str">
        <f ca="1">IF(Rosters!B15="","",Rosters!B15)</f>
        <v>9mm</v>
      </c>
      <c r="B56" s="219" t="str">
        <f ca="1">IF(Rosters!C15="","",Rosters!C15)</f>
        <v>Muffy Mafioso</v>
      </c>
      <c r="C56" s="229"/>
      <c r="D56" s="91"/>
      <c r="E56" s="91"/>
      <c r="F56" s="91"/>
      <c r="G56" s="227"/>
      <c r="H56" s="237" t="str">
        <f t="shared" si="3"/>
        <v>Muffy Mafioso</v>
      </c>
    </row>
    <row r="57" spans="1:8" ht="17.25" customHeight="1">
      <c r="A57" s="217" t="str">
        <f ca="1">IF(Rosters!B16="","",Rosters!B16)</f>
        <v xml:space="preserve">2.8 </v>
      </c>
      <c r="B57" s="218" t="str">
        <f ca="1">IF(Rosters!C16="","",Rosters!C16)</f>
        <v>Racer McChaseHer</v>
      </c>
      <c r="C57" s="13"/>
      <c r="D57" s="16"/>
      <c r="E57" s="16"/>
      <c r="F57" s="16"/>
      <c r="G57" s="532"/>
      <c r="H57" s="238" t="str">
        <f t="shared" si="3"/>
        <v>Racer McChaseHer</v>
      </c>
    </row>
    <row r="58" spans="1:8" ht="17.25" customHeight="1">
      <c r="A58" s="217" t="str">
        <f ca="1">IF(Rosters!B17="","",Rosters!B17)</f>
        <v>10cent</v>
      </c>
      <c r="B58" s="219" t="str">
        <f ca="1">IF(Rosters!C17="","",Rosters!C17)</f>
        <v>Rock Candy</v>
      </c>
      <c r="C58" s="229"/>
      <c r="D58" s="91"/>
      <c r="E58" s="91"/>
      <c r="F58" s="91"/>
      <c r="G58" s="227"/>
      <c r="H58" s="237" t="str">
        <f t="shared" si="3"/>
        <v>Rock Candy</v>
      </c>
    </row>
    <row r="59" spans="1:8" ht="17.25" customHeight="1">
      <c r="A59" s="217" t="str">
        <f ca="1">IF(Rosters!B18="","",Rosters!B18)</f>
        <v>1337</v>
      </c>
      <c r="B59" s="218" t="str">
        <f ca="1">IF(Rosters!C18="","",Rosters!C18)</f>
        <v>Riot Nrrrd</v>
      </c>
      <c r="C59" s="13"/>
      <c r="D59" s="16"/>
      <c r="E59" s="16"/>
      <c r="F59" s="16"/>
      <c r="G59" s="532"/>
      <c r="H59" s="238" t="str">
        <f t="shared" si="3"/>
        <v>Riot Nrrrd</v>
      </c>
    </row>
    <row r="60" spans="1:8" ht="17.25" customHeight="1">
      <c r="A60" s="217" t="str">
        <f ca="1">IF(Rosters!B19="","",Rosters!B19)</f>
        <v>.223</v>
      </c>
      <c r="B60" s="219" t="str">
        <f ca="1">IF(Rosters!C19="","",Rosters!C19)</f>
        <v>Spanish Ass'assin</v>
      </c>
      <c r="C60" s="229"/>
      <c r="D60" s="91"/>
      <c r="E60" s="91"/>
      <c r="F60" s="91"/>
      <c r="G60" s="227"/>
      <c r="H60" s="237" t="str">
        <f t="shared" si="3"/>
        <v>Spanish Ass'assin</v>
      </c>
    </row>
    <row r="61" spans="1:8" ht="17.25" customHeight="1">
      <c r="A61" s="217" t="str">
        <f ca="1">IF(Rosters!B20="","",Rosters!B20)</f>
        <v>68</v>
      </c>
      <c r="B61" s="218" t="str">
        <f ca="1">IF(Rosters!C20="","",Rosters!C20)</f>
        <v>Summers Eve-L</v>
      </c>
      <c r="C61" s="13"/>
      <c r="D61" s="16"/>
      <c r="E61" s="16"/>
      <c r="F61" s="16"/>
      <c r="G61" s="532"/>
      <c r="H61" s="238" t="str">
        <f t="shared" si="3"/>
        <v>Summers Eve-L</v>
      </c>
    </row>
    <row r="62" spans="1:8" ht="17.25" customHeight="1">
      <c r="A62" s="217" t="str">
        <f ca="1">IF(Rosters!B21="","",Rosters!B21)</f>
        <v>-0</v>
      </c>
      <c r="B62" s="219" t="str">
        <f ca="1">IF(Rosters!C21="","",Rosters!C21)</f>
        <v>Vicious Vixen</v>
      </c>
      <c r="C62" s="229"/>
      <c r="D62" s="91"/>
      <c r="E62" s="91"/>
      <c r="F62" s="91"/>
      <c r="G62" s="227"/>
      <c r="H62" s="237" t="str">
        <f t="shared" si="3"/>
        <v>Vicious Vixen</v>
      </c>
    </row>
    <row r="63" spans="1:8" ht="17.25" customHeight="1">
      <c r="A63" s="217" t="str">
        <f ca="1">IF(Rosters!B22="","",Rosters!B22)</f>
        <v>31</v>
      </c>
      <c r="B63" s="218" t="str">
        <f ca="1">IF(Rosters!C22="","",Rosters!C22)</f>
        <v>Whiskey</v>
      </c>
      <c r="C63" s="13"/>
      <c r="D63" s="16"/>
      <c r="E63" s="16"/>
      <c r="F63" s="16"/>
      <c r="G63" s="532"/>
      <c r="H63" s="238" t="str">
        <f t="shared" si="3"/>
        <v>Whiskey</v>
      </c>
    </row>
    <row r="64" spans="1:8" ht="17.25" customHeight="1">
      <c r="A64" s="217" t="str">
        <f ca="1">IF(Rosters!B23="","",Rosters!B23)</f>
        <v>-</v>
      </c>
      <c r="B64" s="219" t="str">
        <f ca="1">IF(Rosters!C23="","",Rosters!C23)</f>
        <v>-</v>
      </c>
      <c r="C64" s="229"/>
      <c r="D64" s="91"/>
      <c r="E64" s="91"/>
      <c r="F64" s="91"/>
      <c r="G64" s="227"/>
      <c r="H64" s="237" t="str">
        <f t="shared" si="3"/>
        <v>-</v>
      </c>
    </row>
    <row r="65" spans="1:8" ht="17.25" customHeight="1">
      <c r="A65" s="217" t="str">
        <f ca="1">IF(Rosters!B24="","",Rosters!B24)</f>
        <v>-</v>
      </c>
      <c r="B65" s="218" t="str">
        <f ca="1">IF(Rosters!C24="","",Rosters!C24)</f>
        <v>-</v>
      </c>
      <c r="C65" s="13"/>
      <c r="D65" s="16"/>
      <c r="E65" s="16"/>
      <c r="F65" s="16"/>
      <c r="G65" s="532"/>
      <c r="H65" s="238" t="str">
        <f t="shared" si="3"/>
        <v>-</v>
      </c>
    </row>
    <row r="66" spans="1:8" ht="17.25" customHeight="1" thickBot="1">
      <c r="A66" s="217" t="str">
        <f ca="1">IF(Rosters!B25="","",Rosters!B25)</f>
        <v>-</v>
      </c>
      <c r="B66" s="219" t="str">
        <f ca="1">IF(Rosters!C25="","",Rosters!C25)</f>
        <v>-</v>
      </c>
      <c r="C66" s="19"/>
      <c r="D66" s="89"/>
      <c r="E66" s="89"/>
      <c r="F66" s="89"/>
      <c r="G66" s="531"/>
      <c r="H66" s="241" t="str">
        <f t="shared" si="3"/>
        <v>-</v>
      </c>
    </row>
    <row r="67" spans="1:8" ht="14" customHeight="1">
      <c r="A67" s="1003" t="s">
        <v>174</v>
      </c>
      <c r="B67" s="1004"/>
      <c r="C67" s="1005"/>
      <c r="D67" s="1005"/>
      <c r="E67" s="1005"/>
      <c r="F67" s="1005"/>
      <c r="G67" s="1005"/>
      <c r="H67" s="1209"/>
    </row>
    <row r="68" spans="1:8" ht="14" customHeight="1">
      <c r="A68" s="1133" t="s">
        <v>175</v>
      </c>
      <c r="B68" s="1005"/>
      <c r="C68" s="1005"/>
      <c r="D68" s="1005"/>
      <c r="E68" s="1005"/>
      <c r="F68" s="1005"/>
      <c r="G68" s="1005"/>
      <c r="H68" s="1006"/>
    </row>
    <row r="69" spans="1:8" ht="14" customHeight="1">
      <c r="A69" s="1133" t="s">
        <v>339</v>
      </c>
      <c r="B69" s="1005"/>
      <c r="C69" s="1005"/>
      <c r="D69" s="1005"/>
      <c r="E69" s="1005"/>
      <c r="F69" s="1005"/>
      <c r="G69" s="1005"/>
      <c r="H69" s="1006"/>
    </row>
    <row r="70" spans="1:8" ht="14" customHeight="1" thickBot="1">
      <c r="A70" s="1141" t="s">
        <v>340</v>
      </c>
      <c r="B70" s="1142"/>
      <c r="C70" s="1142"/>
      <c r="D70" s="1142"/>
      <c r="E70" s="1142"/>
      <c r="F70" s="1142"/>
      <c r="G70" s="1142"/>
      <c r="H70" s="1143"/>
    </row>
  </sheetData>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W102"/>
  <sheetViews>
    <sheetView tabSelected="1" topLeftCell="A30" zoomScaleSheetLayoutView="100" workbookViewId="0">
      <selection activeCell="I34" sqref="I34"/>
    </sheetView>
  </sheetViews>
  <sheetFormatPr baseColWidth="10" defaultColWidth="9.1640625" defaultRowHeight="12"/>
  <cols>
    <col min="1" max="1" width="12.6640625" style="98" customWidth="1"/>
    <col min="2" max="2" width="7.6640625" style="98" customWidth="1"/>
    <col min="3" max="4" width="9.5" style="98" customWidth="1"/>
    <col min="5" max="5" width="5.6640625" style="98" customWidth="1"/>
    <col min="6" max="6" width="4.6640625" style="98" customWidth="1"/>
    <col min="7" max="7" width="8.6640625" style="98" customWidth="1"/>
    <col min="8" max="8" width="7.6640625" style="98" customWidth="1"/>
    <col min="9" max="9" width="10.5" style="98" customWidth="1"/>
    <col min="10" max="10" width="9.5" style="98" customWidth="1"/>
    <col min="11" max="11" width="4.5" style="98" customWidth="1"/>
    <col min="12" max="12" width="4.33203125" style="98" customWidth="1"/>
    <col min="13" max="13" width="8.83203125" style="97" customWidth="1"/>
    <col min="14" max="14" width="11" style="97" customWidth="1"/>
    <col min="15" max="179" width="8.83203125" style="97" customWidth="1"/>
    <col min="180" max="16384" width="9.1640625" style="98"/>
  </cols>
  <sheetData>
    <row r="1" spans="1:179" s="96" customFormat="1" ht="18.5" customHeight="1" thickBot="1">
      <c r="A1" s="967" t="s">
        <v>151</v>
      </c>
      <c r="B1" s="967"/>
      <c r="C1" s="967"/>
      <c r="D1" s="967"/>
      <c r="E1" s="967"/>
      <c r="F1" s="967"/>
      <c r="G1" s="967"/>
      <c r="H1" s="967"/>
      <c r="I1" s="967"/>
      <c r="J1" s="967"/>
      <c r="K1" s="967"/>
      <c r="L1" s="967"/>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row>
    <row r="2" spans="1:179" ht="12" customHeight="1">
      <c r="A2" s="968" t="s">
        <v>152</v>
      </c>
      <c r="B2" s="969"/>
      <c r="C2" s="969"/>
      <c r="D2" s="969"/>
      <c r="E2" s="969"/>
      <c r="F2" s="969"/>
      <c r="G2" s="969"/>
      <c r="H2" s="969"/>
      <c r="I2" s="969"/>
      <c r="J2" s="969"/>
      <c r="K2" s="969"/>
      <c r="L2" s="970"/>
    </row>
    <row r="3" spans="1:179" ht="14.25" customHeight="1">
      <c r="A3" s="971" t="s">
        <v>153</v>
      </c>
      <c r="B3" s="925" t="s">
        <v>403</v>
      </c>
      <c r="C3" s="925"/>
      <c r="D3" s="925"/>
      <c r="E3" s="925"/>
      <c r="F3" s="925"/>
      <c r="G3" s="925"/>
      <c r="H3" s="925" t="s">
        <v>404</v>
      </c>
      <c r="I3" s="925"/>
      <c r="J3" s="925"/>
      <c r="K3" s="827" t="s">
        <v>405</v>
      </c>
      <c r="L3" s="836"/>
    </row>
    <row r="4" spans="1:179" s="100" customFormat="1" ht="12.75" customHeight="1">
      <c r="A4" s="971"/>
      <c r="B4" s="939" t="s">
        <v>36</v>
      </c>
      <c r="C4" s="939"/>
      <c r="D4" s="939"/>
      <c r="E4" s="939"/>
      <c r="F4" s="939"/>
      <c r="G4" s="939"/>
      <c r="H4" s="939" t="s">
        <v>37</v>
      </c>
      <c r="I4" s="939"/>
      <c r="J4" s="939"/>
      <c r="K4" s="939" t="s">
        <v>35</v>
      </c>
      <c r="L4" s="972"/>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row>
    <row r="5" spans="1:179" s="108" customFormat="1" ht="14.25" customHeight="1">
      <c r="A5" s="971" t="s">
        <v>154</v>
      </c>
      <c r="B5" s="573">
        <v>14</v>
      </c>
      <c r="C5" s="573">
        <v>2</v>
      </c>
      <c r="D5" s="574">
        <v>2009</v>
      </c>
      <c r="E5" s="914" t="s">
        <v>173</v>
      </c>
      <c r="F5" s="914"/>
      <c r="G5" s="914"/>
      <c r="H5" s="763" t="s">
        <v>406</v>
      </c>
      <c r="I5" s="165" t="s">
        <v>28</v>
      </c>
      <c r="J5" s="935" t="s">
        <v>407</v>
      </c>
      <c r="K5" s="935"/>
      <c r="L5" s="936"/>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row>
    <row r="6" spans="1:179" s="112" customFormat="1" ht="11">
      <c r="A6" s="971"/>
      <c r="B6" s="164" t="s">
        <v>43</v>
      </c>
      <c r="C6" s="164" t="s">
        <v>42</v>
      </c>
      <c r="D6" s="164" t="s">
        <v>44</v>
      </c>
      <c r="E6" s="914" t="s">
        <v>27</v>
      </c>
      <c r="F6" s="914"/>
      <c r="G6" s="914"/>
      <c r="H6" s="764"/>
      <c r="I6" s="165" t="s">
        <v>29</v>
      </c>
      <c r="J6" s="937" t="s">
        <v>408</v>
      </c>
      <c r="K6" s="937"/>
      <c r="L6" s="938"/>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row>
    <row r="7" spans="1:179">
      <c r="A7" s="915" t="s">
        <v>179</v>
      </c>
      <c r="B7" s="916"/>
      <c r="C7" s="916"/>
      <c r="D7" s="916"/>
      <c r="E7" s="916"/>
      <c r="F7" s="916"/>
      <c r="G7" s="916"/>
      <c r="H7" s="916"/>
      <c r="I7" s="916"/>
      <c r="J7" s="916"/>
      <c r="K7" s="917"/>
      <c r="L7" s="918"/>
    </row>
    <row r="8" spans="1:179" ht="13.5" customHeight="1">
      <c r="A8" s="919" t="s">
        <v>30</v>
      </c>
      <c r="B8" s="920"/>
      <c r="C8" s="920"/>
      <c r="D8" s="920"/>
      <c r="E8" s="921"/>
      <c r="F8" s="933" t="s">
        <v>31</v>
      </c>
      <c r="G8" s="933"/>
      <c r="H8" s="933"/>
      <c r="I8" s="933"/>
      <c r="J8" s="933"/>
      <c r="K8" s="933"/>
      <c r="L8" s="934"/>
    </row>
    <row r="9" spans="1:179" ht="17" customHeight="1">
      <c r="A9" s="105" t="s">
        <v>172</v>
      </c>
      <c r="B9" s="922" t="s">
        <v>409</v>
      </c>
      <c r="C9" s="923"/>
      <c r="D9" s="923"/>
      <c r="E9" s="924"/>
      <c r="F9" s="964" t="s">
        <v>172</v>
      </c>
      <c r="G9" s="963"/>
      <c r="H9" s="926" t="s">
        <v>409</v>
      </c>
      <c r="I9" s="927"/>
      <c r="J9" s="927"/>
      <c r="K9" s="928"/>
      <c r="L9" s="929"/>
    </row>
    <row r="10" spans="1:179" ht="17" customHeight="1">
      <c r="A10" s="104" t="s">
        <v>68</v>
      </c>
      <c r="B10" s="922" t="s">
        <v>176</v>
      </c>
      <c r="C10" s="923"/>
      <c r="D10" s="923"/>
      <c r="E10" s="924"/>
      <c r="F10" s="964" t="s">
        <v>68</v>
      </c>
      <c r="G10" s="963"/>
      <c r="H10" s="845" t="s">
        <v>177</v>
      </c>
      <c r="I10" s="930"/>
      <c r="J10" s="930"/>
      <c r="K10" s="931"/>
      <c r="L10" s="932"/>
    </row>
    <row r="11" spans="1:179" ht="17" customHeight="1">
      <c r="A11" s="104" t="s">
        <v>155</v>
      </c>
      <c r="B11" s="101" t="s">
        <v>33</v>
      </c>
      <c r="C11" s="859" t="s">
        <v>32</v>
      </c>
      <c r="D11" s="965"/>
      <c r="E11" s="966"/>
      <c r="F11" s="962" t="s">
        <v>155</v>
      </c>
      <c r="G11" s="963"/>
      <c r="H11" s="101" t="s">
        <v>33</v>
      </c>
      <c r="I11" s="910" t="s">
        <v>32</v>
      </c>
      <c r="J11" s="910"/>
      <c r="K11" s="859"/>
      <c r="L11" s="911"/>
    </row>
    <row r="12" spans="1:179" ht="17" customHeight="1">
      <c r="A12" s="106">
        <v>1</v>
      </c>
      <c r="B12" s="314" t="s">
        <v>318</v>
      </c>
      <c r="C12" s="940" t="s">
        <v>316</v>
      </c>
      <c r="D12" s="941"/>
      <c r="E12" s="942"/>
      <c r="F12" s="943">
        <v>1</v>
      </c>
      <c r="G12" s="944"/>
      <c r="H12" s="314" t="s">
        <v>333</v>
      </c>
      <c r="I12" s="912" t="s">
        <v>390</v>
      </c>
      <c r="J12" s="913"/>
      <c r="K12" s="913"/>
      <c r="L12" s="870"/>
    </row>
    <row r="13" spans="1:179" ht="17" customHeight="1">
      <c r="A13" s="106">
        <v>2</v>
      </c>
      <c r="B13" s="314" t="s">
        <v>319</v>
      </c>
      <c r="C13" s="940" t="s">
        <v>317</v>
      </c>
      <c r="D13" s="941"/>
      <c r="E13" s="942"/>
      <c r="F13" s="943">
        <v>2</v>
      </c>
      <c r="G13" s="944"/>
      <c r="H13" s="314" t="s">
        <v>410</v>
      </c>
      <c r="I13" s="912" t="s">
        <v>411</v>
      </c>
      <c r="J13" s="913"/>
      <c r="K13" s="913"/>
      <c r="L13" s="870"/>
    </row>
    <row r="14" spans="1:179" ht="17" customHeight="1">
      <c r="A14" s="106">
        <v>3</v>
      </c>
      <c r="B14" s="314" t="s">
        <v>320</v>
      </c>
      <c r="C14" s="940" t="s">
        <v>321</v>
      </c>
      <c r="D14" s="941"/>
      <c r="E14" s="942"/>
      <c r="F14" s="943">
        <v>3</v>
      </c>
      <c r="G14" s="944"/>
      <c r="H14" s="314" t="s">
        <v>334</v>
      </c>
      <c r="I14" s="912" t="s">
        <v>389</v>
      </c>
      <c r="J14" s="913"/>
      <c r="K14" s="913"/>
      <c r="L14" s="870"/>
    </row>
    <row r="15" spans="1:179" ht="17" customHeight="1">
      <c r="A15" s="106">
        <v>4</v>
      </c>
      <c r="B15" s="314" t="s">
        <v>322</v>
      </c>
      <c r="C15" s="940" t="s">
        <v>323</v>
      </c>
      <c r="D15" s="941"/>
      <c r="E15" s="942"/>
      <c r="F15" s="943">
        <v>4</v>
      </c>
      <c r="G15" s="944"/>
      <c r="H15" s="314" t="s">
        <v>335</v>
      </c>
      <c r="I15" s="912" t="s">
        <v>388</v>
      </c>
      <c r="J15" s="913"/>
      <c r="K15" s="913"/>
      <c r="L15" s="870"/>
    </row>
    <row r="16" spans="1:179" ht="17" customHeight="1">
      <c r="A16" s="106">
        <v>5</v>
      </c>
      <c r="B16" s="314" t="s">
        <v>324</v>
      </c>
      <c r="C16" s="940" t="s">
        <v>414</v>
      </c>
      <c r="D16" s="941"/>
      <c r="E16" s="942"/>
      <c r="F16" s="943">
        <v>5</v>
      </c>
      <c r="G16" s="944"/>
      <c r="H16" s="314" t="s">
        <v>418</v>
      </c>
      <c r="I16" s="912" t="s">
        <v>412</v>
      </c>
      <c r="J16" s="913"/>
      <c r="K16" s="913"/>
      <c r="L16" s="870"/>
    </row>
    <row r="17" spans="1:179" ht="17" customHeight="1">
      <c r="A17" s="106">
        <v>6</v>
      </c>
      <c r="B17" s="314" t="s">
        <v>325</v>
      </c>
      <c r="C17" s="940" t="s">
        <v>326</v>
      </c>
      <c r="D17" s="941"/>
      <c r="E17" s="942"/>
      <c r="F17" s="943">
        <v>6</v>
      </c>
      <c r="G17" s="944"/>
      <c r="H17" s="314" t="s">
        <v>336</v>
      </c>
      <c r="I17" s="912" t="s">
        <v>387</v>
      </c>
      <c r="J17" s="913"/>
      <c r="K17" s="913"/>
      <c r="L17" s="870"/>
      <c r="N17" s="102"/>
      <c r="O17" s="102"/>
      <c r="P17" s="102"/>
      <c r="Q17" s="102"/>
    </row>
    <row r="18" spans="1:179" ht="17" customHeight="1">
      <c r="A18" s="106">
        <v>7</v>
      </c>
      <c r="B18" s="314" t="s">
        <v>327</v>
      </c>
      <c r="C18" s="940" t="s">
        <v>328</v>
      </c>
      <c r="D18" s="941"/>
      <c r="E18" s="942"/>
      <c r="F18" s="943">
        <v>7</v>
      </c>
      <c r="G18" s="944"/>
      <c r="H18" s="314" t="s">
        <v>423</v>
      </c>
      <c r="I18" s="912" t="s">
        <v>386</v>
      </c>
      <c r="J18" s="913"/>
      <c r="K18" s="913"/>
      <c r="L18" s="870"/>
    </row>
    <row r="19" spans="1:179" ht="17" customHeight="1">
      <c r="A19" s="106">
        <v>8</v>
      </c>
      <c r="B19" s="314" t="s">
        <v>329</v>
      </c>
      <c r="C19" s="940" t="s">
        <v>330</v>
      </c>
      <c r="D19" s="941"/>
      <c r="E19" s="942"/>
      <c r="F19" s="943">
        <v>8</v>
      </c>
      <c r="G19" s="944"/>
      <c r="H19" s="315" t="s">
        <v>337</v>
      </c>
      <c r="I19" s="912" t="s">
        <v>385</v>
      </c>
      <c r="J19" s="913"/>
      <c r="K19" s="913"/>
      <c r="L19" s="870"/>
    </row>
    <row r="20" spans="1:179" ht="17" customHeight="1">
      <c r="A20" s="106">
        <v>9</v>
      </c>
      <c r="B20" s="314" t="s">
        <v>421</v>
      </c>
      <c r="C20" s="940" t="s">
        <v>416</v>
      </c>
      <c r="D20" s="941"/>
      <c r="E20" s="942"/>
      <c r="F20" s="943">
        <v>9</v>
      </c>
      <c r="G20" s="944"/>
      <c r="H20" s="314" t="s">
        <v>419</v>
      </c>
      <c r="I20" s="912" t="s">
        <v>413</v>
      </c>
      <c r="J20" s="913"/>
      <c r="K20" s="913"/>
      <c r="L20" s="870"/>
    </row>
    <row r="21" spans="1:179" ht="17" customHeight="1">
      <c r="A21" s="106">
        <v>10</v>
      </c>
      <c r="B21" s="314" t="s">
        <v>422</v>
      </c>
      <c r="C21" s="940" t="s">
        <v>417</v>
      </c>
      <c r="D21" s="941"/>
      <c r="E21" s="942"/>
      <c r="F21" s="943">
        <v>10</v>
      </c>
      <c r="G21" s="944"/>
      <c r="H21" s="314" t="s">
        <v>420</v>
      </c>
      <c r="I21" s="912" t="s">
        <v>415</v>
      </c>
      <c r="J21" s="913"/>
      <c r="K21" s="913"/>
      <c r="L21" s="870"/>
    </row>
    <row r="22" spans="1:179" ht="17" customHeight="1">
      <c r="A22" s="106">
        <v>11</v>
      </c>
      <c r="B22" s="314" t="s">
        <v>331</v>
      </c>
      <c r="C22" s="940" t="s">
        <v>332</v>
      </c>
      <c r="D22" s="941"/>
      <c r="E22" s="942"/>
      <c r="F22" s="943">
        <v>11</v>
      </c>
      <c r="G22" s="944"/>
      <c r="H22" s="314" t="s">
        <v>338</v>
      </c>
      <c r="I22" s="912" t="s">
        <v>384</v>
      </c>
      <c r="J22" s="913"/>
      <c r="K22" s="913"/>
      <c r="L22" s="870"/>
    </row>
    <row r="23" spans="1:179" ht="17" customHeight="1">
      <c r="A23" s="106">
        <v>12</v>
      </c>
      <c r="B23" s="314" t="s">
        <v>396</v>
      </c>
      <c r="C23" s="940" t="s">
        <v>396</v>
      </c>
      <c r="D23" s="941"/>
      <c r="E23" s="942"/>
      <c r="F23" s="943">
        <v>12</v>
      </c>
      <c r="G23" s="944"/>
      <c r="H23" s="314" t="s">
        <v>252</v>
      </c>
      <c r="I23" s="912" t="s">
        <v>383</v>
      </c>
      <c r="J23" s="913"/>
      <c r="K23" s="913"/>
      <c r="L23" s="870"/>
    </row>
    <row r="24" spans="1:179" ht="17" customHeight="1">
      <c r="A24" s="106">
        <v>13</v>
      </c>
      <c r="B24" s="314" t="s">
        <v>396</v>
      </c>
      <c r="C24" s="940" t="s">
        <v>396</v>
      </c>
      <c r="D24" s="941"/>
      <c r="E24" s="942"/>
      <c r="F24" s="943">
        <v>13</v>
      </c>
      <c r="G24" s="944"/>
      <c r="H24" s="314" t="s">
        <v>253</v>
      </c>
      <c r="I24" s="912" t="s">
        <v>256</v>
      </c>
      <c r="J24" s="913"/>
      <c r="K24" s="913"/>
      <c r="L24" s="870"/>
    </row>
    <row r="25" spans="1:179" ht="17" customHeight="1" thickBot="1">
      <c r="A25" s="166">
        <v>14</v>
      </c>
      <c r="B25" s="316" t="s">
        <v>396</v>
      </c>
      <c r="C25" s="954" t="s">
        <v>396</v>
      </c>
      <c r="D25" s="955"/>
      <c r="E25" s="956"/>
      <c r="F25" s="957">
        <v>14</v>
      </c>
      <c r="G25" s="958"/>
      <c r="H25" s="316" t="s">
        <v>254</v>
      </c>
      <c r="I25" s="951" t="s">
        <v>255</v>
      </c>
      <c r="J25" s="952"/>
      <c r="K25" s="952"/>
      <c r="L25" s="953"/>
      <c r="N25" s="102"/>
      <c r="O25" s="102"/>
      <c r="P25" s="102"/>
      <c r="Q25" s="102"/>
    </row>
    <row r="26" spans="1:179" ht="13" thickBot="1">
      <c r="A26" s="945" t="s">
        <v>156</v>
      </c>
      <c r="B26" s="946"/>
      <c r="C26" s="167" t="s">
        <v>235</v>
      </c>
      <c r="D26" s="167" t="s">
        <v>236</v>
      </c>
      <c r="E26" s="168" t="s">
        <v>237</v>
      </c>
      <c r="F26" s="959" t="s">
        <v>156</v>
      </c>
      <c r="G26" s="960"/>
      <c r="H26" s="961"/>
      <c r="I26" s="169" t="s">
        <v>235</v>
      </c>
      <c r="J26" s="169" t="s">
        <v>236</v>
      </c>
      <c r="K26" s="949" t="s">
        <v>237</v>
      </c>
      <c r="L26" s="950"/>
    </row>
    <row r="27" spans="1:179" ht="15" customHeight="1">
      <c r="A27" s="867" t="s">
        <v>424</v>
      </c>
      <c r="B27" s="868"/>
      <c r="C27" s="179" t="s">
        <v>425</v>
      </c>
      <c r="D27" s="179" t="s">
        <v>404</v>
      </c>
      <c r="E27" s="170"/>
      <c r="F27" s="871" t="s">
        <v>313</v>
      </c>
      <c r="G27" s="872"/>
      <c r="H27" s="873"/>
      <c r="I27" s="173" t="s">
        <v>427</v>
      </c>
      <c r="J27" s="174" t="s">
        <v>404</v>
      </c>
      <c r="K27" s="862"/>
      <c r="L27" s="863"/>
    </row>
    <row r="28" spans="1:179" ht="15" customHeight="1">
      <c r="A28" s="869" t="s">
        <v>426</v>
      </c>
      <c r="B28" s="870"/>
      <c r="C28" s="180" t="s">
        <v>56</v>
      </c>
      <c r="D28" s="180" t="s">
        <v>404</v>
      </c>
      <c r="E28" s="171"/>
      <c r="F28" s="864" t="s">
        <v>391</v>
      </c>
      <c r="G28" s="865"/>
      <c r="H28" s="866"/>
      <c r="I28" s="175" t="s">
        <v>427</v>
      </c>
      <c r="J28" s="176" t="s">
        <v>392</v>
      </c>
      <c r="K28" s="947"/>
      <c r="L28" s="948"/>
    </row>
    <row r="29" spans="1:179" ht="15" customHeight="1">
      <c r="A29" s="869" t="s">
        <v>428</v>
      </c>
      <c r="B29" s="870"/>
      <c r="C29" s="180" t="s">
        <v>56</v>
      </c>
      <c r="D29" s="180" t="s">
        <v>404</v>
      </c>
      <c r="E29" s="171"/>
      <c r="F29" s="864" t="s">
        <v>393</v>
      </c>
      <c r="G29" s="865"/>
      <c r="H29" s="866"/>
      <c r="I29" s="175" t="s">
        <v>427</v>
      </c>
      <c r="J29" s="176" t="s">
        <v>404</v>
      </c>
      <c r="K29" s="947"/>
      <c r="L29" s="948"/>
    </row>
    <row r="30" spans="1:179" ht="15" customHeight="1" thickBot="1">
      <c r="A30" s="877" t="s">
        <v>394</v>
      </c>
      <c r="B30" s="878"/>
      <c r="C30" s="181" t="s">
        <v>427</v>
      </c>
      <c r="D30" s="181" t="s">
        <v>404</v>
      </c>
      <c r="E30" s="172"/>
      <c r="F30" s="879" t="s">
        <v>429</v>
      </c>
      <c r="G30" s="880"/>
      <c r="H30" s="881"/>
      <c r="I30" s="177" t="s">
        <v>427</v>
      </c>
      <c r="J30" s="178" t="s">
        <v>404</v>
      </c>
      <c r="K30" s="892"/>
      <c r="L30" s="893"/>
    </row>
    <row r="31" spans="1:179" s="103" customFormat="1" ht="12" customHeight="1">
      <c r="A31" s="874" t="s">
        <v>158</v>
      </c>
      <c r="B31" s="875"/>
      <c r="C31" s="875"/>
      <c r="D31" s="875"/>
      <c r="E31" s="875"/>
      <c r="F31" s="875"/>
      <c r="G31" s="875"/>
      <c r="H31" s="875"/>
      <c r="I31" s="875"/>
      <c r="J31" s="875"/>
      <c r="K31" s="875"/>
      <c r="L31" s="876"/>
      <c r="M31" s="102"/>
      <c r="N31" s="97"/>
      <c r="O31" s="97"/>
      <c r="P31" s="97"/>
      <c r="Q31" s="97"/>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row>
    <row r="32" spans="1:179">
      <c r="A32" s="886" t="s">
        <v>159</v>
      </c>
      <c r="B32" s="887"/>
      <c r="C32" s="888"/>
      <c r="D32" s="113"/>
      <c r="E32" s="113" t="s">
        <v>39</v>
      </c>
      <c r="F32" s="113" t="s">
        <v>38</v>
      </c>
      <c r="G32" s="889" t="s">
        <v>160</v>
      </c>
      <c r="H32" s="887"/>
      <c r="I32" s="887"/>
      <c r="J32" s="888"/>
      <c r="K32" s="113" t="s">
        <v>39</v>
      </c>
      <c r="L32" s="114" t="s">
        <v>38</v>
      </c>
    </row>
    <row r="33" spans="1:179" ht="15" customHeight="1">
      <c r="A33" s="115" t="s">
        <v>161</v>
      </c>
      <c r="B33" s="109" t="s">
        <v>157</v>
      </c>
      <c r="C33" s="581"/>
      <c r="D33" s="110" t="s">
        <v>162</v>
      </c>
      <c r="E33" s="581"/>
      <c r="F33" s="581"/>
      <c r="G33" s="116" t="s">
        <v>161</v>
      </c>
      <c r="H33" s="109" t="s">
        <v>157</v>
      </c>
      <c r="I33" s="581"/>
      <c r="J33" s="110" t="s">
        <v>162</v>
      </c>
      <c r="K33" s="586"/>
      <c r="L33" s="583"/>
    </row>
    <row r="34" spans="1:179" ht="15" customHeight="1">
      <c r="A34" s="115" t="s">
        <v>163</v>
      </c>
      <c r="B34" s="109" t="s">
        <v>157</v>
      </c>
      <c r="C34" s="581"/>
      <c r="D34" s="110" t="s">
        <v>162</v>
      </c>
      <c r="E34" s="581"/>
      <c r="F34" s="585"/>
      <c r="G34" s="116" t="s">
        <v>163</v>
      </c>
      <c r="H34" s="109" t="s">
        <v>157</v>
      </c>
      <c r="I34" s="581"/>
      <c r="J34" s="110" t="s">
        <v>162</v>
      </c>
      <c r="K34" s="586"/>
      <c r="L34" s="583"/>
    </row>
    <row r="35" spans="1:179" ht="15" customHeight="1">
      <c r="A35" s="115" t="s">
        <v>164</v>
      </c>
      <c r="B35" s="109" t="s">
        <v>157</v>
      </c>
      <c r="C35" s="581"/>
      <c r="D35" s="110" t="s">
        <v>162</v>
      </c>
      <c r="E35" s="581"/>
      <c r="F35" s="581"/>
      <c r="G35" s="116" t="s">
        <v>164</v>
      </c>
      <c r="H35" s="109" t="s">
        <v>157</v>
      </c>
      <c r="I35" s="581"/>
      <c r="J35" s="110" t="s">
        <v>162</v>
      </c>
      <c r="K35" s="586"/>
      <c r="L35" s="583"/>
    </row>
    <row r="36" spans="1:179" ht="15" customHeight="1">
      <c r="A36" s="890" t="s">
        <v>123</v>
      </c>
      <c r="B36" s="891"/>
      <c r="C36" s="587">
        <f>SUM(C33:C35)</f>
        <v>0</v>
      </c>
      <c r="D36" s="210" t="s">
        <v>124</v>
      </c>
      <c r="E36" s="582">
        <f>SUM(E33:E35)</f>
        <v>0</v>
      </c>
      <c r="F36" s="582">
        <f>SUM(F33:F35)</f>
        <v>0</v>
      </c>
      <c r="G36" s="884" t="s">
        <v>125</v>
      </c>
      <c r="H36" s="885"/>
      <c r="I36" s="587">
        <f>SUM(I33:I35)</f>
        <v>0</v>
      </c>
      <c r="J36" s="210" t="s">
        <v>124</v>
      </c>
      <c r="K36" s="582">
        <f>SUM(K33:K35)</f>
        <v>0</v>
      </c>
      <c r="L36" s="584">
        <f>SUM(L33:L35)</f>
        <v>0</v>
      </c>
    </row>
    <row r="37" spans="1:179" ht="15" customHeight="1" thickBot="1">
      <c r="A37" s="882" t="s">
        <v>126</v>
      </c>
      <c r="B37" s="883"/>
      <c r="C37" s="883"/>
      <c r="D37" s="894"/>
      <c r="E37" s="894"/>
      <c r="F37" s="894"/>
      <c r="G37" s="894"/>
      <c r="H37" s="894"/>
      <c r="I37" s="894"/>
      <c r="J37" s="894"/>
      <c r="K37" s="894"/>
      <c r="L37" s="895"/>
      <c r="FO37" s="98"/>
      <c r="FP37" s="98"/>
      <c r="FQ37" s="98"/>
      <c r="FR37" s="98"/>
      <c r="FS37" s="98"/>
      <c r="FT37" s="98"/>
      <c r="FU37" s="98"/>
      <c r="FV37" s="98"/>
      <c r="FW37" s="98"/>
    </row>
    <row r="38" spans="1:179" s="103" customFormat="1" ht="12" customHeight="1" thickBot="1">
      <c r="A38" s="842" t="s">
        <v>165</v>
      </c>
      <c r="B38" s="843"/>
      <c r="C38" s="843"/>
      <c r="D38" s="843"/>
      <c r="E38" s="843"/>
      <c r="F38" s="843"/>
      <c r="G38" s="843"/>
      <c r="H38" s="843"/>
      <c r="I38" s="843"/>
      <c r="J38" s="843"/>
      <c r="K38" s="843"/>
      <c r="L38" s="844"/>
      <c r="M38" s="102"/>
      <c r="N38" s="97"/>
      <c r="O38" s="97"/>
      <c r="P38" s="97"/>
      <c r="Q38" s="97"/>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row>
    <row r="39" spans="1:179" ht="12" customHeight="1">
      <c r="A39" s="907" t="s">
        <v>40</v>
      </c>
      <c r="B39" s="908"/>
      <c r="C39" s="908"/>
      <c r="D39" s="908"/>
      <c r="E39" s="909"/>
      <c r="F39" s="904" t="s">
        <v>41</v>
      </c>
      <c r="G39" s="905"/>
      <c r="H39" s="905"/>
      <c r="I39" s="905"/>
      <c r="J39" s="905"/>
      <c r="K39" s="905"/>
      <c r="L39" s="906"/>
    </row>
    <row r="40" spans="1:179">
      <c r="A40" s="182" t="s">
        <v>166</v>
      </c>
      <c r="B40" s="845" t="s">
        <v>414</v>
      </c>
      <c r="C40" s="845"/>
      <c r="D40" s="845"/>
      <c r="E40" s="846"/>
      <c r="F40" s="896" t="s">
        <v>166</v>
      </c>
      <c r="G40" s="897"/>
      <c r="H40" s="845" t="s">
        <v>412</v>
      </c>
      <c r="I40" s="845"/>
      <c r="J40" s="845"/>
      <c r="K40" s="845"/>
      <c r="L40" s="846"/>
    </row>
    <row r="41" spans="1:179">
      <c r="A41" s="182" t="s">
        <v>167</v>
      </c>
      <c r="B41" s="845"/>
      <c r="C41" s="845"/>
      <c r="D41" s="845"/>
      <c r="E41" s="846"/>
      <c r="F41" s="896" t="s">
        <v>167</v>
      </c>
      <c r="G41" s="897"/>
      <c r="H41" s="845"/>
      <c r="I41" s="845"/>
      <c r="J41" s="845"/>
      <c r="K41" s="845"/>
      <c r="L41" s="846"/>
    </row>
    <row r="42" spans="1:179" ht="18" customHeight="1" thickBot="1">
      <c r="A42" s="183" t="s">
        <v>168</v>
      </c>
      <c r="B42" s="847"/>
      <c r="C42" s="847"/>
      <c r="D42" s="847"/>
      <c r="E42" s="848"/>
      <c r="F42" s="854" t="s">
        <v>168</v>
      </c>
      <c r="G42" s="855"/>
      <c r="H42" s="847"/>
      <c r="I42" s="847"/>
      <c r="J42" s="847"/>
      <c r="K42" s="847"/>
      <c r="L42" s="848"/>
    </row>
    <row r="43" spans="1:179" ht="12" customHeight="1">
      <c r="A43" s="901" t="s">
        <v>169</v>
      </c>
      <c r="B43" s="902"/>
      <c r="C43" s="902"/>
      <c r="D43" s="902"/>
      <c r="E43" s="903"/>
      <c r="F43" s="898" t="s">
        <v>170</v>
      </c>
      <c r="G43" s="899"/>
      <c r="H43" s="899"/>
      <c r="I43" s="899"/>
      <c r="J43" s="899"/>
      <c r="K43" s="899"/>
      <c r="L43" s="900"/>
    </row>
    <row r="44" spans="1:179">
      <c r="A44" s="182" t="s">
        <v>166</v>
      </c>
      <c r="B44" s="845" t="s">
        <v>424</v>
      </c>
      <c r="C44" s="845"/>
      <c r="D44" s="845"/>
      <c r="E44" s="846"/>
      <c r="F44" s="896" t="s">
        <v>166</v>
      </c>
      <c r="G44" s="897"/>
      <c r="H44" s="845" t="s">
        <v>430</v>
      </c>
      <c r="I44" s="845"/>
      <c r="J44" s="845"/>
      <c r="K44" s="845"/>
      <c r="L44" s="846"/>
    </row>
    <row r="45" spans="1:179">
      <c r="A45" s="182" t="s">
        <v>167</v>
      </c>
      <c r="B45" s="845"/>
      <c r="C45" s="845"/>
      <c r="D45" s="845"/>
      <c r="E45" s="846"/>
      <c r="F45" s="896" t="s">
        <v>167</v>
      </c>
      <c r="G45" s="897"/>
      <c r="H45" s="845"/>
      <c r="I45" s="845"/>
      <c r="J45" s="845"/>
      <c r="K45" s="845"/>
      <c r="L45" s="846"/>
    </row>
    <row r="46" spans="1:179" ht="18" customHeight="1" thickBot="1">
      <c r="A46" s="183" t="s">
        <v>168</v>
      </c>
      <c r="B46" s="847"/>
      <c r="C46" s="847"/>
      <c r="D46" s="847"/>
      <c r="E46" s="848"/>
      <c r="F46" s="854" t="s">
        <v>168</v>
      </c>
      <c r="G46" s="855"/>
      <c r="H46" s="847"/>
      <c r="I46" s="847"/>
      <c r="J46" s="847"/>
      <c r="K46" s="847"/>
      <c r="L46" s="848"/>
    </row>
    <row r="47" spans="1:179" ht="19" customHeight="1">
      <c r="A47" s="852" t="s">
        <v>34</v>
      </c>
      <c r="B47" s="852"/>
      <c r="C47" s="852"/>
      <c r="D47" s="852"/>
      <c r="E47" s="852"/>
      <c r="F47" s="852"/>
      <c r="G47" s="852"/>
      <c r="H47" s="852"/>
      <c r="I47" s="852"/>
      <c r="J47" s="852"/>
      <c r="K47" s="852"/>
      <c r="L47" s="852"/>
    </row>
    <row r="48" spans="1:179" ht="28.75" customHeight="1">
      <c r="A48" s="853" t="s">
        <v>171</v>
      </c>
      <c r="B48" s="853"/>
      <c r="C48" s="853"/>
      <c r="D48" s="853"/>
      <c r="E48" s="853"/>
      <c r="F48" s="853"/>
      <c r="G48" s="853"/>
      <c r="H48" s="853"/>
      <c r="I48" s="853"/>
      <c r="J48" s="853"/>
      <c r="K48" s="97"/>
      <c r="L48" s="97"/>
      <c r="FT48" s="98"/>
      <c r="FU48" s="98"/>
      <c r="FV48" s="98"/>
      <c r="FW48" s="98"/>
    </row>
    <row r="49" spans="1:12" ht="18.5" customHeight="1">
      <c r="A49" s="856" t="s">
        <v>46</v>
      </c>
      <c r="B49" s="857"/>
      <c r="C49" s="857"/>
      <c r="D49" s="857"/>
      <c r="E49" s="857"/>
      <c r="F49" s="857"/>
      <c r="G49" s="857"/>
      <c r="H49" s="857"/>
      <c r="I49" s="857"/>
      <c r="J49" s="857"/>
      <c r="K49" s="857"/>
      <c r="L49" s="858"/>
    </row>
    <row r="50" spans="1:12">
      <c r="A50" s="859" t="s">
        <v>238</v>
      </c>
      <c r="B50" s="860"/>
      <c r="C50" s="861"/>
      <c r="D50" s="859" t="s">
        <v>45</v>
      </c>
      <c r="E50" s="860"/>
      <c r="F50" s="860"/>
      <c r="G50" s="861"/>
      <c r="H50" s="859" t="s">
        <v>236</v>
      </c>
      <c r="I50" s="861"/>
      <c r="J50" s="859" t="s">
        <v>239</v>
      </c>
      <c r="K50" s="860"/>
      <c r="L50" s="861"/>
    </row>
    <row r="51" spans="1:12">
      <c r="A51" s="833" t="s">
        <v>430</v>
      </c>
      <c r="B51" s="834"/>
      <c r="C51" s="835"/>
      <c r="D51" s="833" t="s">
        <v>439</v>
      </c>
      <c r="E51" s="834"/>
      <c r="F51" s="834"/>
      <c r="G51" s="835"/>
      <c r="H51" s="833" t="s">
        <v>404</v>
      </c>
      <c r="I51" s="835"/>
      <c r="J51" s="833"/>
      <c r="K51" s="834"/>
      <c r="L51" s="835"/>
    </row>
    <row r="52" spans="1:12">
      <c r="A52" s="833" t="s">
        <v>437</v>
      </c>
      <c r="B52" s="834"/>
      <c r="C52" s="835"/>
      <c r="D52" s="833" t="s">
        <v>438</v>
      </c>
      <c r="E52" s="834"/>
      <c r="F52" s="834"/>
      <c r="G52" s="835"/>
      <c r="H52" s="833" t="s">
        <v>404</v>
      </c>
      <c r="I52" s="835"/>
      <c r="J52" s="833"/>
      <c r="K52" s="834"/>
      <c r="L52" s="835"/>
    </row>
    <row r="53" spans="1:12">
      <c r="A53" s="849" t="s">
        <v>432</v>
      </c>
      <c r="B53" s="850"/>
      <c r="C53" s="851"/>
      <c r="D53" s="849" t="s">
        <v>433</v>
      </c>
      <c r="E53" s="850"/>
      <c r="F53" s="850"/>
      <c r="G53" s="851"/>
      <c r="H53" s="849" t="s">
        <v>404</v>
      </c>
      <c r="I53" s="851"/>
      <c r="J53" s="833"/>
      <c r="K53" s="834"/>
      <c r="L53" s="835"/>
    </row>
    <row r="54" spans="1:12">
      <c r="A54" s="849" t="s">
        <v>434</v>
      </c>
      <c r="B54" s="850"/>
      <c r="C54" s="851"/>
      <c r="D54" s="849" t="s">
        <v>435</v>
      </c>
      <c r="E54" s="850"/>
      <c r="F54" s="850"/>
      <c r="G54" s="851"/>
      <c r="H54" s="849" t="s">
        <v>404</v>
      </c>
      <c r="I54" s="851"/>
      <c r="J54" s="833"/>
      <c r="K54" s="834"/>
      <c r="L54" s="835"/>
    </row>
    <row r="55" spans="1:12">
      <c r="A55" s="849" t="s">
        <v>436</v>
      </c>
      <c r="B55" s="850"/>
      <c r="C55" s="851"/>
      <c r="D55" s="849" t="s">
        <v>170</v>
      </c>
      <c r="E55" s="850"/>
      <c r="F55" s="850"/>
      <c r="G55" s="851"/>
      <c r="H55" s="849" t="s">
        <v>404</v>
      </c>
      <c r="I55" s="851"/>
      <c r="J55" s="833"/>
      <c r="K55" s="834"/>
      <c r="L55" s="835"/>
    </row>
    <row r="56" spans="1:12">
      <c r="A56" s="833" t="s">
        <v>440</v>
      </c>
      <c r="B56" s="834"/>
      <c r="C56" s="835"/>
      <c r="D56" s="833" t="s">
        <v>435</v>
      </c>
      <c r="E56" s="834"/>
      <c r="F56" s="834"/>
      <c r="G56" s="835"/>
      <c r="H56" s="833" t="s">
        <v>404</v>
      </c>
      <c r="I56" s="835"/>
      <c r="J56" s="833"/>
      <c r="K56" s="834"/>
      <c r="L56" s="835"/>
    </row>
    <row r="57" spans="1:12">
      <c r="A57" s="833" t="s">
        <v>441</v>
      </c>
      <c r="B57" s="834"/>
      <c r="C57" s="835"/>
      <c r="D57" s="833" t="s">
        <v>435</v>
      </c>
      <c r="E57" s="834"/>
      <c r="F57" s="834"/>
      <c r="G57" s="835"/>
      <c r="H57" s="833" t="s">
        <v>442</v>
      </c>
      <c r="I57" s="835"/>
      <c r="J57" s="833"/>
      <c r="K57" s="834"/>
      <c r="L57" s="835"/>
    </row>
    <row r="58" spans="1:12">
      <c r="A58" s="833" t="s">
        <v>443</v>
      </c>
      <c r="B58" s="834"/>
      <c r="C58" s="835"/>
      <c r="D58" s="833" t="s">
        <v>433</v>
      </c>
      <c r="E58" s="834"/>
      <c r="F58" s="834"/>
      <c r="G58" s="835"/>
      <c r="H58" s="833" t="s">
        <v>404</v>
      </c>
      <c r="I58" s="835"/>
      <c r="J58" s="833"/>
      <c r="K58" s="834"/>
      <c r="L58" s="835"/>
    </row>
    <row r="59" spans="1:12">
      <c r="A59" s="833" t="s">
        <v>444</v>
      </c>
      <c r="B59" s="834"/>
      <c r="C59" s="835"/>
      <c r="D59" s="833" t="s">
        <v>431</v>
      </c>
      <c r="E59" s="834"/>
      <c r="F59" s="834"/>
      <c r="G59" s="835"/>
      <c r="H59" s="833" t="s">
        <v>404</v>
      </c>
      <c r="I59" s="835"/>
      <c r="J59" s="833"/>
      <c r="K59" s="834"/>
      <c r="L59" s="835"/>
    </row>
    <row r="60" spans="1:12">
      <c r="A60" s="833" t="s">
        <v>445</v>
      </c>
      <c r="B60" s="834"/>
      <c r="C60" s="835"/>
      <c r="D60" s="833" t="s">
        <v>431</v>
      </c>
      <c r="E60" s="834"/>
      <c r="F60" s="834"/>
      <c r="G60" s="835"/>
      <c r="H60" s="833" t="s">
        <v>404</v>
      </c>
      <c r="I60" s="835"/>
      <c r="J60" s="833"/>
      <c r="K60" s="834"/>
      <c r="L60" s="835"/>
    </row>
    <row r="61" spans="1:12">
      <c r="A61" s="833" t="s">
        <v>446</v>
      </c>
      <c r="B61" s="834"/>
      <c r="C61" s="835"/>
      <c r="D61" s="833" t="s">
        <v>431</v>
      </c>
      <c r="E61" s="834"/>
      <c r="F61" s="834"/>
      <c r="G61" s="835"/>
      <c r="H61" s="833" t="s">
        <v>404</v>
      </c>
      <c r="I61" s="835"/>
      <c r="J61" s="833"/>
      <c r="K61" s="834"/>
      <c r="L61" s="835"/>
    </row>
    <row r="62" spans="1:12">
      <c r="A62" s="833" t="s">
        <v>447</v>
      </c>
      <c r="B62" s="834"/>
      <c r="C62" s="835"/>
      <c r="D62" s="833" t="s">
        <v>170</v>
      </c>
      <c r="E62" s="834"/>
      <c r="F62" s="834"/>
      <c r="G62" s="835"/>
      <c r="H62" s="833" t="s">
        <v>404</v>
      </c>
      <c r="I62" s="835"/>
      <c r="J62" s="833"/>
      <c r="K62" s="834"/>
      <c r="L62" s="835"/>
    </row>
    <row r="63" spans="1:12">
      <c r="A63" s="833" t="s">
        <v>448</v>
      </c>
      <c r="B63" s="834"/>
      <c r="C63" s="835"/>
      <c r="D63" s="833" t="s">
        <v>449</v>
      </c>
      <c r="E63" s="834"/>
      <c r="F63" s="834"/>
      <c r="G63" s="835"/>
      <c r="H63" s="833" t="s">
        <v>404</v>
      </c>
      <c r="I63" s="835"/>
      <c r="J63" s="833"/>
      <c r="K63" s="834"/>
      <c r="L63" s="835"/>
    </row>
    <row r="64" spans="1:12">
      <c r="A64" s="833" t="s">
        <v>312</v>
      </c>
      <c r="B64" s="834"/>
      <c r="C64" s="835"/>
      <c r="D64" s="833" t="s">
        <v>449</v>
      </c>
      <c r="E64" s="834"/>
      <c r="F64" s="834"/>
      <c r="G64" s="835"/>
      <c r="H64" s="833" t="s">
        <v>404</v>
      </c>
      <c r="I64" s="835"/>
      <c r="J64" s="833"/>
      <c r="K64" s="834"/>
      <c r="L64" s="835"/>
    </row>
    <row r="65" spans="1:12">
      <c r="A65" s="833" t="s">
        <v>313</v>
      </c>
      <c r="B65" s="834"/>
      <c r="C65" s="835"/>
      <c r="D65" s="833" t="s">
        <v>314</v>
      </c>
      <c r="E65" s="834"/>
      <c r="F65" s="834"/>
      <c r="G65" s="835"/>
      <c r="H65" s="833" t="s">
        <v>404</v>
      </c>
      <c r="I65" s="835"/>
      <c r="J65" s="833"/>
      <c r="K65" s="834"/>
      <c r="L65" s="835"/>
    </row>
    <row r="66" spans="1:12">
      <c r="A66" s="833"/>
      <c r="B66" s="834"/>
      <c r="C66" s="835"/>
      <c r="D66" s="833"/>
      <c r="E66" s="834"/>
      <c r="F66" s="834"/>
      <c r="G66" s="835"/>
      <c r="H66" s="833"/>
      <c r="I66" s="835"/>
      <c r="J66" s="833"/>
      <c r="K66" s="834"/>
      <c r="L66" s="835"/>
    </row>
    <row r="67" spans="1:12">
      <c r="A67" s="833"/>
      <c r="B67" s="834"/>
      <c r="C67" s="835"/>
      <c r="D67" s="833"/>
      <c r="E67" s="834"/>
      <c r="F67" s="834"/>
      <c r="G67" s="835"/>
      <c r="H67" s="833"/>
      <c r="I67" s="835"/>
      <c r="J67" s="833"/>
      <c r="K67" s="834"/>
      <c r="L67" s="835"/>
    </row>
    <row r="68" spans="1:12">
      <c r="A68" s="833"/>
      <c r="B68" s="834"/>
      <c r="C68" s="835"/>
      <c r="D68" s="833"/>
      <c r="E68" s="834"/>
      <c r="F68" s="834"/>
      <c r="G68" s="835"/>
      <c r="H68" s="833"/>
      <c r="I68" s="835"/>
      <c r="J68" s="833"/>
      <c r="K68" s="834"/>
      <c r="L68" s="835"/>
    </row>
    <row r="69" spans="1:12">
      <c r="A69" s="833"/>
      <c r="B69" s="834"/>
      <c r="C69" s="835"/>
      <c r="D69" s="833"/>
      <c r="E69" s="834"/>
      <c r="F69" s="834"/>
      <c r="G69" s="835"/>
      <c r="H69" s="833"/>
      <c r="I69" s="835"/>
      <c r="J69" s="833"/>
      <c r="K69" s="834"/>
      <c r="L69" s="835"/>
    </row>
    <row r="70" spans="1:12">
      <c r="A70" s="117"/>
      <c r="B70" s="118"/>
      <c r="C70" s="119"/>
      <c r="D70" s="833"/>
      <c r="E70" s="834"/>
      <c r="F70" s="834"/>
      <c r="G70" s="835"/>
      <c r="H70" s="117"/>
      <c r="I70" s="119"/>
      <c r="J70" s="117"/>
      <c r="K70" s="118"/>
      <c r="L70" s="119"/>
    </row>
    <row r="71" spans="1:12" ht="13" thickBot="1">
      <c r="A71" s="839"/>
      <c r="B71" s="841"/>
      <c r="C71" s="840"/>
      <c r="D71" s="839"/>
      <c r="E71" s="841"/>
      <c r="F71" s="841"/>
      <c r="G71" s="840"/>
      <c r="H71" s="839"/>
      <c r="I71" s="840"/>
      <c r="J71" s="839"/>
      <c r="K71" s="841"/>
      <c r="L71" s="840"/>
    </row>
    <row r="72" spans="1:12" ht="13" thickBot="1">
      <c r="A72" s="828" t="s">
        <v>346</v>
      </c>
      <c r="B72" s="829"/>
      <c r="C72" s="829"/>
      <c r="D72" s="829"/>
      <c r="E72" s="829"/>
      <c r="F72" s="829"/>
      <c r="G72" s="829"/>
      <c r="H72" s="829"/>
      <c r="I72" s="829"/>
      <c r="J72" s="829"/>
      <c r="K72" s="829"/>
      <c r="L72" s="830"/>
    </row>
    <row r="73" spans="1:12">
      <c r="A73" s="831" t="s">
        <v>347</v>
      </c>
      <c r="B73" s="826"/>
      <c r="C73" s="826"/>
      <c r="D73" s="826" t="s">
        <v>413</v>
      </c>
      <c r="E73" s="826"/>
      <c r="F73" s="826"/>
      <c r="G73" s="826"/>
      <c r="H73" s="826"/>
      <c r="I73" s="826"/>
      <c r="J73" s="826"/>
      <c r="K73" s="826"/>
      <c r="L73" s="838"/>
    </row>
    <row r="74" spans="1:12">
      <c r="A74" s="832" t="s">
        <v>349</v>
      </c>
      <c r="B74" s="827"/>
      <c r="C74" s="827"/>
      <c r="D74" s="827" t="s">
        <v>417</v>
      </c>
      <c r="E74" s="827"/>
      <c r="F74" s="827"/>
      <c r="G74" s="827"/>
      <c r="H74" s="827"/>
      <c r="I74" s="827"/>
      <c r="J74" s="827"/>
      <c r="K74" s="827"/>
      <c r="L74" s="836"/>
    </row>
    <row r="75" spans="1:12">
      <c r="A75" s="832" t="s">
        <v>348</v>
      </c>
      <c r="B75" s="827"/>
      <c r="C75" s="827"/>
      <c r="D75" s="827" t="s">
        <v>415</v>
      </c>
      <c r="E75" s="827"/>
      <c r="F75" s="827"/>
      <c r="G75" s="827"/>
      <c r="H75" s="827"/>
      <c r="I75" s="827"/>
      <c r="J75" s="827"/>
      <c r="K75" s="827"/>
      <c r="L75" s="836"/>
    </row>
    <row r="76" spans="1:12" ht="13" thickBot="1">
      <c r="A76" s="824" t="s">
        <v>350</v>
      </c>
      <c r="B76" s="825"/>
      <c r="C76" s="825"/>
      <c r="D76" s="825" t="s">
        <v>411</v>
      </c>
      <c r="E76" s="825"/>
      <c r="F76" s="825"/>
      <c r="G76" s="825"/>
      <c r="H76" s="825"/>
      <c r="I76" s="825"/>
      <c r="J76" s="825"/>
      <c r="K76" s="825"/>
      <c r="L76" s="837"/>
    </row>
    <row r="77" spans="1:12">
      <c r="A77" s="97"/>
      <c r="B77" s="97"/>
      <c r="C77" s="97"/>
      <c r="D77" s="97"/>
      <c r="E77" s="97"/>
      <c r="F77" s="97"/>
      <c r="G77" s="97"/>
      <c r="H77" s="97"/>
      <c r="I77" s="97"/>
      <c r="J77" s="97"/>
      <c r="K77" s="97"/>
      <c r="L77" s="97"/>
    </row>
    <row r="78" spans="1:12">
      <c r="A78" s="97"/>
      <c r="B78" s="97"/>
      <c r="C78" s="97"/>
      <c r="D78" s="97"/>
      <c r="E78" s="97"/>
      <c r="F78" s="97"/>
      <c r="G78" s="97"/>
      <c r="H78" s="97"/>
      <c r="I78" s="97"/>
      <c r="J78" s="97"/>
      <c r="K78" s="97"/>
      <c r="L78" s="97"/>
    </row>
    <row r="79" spans="1:12">
      <c r="A79" s="97"/>
      <c r="B79" s="97"/>
      <c r="C79" s="97"/>
      <c r="D79" s="97"/>
      <c r="E79" s="97"/>
      <c r="F79" s="97"/>
      <c r="G79" s="97"/>
      <c r="H79" s="97"/>
      <c r="I79" s="97"/>
      <c r="J79" s="97"/>
      <c r="K79" s="97"/>
      <c r="L79" s="97"/>
    </row>
    <row r="80" spans="1:12">
      <c r="A80" s="97"/>
      <c r="B80" s="97"/>
      <c r="C80" s="97"/>
      <c r="D80" s="97"/>
      <c r="E80" s="97"/>
      <c r="F80" s="97"/>
      <c r="G80" s="97"/>
      <c r="H80" s="97"/>
      <c r="I80" s="97"/>
      <c r="J80" s="97"/>
      <c r="K80" s="97"/>
      <c r="L80" s="97"/>
    </row>
    <row r="81" s="97" customFormat="1"/>
    <row r="82" s="97" customFormat="1"/>
    <row r="83" s="97" customFormat="1"/>
    <row r="84" s="97" customFormat="1"/>
    <row r="85" s="97" customFormat="1"/>
    <row r="86" s="97" customFormat="1"/>
    <row r="87" s="97" customFormat="1"/>
    <row r="88" s="97" customFormat="1"/>
    <row r="89" s="97" customFormat="1"/>
    <row r="90" s="97" customFormat="1"/>
    <row r="91" s="97" customFormat="1"/>
    <row r="92" s="97" customFormat="1"/>
    <row r="93" s="97" customFormat="1"/>
    <row r="94" s="97" customFormat="1"/>
    <row r="95" s="97" customFormat="1"/>
    <row r="96" s="97" customFormat="1"/>
    <row r="97" s="97" customFormat="1"/>
    <row r="98" s="97" customFormat="1"/>
    <row r="99" s="97" customFormat="1"/>
    <row r="100" s="97" customFormat="1"/>
    <row r="101" s="97" customFormat="1"/>
    <row r="102" s="97" customFormat="1"/>
  </sheetData>
  <mergeCells count="214">
    <mergeCell ref="C17:E17"/>
    <mergeCell ref="C13:E13"/>
    <mergeCell ref="I13:L13"/>
    <mergeCell ref="F14:G14"/>
    <mergeCell ref="F16:G16"/>
    <mergeCell ref="I15:L15"/>
    <mergeCell ref="C15:E15"/>
    <mergeCell ref="I17:L17"/>
    <mergeCell ref="F15:G15"/>
    <mergeCell ref="A1:L1"/>
    <mergeCell ref="A2:L2"/>
    <mergeCell ref="C14:E14"/>
    <mergeCell ref="I14:L14"/>
    <mergeCell ref="F13:G13"/>
    <mergeCell ref="A3:A4"/>
    <mergeCell ref="A5:A6"/>
    <mergeCell ref="K3:L3"/>
    <mergeCell ref="H4:J4"/>
    <mergeCell ref="K4:L4"/>
    <mergeCell ref="C19:E19"/>
    <mergeCell ref="C20:E20"/>
    <mergeCell ref="C21:E21"/>
    <mergeCell ref="C23:E23"/>
    <mergeCell ref="C18:E18"/>
    <mergeCell ref="F11:G11"/>
    <mergeCell ref="F17:G17"/>
    <mergeCell ref="C11:E11"/>
    <mergeCell ref="C16:E16"/>
    <mergeCell ref="C12:E12"/>
    <mergeCell ref="A26:B26"/>
    <mergeCell ref="K29:L29"/>
    <mergeCell ref="K26:L26"/>
    <mergeCell ref="I25:L25"/>
    <mergeCell ref="C25:E25"/>
    <mergeCell ref="F25:G25"/>
    <mergeCell ref="K28:L28"/>
    <mergeCell ref="A29:B29"/>
    <mergeCell ref="F29:H29"/>
    <mergeCell ref="F26:H26"/>
    <mergeCell ref="I18:L18"/>
    <mergeCell ref="I24:L24"/>
    <mergeCell ref="F23:G23"/>
    <mergeCell ref="F21:G21"/>
    <mergeCell ref="F22:G22"/>
    <mergeCell ref="F18:G18"/>
    <mergeCell ref="I19:L19"/>
    <mergeCell ref="F19:G19"/>
    <mergeCell ref="I23:L23"/>
    <mergeCell ref="C24:E24"/>
    <mergeCell ref="I20:L20"/>
    <mergeCell ref="F20:G20"/>
    <mergeCell ref="F24:G24"/>
    <mergeCell ref="I22:L22"/>
    <mergeCell ref="I21:L21"/>
    <mergeCell ref="C22:E22"/>
    <mergeCell ref="B3:G3"/>
    <mergeCell ref="H3:J3"/>
    <mergeCell ref="H9:L9"/>
    <mergeCell ref="H10:L10"/>
    <mergeCell ref="F8:L8"/>
    <mergeCell ref="J5:L5"/>
    <mergeCell ref="J6:L6"/>
    <mergeCell ref="B4:G4"/>
    <mergeCell ref="E5:G5"/>
    <mergeCell ref="F9:G9"/>
    <mergeCell ref="I11:L11"/>
    <mergeCell ref="I16:L16"/>
    <mergeCell ref="E6:G6"/>
    <mergeCell ref="A7:L7"/>
    <mergeCell ref="A8:E8"/>
    <mergeCell ref="B9:E9"/>
    <mergeCell ref="I12:L12"/>
    <mergeCell ref="F10:G10"/>
    <mergeCell ref="B10:E10"/>
    <mergeCell ref="F12:G12"/>
    <mergeCell ref="F39:L39"/>
    <mergeCell ref="A39:E39"/>
    <mergeCell ref="B40:E40"/>
    <mergeCell ref="H40:L40"/>
    <mergeCell ref="B41:E41"/>
    <mergeCell ref="H41:L41"/>
    <mergeCell ref="F40:G40"/>
    <mergeCell ref="F41:G41"/>
    <mergeCell ref="F45:G45"/>
    <mergeCell ref="B42:E42"/>
    <mergeCell ref="H42:L42"/>
    <mergeCell ref="H44:L44"/>
    <mergeCell ref="F43:L43"/>
    <mergeCell ref="F42:G42"/>
    <mergeCell ref="F44:G44"/>
    <mergeCell ref="A43:E43"/>
    <mergeCell ref="B44:E44"/>
    <mergeCell ref="B45:E45"/>
    <mergeCell ref="G36:H36"/>
    <mergeCell ref="A32:C32"/>
    <mergeCell ref="G32:J32"/>
    <mergeCell ref="A36:B36"/>
    <mergeCell ref="K30:L30"/>
    <mergeCell ref="D37:L37"/>
    <mergeCell ref="J51:L51"/>
    <mergeCell ref="K27:L27"/>
    <mergeCell ref="F28:H28"/>
    <mergeCell ref="A27:B27"/>
    <mergeCell ref="A28:B28"/>
    <mergeCell ref="F27:H27"/>
    <mergeCell ref="A31:L31"/>
    <mergeCell ref="A30:B30"/>
    <mergeCell ref="F30:H30"/>
    <mergeCell ref="A37:C37"/>
    <mergeCell ref="D57:G57"/>
    <mergeCell ref="A55:C55"/>
    <mergeCell ref="D59:G59"/>
    <mergeCell ref="D55:G55"/>
    <mergeCell ref="D56:G56"/>
    <mergeCell ref="A49:L49"/>
    <mergeCell ref="H57:I57"/>
    <mergeCell ref="A50:C50"/>
    <mergeCell ref="D50:G50"/>
    <mergeCell ref="H50:I50"/>
    <mergeCell ref="H53:I53"/>
    <mergeCell ref="H54:I54"/>
    <mergeCell ref="J52:L52"/>
    <mergeCell ref="J55:L55"/>
    <mergeCell ref="J58:L58"/>
    <mergeCell ref="J60:L60"/>
    <mergeCell ref="H55:I55"/>
    <mergeCell ref="H56:I56"/>
    <mergeCell ref="J56:L56"/>
    <mergeCell ref="J57:L57"/>
    <mergeCell ref="A53:C53"/>
    <mergeCell ref="A54:C54"/>
    <mergeCell ref="A47:L47"/>
    <mergeCell ref="A48:J48"/>
    <mergeCell ref="F46:G46"/>
    <mergeCell ref="H46:L46"/>
    <mergeCell ref="D53:G53"/>
    <mergeCell ref="D54:G54"/>
    <mergeCell ref="J53:L53"/>
    <mergeCell ref="J54:L54"/>
    <mergeCell ref="A38:L38"/>
    <mergeCell ref="A51:C51"/>
    <mergeCell ref="A52:C52"/>
    <mergeCell ref="H51:I51"/>
    <mergeCell ref="H52:I52"/>
    <mergeCell ref="D51:G51"/>
    <mergeCell ref="D52:G52"/>
    <mergeCell ref="H45:L45"/>
    <mergeCell ref="B46:E46"/>
    <mergeCell ref="J50:L50"/>
    <mergeCell ref="H69:I69"/>
    <mergeCell ref="J62:L62"/>
    <mergeCell ref="H59:I59"/>
    <mergeCell ref="H60:I60"/>
    <mergeCell ref="H61:I61"/>
    <mergeCell ref="H62:I62"/>
    <mergeCell ref="H63:I63"/>
    <mergeCell ref="J68:L68"/>
    <mergeCell ref="J61:L61"/>
    <mergeCell ref="J59:L59"/>
    <mergeCell ref="H68:I68"/>
    <mergeCell ref="H67:I67"/>
    <mergeCell ref="A57:C57"/>
    <mergeCell ref="A58:C58"/>
    <mergeCell ref="A59:C59"/>
    <mergeCell ref="A63:C63"/>
    <mergeCell ref="A62:C62"/>
    <mergeCell ref="A61:C61"/>
    <mergeCell ref="H58:I58"/>
    <mergeCell ref="D58:G58"/>
    <mergeCell ref="A69:C69"/>
    <mergeCell ref="J63:L63"/>
    <mergeCell ref="J64:L64"/>
    <mergeCell ref="J65:L65"/>
    <mergeCell ref="J66:L66"/>
    <mergeCell ref="J69:L69"/>
    <mergeCell ref="H64:I64"/>
    <mergeCell ref="H65:I65"/>
    <mergeCell ref="H66:I66"/>
    <mergeCell ref="J67:L67"/>
    <mergeCell ref="A66:C66"/>
    <mergeCell ref="D62:G62"/>
    <mergeCell ref="D60:G60"/>
    <mergeCell ref="D64:G64"/>
    <mergeCell ref="D65:G65"/>
    <mergeCell ref="D66:G66"/>
    <mergeCell ref="D61:G61"/>
    <mergeCell ref="D63:G63"/>
    <mergeCell ref="A60:C60"/>
    <mergeCell ref="A71:C71"/>
    <mergeCell ref="D71:G71"/>
    <mergeCell ref="A65:C65"/>
    <mergeCell ref="A56:C56"/>
    <mergeCell ref="A64:C64"/>
    <mergeCell ref="A67:C67"/>
    <mergeCell ref="D67:G67"/>
    <mergeCell ref="D69:G69"/>
    <mergeCell ref="A68:C68"/>
    <mergeCell ref="D68:G68"/>
    <mergeCell ref="D70:G70"/>
    <mergeCell ref="H74:L74"/>
    <mergeCell ref="H75:L75"/>
    <mergeCell ref="H76:L76"/>
    <mergeCell ref="D75:G75"/>
    <mergeCell ref="D76:G76"/>
    <mergeCell ref="H73:L73"/>
    <mergeCell ref="H71:I71"/>
    <mergeCell ref="J71:L71"/>
    <mergeCell ref="A76:C76"/>
    <mergeCell ref="D73:G73"/>
    <mergeCell ref="D74:G74"/>
    <mergeCell ref="A72:L72"/>
    <mergeCell ref="A73:C73"/>
    <mergeCell ref="A74:C74"/>
    <mergeCell ref="A75:C75"/>
  </mergeCells>
  <phoneticPr fontId="39" type="noConversion"/>
  <printOptions horizontalCentered="1"/>
  <pageMargins left="0.25" right="0.25" top="0.5" bottom="0.5" header="0.4" footer="0.5"/>
  <pageSetup orientation="portrait" horizontalDpi="4294967292" verticalDpi="4294967292"/>
  <headerFooter>
    <oddFooter>&amp;RForm Printed: &amp;D</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M34"/>
  <sheetViews>
    <sheetView zoomScale="75" zoomScaleNormal="75" zoomScalePageLayoutView="75" workbookViewId="0">
      <pane ySplit="2" topLeftCell="A3" activePane="bottomLeft" state="frozen"/>
      <selection pane="bottomLeft" activeCell="AY21" sqref="AY21"/>
    </sheetView>
  </sheetViews>
  <sheetFormatPr baseColWidth="10" defaultColWidth="8.83203125" defaultRowHeight="12"/>
  <cols>
    <col min="1" max="1" width="5.6640625" customWidth="1"/>
    <col min="2" max="2" width="20.6640625" customWidth="1"/>
    <col min="3" max="18" width="4.6640625" customWidth="1"/>
    <col min="19" max="19" width="5.6640625" customWidth="1"/>
    <col min="20" max="31" width="4.6640625" customWidth="1"/>
    <col min="32" max="32" width="4.6640625" hidden="1" customWidth="1"/>
    <col min="33" max="33" width="5.664062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4" width="4.6640625" customWidth="1"/>
    <col min="55" max="56" width="3.6640625" customWidth="1"/>
    <col min="57" max="61" width="4.6640625" customWidth="1"/>
    <col min="62" max="64" width="5.6640625" customWidth="1"/>
  </cols>
  <sheetData>
    <row r="1" spans="1:65" ht="15" customHeight="1" thickBot="1">
      <c r="A1" s="153"/>
      <c r="B1" s="2"/>
      <c r="C1" s="984" t="s">
        <v>224</v>
      </c>
      <c r="D1" s="985"/>
      <c r="E1" s="985"/>
      <c r="F1" s="985"/>
      <c r="G1" s="985"/>
      <c r="H1" s="985"/>
      <c r="I1" s="986"/>
      <c r="J1" s="977" t="s">
        <v>191</v>
      </c>
      <c r="K1" s="978"/>
      <c r="L1" s="978"/>
      <c r="M1" s="979"/>
      <c r="N1" s="709"/>
      <c r="O1" s="987" t="s">
        <v>190</v>
      </c>
      <c r="P1" s="988"/>
      <c r="Q1" s="988"/>
      <c r="R1" s="988"/>
      <c r="S1" s="988"/>
      <c r="T1" s="989"/>
      <c r="U1" s="990" t="s">
        <v>204</v>
      </c>
      <c r="V1" s="991"/>
      <c r="W1" s="991"/>
      <c r="X1" s="991"/>
      <c r="Y1" s="991"/>
      <c r="Z1" s="991"/>
      <c r="AA1" s="991"/>
      <c r="AB1" s="992"/>
      <c r="AC1" s="977" t="s">
        <v>217</v>
      </c>
      <c r="AD1" s="978"/>
      <c r="AE1" s="978"/>
      <c r="AF1" s="978"/>
      <c r="AG1" s="153"/>
      <c r="AH1" s="2"/>
      <c r="AI1" s="977" t="s">
        <v>219</v>
      </c>
      <c r="AJ1" s="978"/>
      <c r="AK1" s="978"/>
      <c r="AL1" s="978"/>
      <c r="AM1" s="978"/>
      <c r="AN1" s="978"/>
      <c r="AO1" s="978"/>
      <c r="AP1" s="978"/>
      <c r="AQ1" s="978"/>
      <c r="AR1" s="978"/>
      <c r="AS1" s="978"/>
      <c r="AT1" s="978"/>
      <c r="AU1" s="978"/>
      <c r="AV1" s="979"/>
      <c r="AW1" s="977" t="s">
        <v>223</v>
      </c>
      <c r="AX1" s="978"/>
      <c r="AY1" s="978"/>
      <c r="AZ1" s="978"/>
      <c r="BA1" s="979"/>
      <c r="BB1" s="709"/>
      <c r="BC1" s="977" t="s">
        <v>212</v>
      </c>
      <c r="BD1" s="978"/>
      <c r="BE1" s="978"/>
      <c r="BF1" s="978"/>
      <c r="BG1" s="981" t="s">
        <v>214</v>
      </c>
      <c r="BH1" s="976"/>
      <c r="BI1" s="976"/>
      <c r="BJ1" s="975" t="s">
        <v>213</v>
      </c>
      <c r="BK1" s="976"/>
      <c r="BL1" s="976"/>
      <c r="BM1" s="94"/>
    </row>
    <row r="2" spans="1:65" ht="63" customHeight="1" thickBot="1">
      <c r="A2" s="765" t="s">
        <v>57</v>
      </c>
      <c r="B2" s="766" t="str">
        <f ca="1">IF(Rosters!$B10=0,"",Rosters!$B10)</f>
        <v>Devil's Night Dames</v>
      </c>
      <c r="C2" s="211" t="s">
        <v>108</v>
      </c>
      <c r="D2" s="212" t="s">
        <v>184</v>
      </c>
      <c r="E2" s="212" t="s">
        <v>185</v>
      </c>
      <c r="F2" s="212" t="s">
        <v>186</v>
      </c>
      <c r="G2" s="212" t="s">
        <v>187</v>
      </c>
      <c r="H2" s="212" t="s">
        <v>188</v>
      </c>
      <c r="I2" s="714" t="s">
        <v>102</v>
      </c>
      <c r="J2" s="211" t="s">
        <v>192</v>
      </c>
      <c r="K2" s="212" t="s">
        <v>194</v>
      </c>
      <c r="L2" s="212" t="s">
        <v>193</v>
      </c>
      <c r="M2" s="713" t="s">
        <v>191</v>
      </c>
      <c r="N2" s="711" t="s">
        <v>303</v>
      </c>
      <c r="O2" s="211" t="s">
        <v>48</v>
      </c>
      <c r="P2" s="212" t="s">
        <v>49</v>
      </c>
      <c r="Q2" s="212" t="s">
        <v>189</v>
      </c>
      <c r="R2" s="212" t="s">
        <v>180</v>
      </c>
      <c r="S2" s="212" t="s">
        <v>182</v>
      </c>
      <c r="T2" s="385" t="s">
        <v>181</v>
      </c>
      <c r="U2" s="211" t="s">
        <v>226</v>
      </c>
      <c r="V2" s="212" t="s">
        <v>195</v>
      </c>
      <c r="W2" s="212" t="s">
        <v>196</v>
      </c>
      <c r="X2" s="212" t="s">
        <v>197</v>
      </c>
      <c r="Y2" s="212" t="s">
        <v>198</v>
      </c>
      <c r="Z2" s="212" t="s">
        <v>199</v>
      </c>
      <c r="AA2" s="713" t="s">
        <v>183</v>
      </c>
      <c r="AB2" s="714" t="s">
        <v>205</v>
      </c>
      <c r="AC2" s="211" t="s">
        <v>67</v>
      </c>
      <c r="AD2" s="212" t="s">
        <v>215</v>
      </c>
      <c r="AE2" s="713" t="s">
        <v>216</v>
      </c>
      <c r="AF2" s="214" t="s">
        <v>192</v>
      </c>
      <c r="AG2" s="154" t="s">
        <v>57</v>
      </c>
      <c r="AH2" s="766" t="str">
        <f ca="1">IF(Rosters!$B10=0,"",Rosters!$B10)</f>
        <v>Devil's Night Dames</v>
      </c>
      <c r="AI2" s="211" t="s">
        <v>220</v>
      </c>
      <c r="AJ2" s="212" t="s">
        <v>200</v>
      </c>
      <c r="AK2" s="212" t="s">
        <v>70</v>
      </c>
      <c r="AL2" s="212" t="s">
        <v>71</v>
      </c>
      <c r="AM2" s="212" t="s">
        <v>72</v>
      </c>
      <c r="AN2" s="385" t="s">
        <v>202</v>
      </c>
      <c r="AO2" s="213" t="s">
        <v>69</v>
      </c>
      <c r="AP2" s="212" t="s">
        <v>221</v>
      </c>
      <c r="AQ2" s="212" t="s">
        <v>225</v>
      </c>
      <c r="AR2" s="212" t="s">
        <v>222</v>
      </c>
      <c r="AS2" s="212" t="s">
        <v>289</v>
      </c>
      <c r="AT2" s="212" t="s">
        <v>206</v>
      </c>
      <c r="AU2" s="713" t="s">
        <v>102</v>
      </c>
      <c r="AV2" s="714" t="s">
        <v>290</v>
      </c>
      <c r="AW2" s="211" t="s">
        <v>345</v>
      </c>
      <c r="AX2" s="212" t="s">
        <v>218</v>
      </c>
      <c r="AY2" s="598" t="s">
        <v>344</v>
      </c>
      <c r="AZ2" s="212" t="s">
        <v>292</v>
      </c>
      <c r="BA2" s="713" t="s">
        <v>343</v>
      </c>
      <c r="BB2" s="711" t="s">
        <v>293</v>
      </c>
      <c r="BC2" s="378" t="s">
        <v>209</v>
      </c>
      <c r="BD2" s="215" t="s">
        <v>83</v>
      </c>
      <c r="BE2" s="215" t="s">
        <v>207</v>
      </c>
      <c r="BF2" s="712" t="s">
        <v>208</v>
      </c>
      <c r="BG2" s="211" t="s">
        <v>227</v>
      </c>
      <c r="BH2" s="212" t="s">
        <v>228</v>
      </c>
      <c r="BI2" s="711" t="s">
        <v>203</v>
      </c>
      <c r="BJ2" s="376" t="s">
        <v>210</v>
      </c>
      <c r="BK2" s="377" t="s">
        <v>211</v>
      </c>
      <c r="BL2" s="710" t="s">
        <v>203</v>
      </c>
    </row>
    <row r="3" spans="1:65" ht="20" customHeight="1">
      <c r="A3" s="481" t="str">
        <f ca="1">IF(Rosters!$B12="","",Rosters!$B12)</f>
        <v>724</v>
      </c>
      <c r="B3" s="767" t="str">
        <f ca="1">IF(Rosters!$C12="","",Rosters!$C12)</f>
        <v>Dizzy Devine</v>
      </c>
      <c r="C3" s="558">
        <f ca="1">'Lineup P.1'!K59+'Lineup P.2'!K59</f>
        <v>0</v>
      </c>
      <c r="D3" s="332">
        <f ca="1">'Lineup P.1'!I59+'Lineup P.2'!I59</f>
        <v>0</v>
      </c>
      <c r="E3" s="333">
        <f ca="1">'Lineup P.1'!C59+'Lineup P.2'!C59</f>
        <v>4</v>
      </c>
      <c r="F3" s="333">
        <f ca="1">'Lineup P.1'!E59+'Lineup P.2'!E59</f>
        <v>4</v>
      </c>
      <c r="G3" s="333">
        <f ca="1">'Lineup P.1'!F59+'Lineup P.2'!F59</f>
        <v>3</v>
      </c>
      <c r="H3" s="332">
        <f ca="1">'Lineup P.1'!H59+'Lineup P.2'!H59</f>
        <v>11</v>
      </c>
      <c r="I3" s="337">
        <f>SUM(H3,C3:D3)</f>
        <v>11</v>
      </c>
      <c r="J3" s="468">
        <f ca="1">SUM('Score P.1'!AB121:AC121,'Score P.2'!AB121:AC121)</f>
        <v>0</v>
      </c>
      <c r="K3" s="469">
        <f ca="1">SUM('Score P.2'!AD121,'Score P.1'!AD121)</f>
        <v>0</v>
      </c>
      <c r="L3" s="469">
        <f ca="1">SUM('Score P.1'!AD121:AE121,'Score P.2'!AD121:AE121)</f>
        <v>0</v>
      </c>
      <c r="M3" s="380">
        <f ca="1">SUM('Score P.1'!W121,'Score P.2'!W121)</f>
        <v>0</v>
      </c>
      <c r="N3" s="49">
        <f ca="1">IF(C3=0,0,M3/C3)</f>
        <v>0</v>
      </c>
      <c r="O3" s="468">
        <f ca="1">SUM('Score P.1'!C121,'Score P.2'!C121)</f>
        <v>0</v>
      </c>
      <c r="P3" s="33">
        <f ca="1">SUM('Score P.1'!D121,'Score P.2'!D121)</f>
        <v>0</v>
      </c>
      <c r="Q3" s="469">
        <f ca="1">SUM('Score P.1'!E121,'Score P.2'!E121)</f>
        <v>0</v>
      </c>
      <c r="R3" s="469">
        <f ca="1">SUM('Score P.1'!G121,'Score P.2'!G121)</f>
        <v>0</v>
      </c>
      <c r="S3" s="381" t="str">
        <f ca="1">IF(C3=0,"-",P3/C3)</f>
        <v>-</v>
      </c>
      <c r="T3" s="471">
        <f ca="1">SUM('Score P.1'!Z121,'Score P.2'!Z121)</f>
        <v>0</v>
      </c>
      <c r="U3" s="558">
        <f ca="1">'Lineup P.1'!K76+'Lineup P.2'!K76</f>
        <v>0</v>
      </c>
      <c r="V3" s="332">
        <f ca="1">'Lineup P.1'!I76+'Lineup P.2'!I76</f>
        <v>0</v>
      </c>
      <c r="W3" s="333">
        <f ca="1">'Lineup P.1'!C76+'Lineup P.2'!C76</f>
        <v>-12</v>
      </c>
      <c r="X3" s="333">
        <f ca="1">'Lineup P.1'!E76+'Lineup P.2'!E76</f>
        <v>13</v>
      </c>
      <c r="Y3" s="333">
        <f ca="1">'Lineup P.1'!F76+'Lineup P.2'!F76</f>
        <v>-3</v>
      </c>
      <c r="Z3" s="332">
        <f ca="1">'Lineup P.1'!H76+'Lineup P.2'!H76</f>
        <v>-2</v>
      </c>
      <c r="AA3" s="338">
        <f ca="1">'Lineup P.1'!N76+'Lineup P.2'!N76</f>
        <v>-2</v>
      </c>
      <c r="AB3" s="337">
        <f t="shared" ref="AB3:AB17" si="0">IF(I3=0,0,AA3/I3)</f>
        <v>-0.18181818181818182</v>
      </c>
      <c r="AC3" s="26">
        <f ca="1">'Pen Tot'!O3</f>
        <v>8</v>
      </c>
      <c r="AD3" s="27">
        <f ca="1">'Pen Tot'!T3</f>
        <v>0</v>
      </c>
      <c r="AE3" s="36">
        <f ca="1">'Pen Tot'!U3</f>
        <v>1</v>
      </c>
      <c r="AF3" s="496"/>
      <c r="AG3" s="481" t="str">
        <f ca="1">IF(Rosters!$B12="","",Rosters!$B12)</f>
        <v>724</v>
      </c>
      <c r="AH3" s="767" t="str">
        <f ca="1">IF(Rosters!$C12="","",Rosters!$C12)</f>
        <v>Dizzy Devine</v>
      </c>
      <c r="AI3" s="335">
        <f ca="1">'Actions P.1'!C53+'Actions P.2'!C53</f>
        <v>4</v>
      </c>
      <c r="AJ3" s="333">
        <f ca="1">'Actions P.1'!D53+'Actions P.2'!D53</f>
        <v>1</v>
      </c>
      <c r="AK3" s="333">
        <f ca="1">'Actions P.1'!E53+'Actions P.2'!E53</f>
        <v>0</v>
      </c>
      <c r="AL3" s="333">
        <f ca="1">'Actions P.1'!F53+'Actions P.2'!F53</f>
        <v>0</v>
      </c>
      <c r="AM3" s="333">
        <f ca="1">'Actions P.1'!G53+'Actions P.2'!G53</f>
        <v>0</v>
      </c>
      <c r="AN3" s="386">
        <f ca="1">SUM(AI3:AM3)</f>
        <v>5</v>
      </c>
      <c r="AO3" s="384">
        <f ca="1">'Actions P.1'!C3+'Actions P.2'!C3</f>
        <v>1</v>
      </c>
      <c r="AP3" s="336">
        <f ca="1">'Actions P.1'!D3+'Actions P.2'!D3</f>
        <v>0</v>
      </c>
      <c r="AQ3" s="336">
        <f ca="1">'Actions P.1'!E3+'Actions P.2'!E3</f>
        <v>0</v>
      </c>
      <c r="AR3" s="336">
        <f ca="1">'Actions P.1'!F3+'Actions P.2'!F3</f>
        <v>0</v>
      </c>
      <c r="AS3" s="336">
        <f ca="1">'Actions P.1'!G3+'Actions P.2'!G3</f>
        <v>0</v>
      </c>
      <c r="AT3" s="332">
        <f>SUM(AO3:AS3)</f>
        <v>1</v>
      </c>
      <c r="AU3" s="338">
        <f>AT3+AN3</f>
        <v>6</v>
      </c>
      <c r="AV3" s="337">
        <f>AR3+AJ3</f>
        <v>1</v>
      </c>
      <c r="AW3" s="32">
        <f t="shared" ref="AW3:AW16" si="1">IF(I3=0,0,AN3/I3)</f>
        <v>0.45454545454545453</v>
      </c>
      <c r="AX3" s="373">
        <f>IF(AN$17=0,"",AN3/$AN$17)</f>
        <v>6.3291139240506333E-2</v>
      </c>
      <c r="AY3" s="33">
        <f t="shared" ref="AY3:AY16" si="2">IF(I3=0,0,AT3/I3)</f>
        <v>9.0909090909090912E-2</v>
      </c>
      <c r="AZ3" s="381">
        <f>IF(AT$17=0,"",AT3/AT$17)</f>
        <v>7.9365079365079361E-3</v>
      </c>
      <c r="BA3" s="380">
        <f t="shared" ref="BA3:BA16" si="3">IF(I3=0,0,AU3/I3)</f>
        <v>0.54545454545454541</v>
      </c>
      <c r="BB3" s="599">
        <f>IF(AU$17=0,"",AU3/AU$17)</f>
        <v>2.9268292682926831E-2</v>
      </c>
      <c r="BC3" s="50"/>
      <c r="BD3" s="27"/>
      <c r="BE3" s="33"/>
      <c r="BF3" s="49"/>
      <c r="BG3" s="32"/>
      <c r="BH3" s="33"/>
      <c r="BI3" s="36"/>
      <c r="BJ3" s="59"/>
      <c r="BK3" s="340"/>
      <c r="BL3" s="341"/>
    </row>
    <row r="4" spans="1:65" ht="20" customHeight="1">
      <c r="A4" s="479" t="str">
        <f ca="1">IF(Rosters!$B13="","",Rosters!$B13)</f>
        <v>Trois</v>
      </c>
      <c r="B4" s="483" t="str">
        <f ca="1">IF(Rosters!$C13="","",Rosters!$C13)</f>
        <v>Fifi La Foe</v>
      </c>
      <c r="C4" s="558">
        <f ca="1">'Lineup P.1'!K60+'Lineup P.2'!K60</f>
        <v>0</v>
      </c>
      <c r="D4" s="332">
        <f ca="1">'Lineup P.1'!I60+'Lineup P.2'!I60</f>
        <v>0</v>
      </c>
      <c r="E4" s="333">
        <f ca="1">'Lineup P.1'!C60+'Lineup P.2'!C60</f>
        <v>5</v>
      </c>
      <c r="F4" s="333">
        <f ca="1">'Lineup P.1'!E60+'Lineup P.2'!E60</f>
        <v>4</v>
      </c>
      <c r="G4" s="333">
        <f ca="1">'Lineup P.1'!F60+'Lineup P.2'!F60</f>
        <v>2</v>
      </c>
      <c r="H4" s="332">
        <f ca="1">'Lineup P.1'!H60+'Lineup P.2'!H60</f>
        <v>11</v>
      </c>
      <c r="I4" s="337">
        <f t="shared" ref="I4:I16" si="4">SUM(H4,C4:D4)</f>
        <v>11</v>
      </c>
      <c r="J4" s="344">
        <f ca="1">SUM('Score P.1'!AB122:AC122,'Score P.2'!AB122:AC122)</f>
        <v>0</v>
      </c>
      <c r="K4" s="343">
        <f ca="1">SUM('Score P.2'!AD122,'Score P.1'!AD122)</f>
        <v>0</v>
      </c>
      <c r="L4" s="343">
        <f ca="1">SUM('Score P.2'!AG122,'Score P.1'!AG122)</f>
        <v>0</v>
      </c>
      <c r="M4" s="347">
        <f ca="1">SUM('Score P.1'!W122,'Score P.2'!W122)</f>
        <v>0</v>
      </c>
      <c r="N4" s="346">
        <f ca="1">IF(C4=0,0,M4/C4)</f>
        <v>0</v>
      </c>
      <c r="O4" s="344">
        <f ca="1">SUM('Score P.1'!C122,'Score P.2'!C122)</f>
        <v>0</v>
      </c>
      <c r="P4" s="342">
        <f ca="1">SUM('Score P.1'!D122,'Score P.2'!D122)</f>
        <v>0</v>
      </c>
      <c r="Q4" s="343">
        <f ca="1">SUM('Score P.1'!E122,'Score P.2'!E122)</f>
        <v>0</v>
      </c>
      <c r="R4" s="343">
        <f ca="1">SUM('Score P.1'!G122,'Score P.2'!G122)</f>
        <v>0</v>
      </c>
      <c r="S4" s="382" t="str">
        <f t="shared" ref="S4:S17" si="5">IF(C4=0,"-",P4/C4)</f>
        <v>-</v>
      </c>
      <c r="T4" s="472">
        <f ca="1">SUM('Score P.1'!Z122,'Score P.2'!Z122)</f>
        <v>0</v>
      </c>
      <c r="U4" s="558">
        <f ca="1">'Lineup P.1'!K77+'Lineup P.2'!K77</f>
        <v>0</v>
      </c>
      <c r="V4" s="332">
        <f ca="1">'Lineup P.1'!I77+'Lineup P.2'!I77</f>
        <v>0</v>
      </c>
      <c r="W4" s="333">
        <f ca="1">'Lineup P.1'!C77+'Lineup P.2'!C77</f>
        <v>-1</v>
      </c>
      <c r="X4" s="333">
        <f ca="1">'Lineup P.1'!E77+'Lineup P.2'!E77</f>
        <v>7</v>
      </c>
      <c r="Y4" s="333">
        <f ca="1">'Lineup P.1'!F77+'Lineup P.2'!F77</f>
        <v>11</v>
      </c>
      <c r="Z4" s="332">
        <f ca="1">'Lineup P.1'!H77+'Lineup P.2'!H77</f>
        <v>17</v>
      </c>
      <c r="AA4" s="338">
        <f ca="1">'Lineup P.1'!N77+'Lineup P.2'!N77</f>
        <v>17</v>
      </c>
      <c r="AB4" s="337">
        <f t="shared" si="0"/>
        <v>1.5454545454545454</v>
      </c>
      <c r="AC4" s="339">
        <f ca="1">'Pen Tot'!O4</f>
        <v>4</v>
      </c>
      <c r="AD4" s="336">
        <f ca="1">'Pen Tot'!T4</f>
        <v>0</v>
      </c>
      <c r="AE4" s="334">
        <f ca="1">'Pen Tot'!U4</f>
        <v>0</v>
      </c>
      <c r="AF4" s="497"/>
      <c r="AG4" s="479" t="str">
        <f ca="1">IF(Rosters!$B13="","",Rosters!$B13)</f>
        <v>Trois</v>
      </c>
      <c r="AH4" s="483" t="str">
        <f ca="1">IF(Rosters!$C13="","",Rosters!$C13)</f>
        <v>Fifi La Foe</v>
      </c>
      <c r="AI4" s="344">
        <f ca="1">'Actions P.1'!C54+'Actions P.2'!C54</f>
        <v>2</v>
      </c>
      <c r="AJ4" s="343">
        <f ca="1">'Actions P.1'!D54+'Actions P.2'!D54</f>
        <v>0</v>
      </c>
      <c r="AK4" s="343">
        <f ca="1">'Actions P.1'!E54+'Actions P.2'!E54</f>
        <v>0</v>
      </c>
      <c r="AL4" s="343">
        <f ca="1">'Actions P.1'!F54+'Actions P.2'!F54</f>
        <v>0</v>
      </c>
      <c r="AM4" s="343">
        <f ca="1">'Actions P.1'!G54+'Actions P.2'!G54</f>
        <v>0</v>
      </c>
      <c r="AN4" s="372">
        <f t="shared" ref="AN4:AN16" si="6">SUM(AI4:AM4)</f>
        <v>2</v>
      </c>
      <c r="AO4" s="367">
        <f ca="1">'Actions P.1'!C4+'Actions P.2'!C4</f>
        <v>4</v>
      </c>
      <c r="AP4" s="345">
        <f ca="1">'Actions P.1'!D4+'Actions P.2'!D4</f>
        <v>2</v>
      </c>
      <c r="AQ4" s="345">
        <f ca="1">'Actions P.1'!E4+'Actions P.2'!E4</f>
        <v>2</v>
      </c>
      <c r="AR4" s="345">
        <f ca="1">'Actions P.1'!F4+'Actions P.2'!F4</f>
        <v>1</v>
      </c>
      <c r="AS4" s="345">
        <f ca="1">'Actions P.1'!G4+'Actions P.2'!G4</f>
        <v>0</v>
      </c>
      <c r="AT4" s="342">
        <f t="shared" ref="AT4:AT16" si="7">SUM(AO4:AS4)</f>
        <v>9</v>
      </c>
      <c r="AU4" s="347">
        <f t="shared" ref="AU4:AU16" si="8">AT4+AN4</f>
        <v>11</v>
      </c>
      <c r="AV4" s="337">
        <f t="shared" ref="AV4:AV16" si="9">AR4+AJ4</f>
        <v>1</v>
      </c>
      <c r="AW4" s="200">
        <f t="shared" si="1"/>
        <v>0.18181818181818182</v>
      </c>
      <c r="AX4" s="374">
        <f t="shared" ref="AX4:AX16" si="10">IF(AN$17=0,"",AN4/$AN$17)</f>
        <v>2.5316455696202531E-2</v>
      </c>
      <c r="AY4" s="342">
        <f t="shared" si="2"/>
        <v>0.81818181818181823</v>
      </c>
      <c r="AZ4" s="382">
        <f t="shared" ref="AZ4:AZ16" si="11">IF(AT$17=0,"",AT4/AT$17)</f>
        <v>7.1428571428571425E-2</v>
      </c>
      <c r="BA4" s="347">
        <f t="shared" si="3"/>
        <v>1</v>
      </c>
      <c r="BB4" s="600">
        <f t="shared" ref="BB4:BB16" si="12">IF(AU$17=0,"",AU4/AU$17)</f>
        <v>5.3658536585365853E-2</v>
      </c>
      <c r="BC4" s="367"/>
      <c r="BD4" s="345"/>
      <c r="BE4" s="342"/>
      <c r="BF4" s="346"/>
      <c r="BG4" s="200"/>
      <c r="BH4" s="342"/>
      <c r="BI4" s="348"/>
      <c r="BJ4" s="349"/>
      <c r="BK4" s="350"/>
      <c r="BL4" s="351"/>
    </row>
    <row r="5" spans="1:65" ht="20" customHeight="1">
      <c r="A5" s="479" t="str">
        <f ca="1">IF(Rosters!$B14="","",Rosters!$B14)</f>
        <v>187</v>
      </c>
      <c r="B5" s="483" t="str">
        <f ca="1">IF(Rosters!$C14="","",Rosters!$C14)</f>
        <v>Lady MacDeath</v>
      </c>
      <c r="C5" s="558">
        <f ca="1">'Lineup P.1'!K61+'Lineup P.2'!K61</f>
        <v>0</v>
      </c>
      <c r="D5" s="332">
        <f ca="1">'Lineup P.1'!I61+'Lineup P.2'!I61</f>
        <v>9</v>
      </c>
      <c r="E5" s="333">
        <f ca="1">'Lineup P.1'!C61+'Lineup P.2'!C61</f>
        <v>9</v>
      </c>
      <c r="F5" s="333">
        <f ca="1">'Lineup P.1'!E61+'Lineup P.2'!E61</f>
        <v>0</v>
      </c>
      <c r="G5" s="333">
        <f ca="1">'Lineup P.1'!F61+'Lineup P.2'!F61</f>
        <v>0</v>
      </c>
      <c r="H5" s="332">
        <f ca="1">'Lineup P.1'!H61+'Lineup P.2'!H61</f>
        <v>9</v>
      </c>
      <c r="I5" s="337">
        <f t="shared" si="4"/>
        <v>18</v>
      </c>
      <c r="J5" s="344">
        <f ca="1">SUM('Score P.1'!AB123:AC123,'Score P.2'!AB123:AC123)</f>
        <v>0</v>
      </c>
      <c r="K5" s="343">
        <f ca="1">SUM('Score P.2'!AD123,'Score P.1'!AD123)</f>
        <v>0</v>
      </c>
      <c r="L5" s="343">
        <f ca="1">SUM('Score P.2'!AG123,'Score P.1'!AG123)</f>
        <v>0</v>
      </c>
      <c r="M5" s="347">
        <f ca="1">SUM('Score P.1'!W123,'Score P.2'!W123)</f>
        <v>0</v>
      </c>
      <c r="N5" s="346">
        <f t="shared" ref="N5:N17" si="13">IF(C5=0,0,M5/C5)</f>
        <v>0</v>
      </c>
      <c r="O5" s="344">
        <f ca="1">SUM('Score P.1'!C123,'Score P.2'!C123)</f>
        <v>0</v>
      </c>
      <c r="P5" s="342">
        <f ca="1">SUM('Score P.1'!D123,'Score P.2'!D123)</f>
        <v>0</v>
      </c>
      <c r="Q5" s="343">
        <f ca="1">SUM('Score P.1'!E123,'Score P.2'!E123)</f>
        <v>0</v>
      </c>
      <c r="R5" s="343">
        <f ca="1">SUM('Score P.1'!G123,'Score P.2'!G123)</f>
        <v>0</v>
      </c>
      <c r="S5" s="382" t="str">
        <f t="shared" si="5"/>
        <v>-</v>
      </c>
      <c r="T5" s="472">
        <f ca="1">SUM('Score P.1'!Z123,'Score P.2'!Z123)</f>
        <v>0</v>
      </c>
      <c r="U5" s="558">
        <f ca="1">'Lineup P.1'!K78+'Lineup P.2'!K78</f>
        <v>0</v>
      </c>
      <c r="V5" s="332">
        <f ca="1">'Lineup P.1'!I78+'Lineup P.2'!I78</f>
        <v>-17</v>
      </c>
      <c r="W5" s="333">
        <f ca="1">'Lineup P.1'!C78+'Lineup P.2'!C78</f>
        <v>-14</v>
      </c>
      <c r="X5" s="333">
        <f ca="1">'Lineup P.1'!E78+'Lineup P.2'!E78</f>
        <v>0</v>
      </c>
      <c r="Y5" s="333">
        <f ca="1">'Lineup P.1'!F78+'Lineup P.2'!F78</f>
        <v>0</v>
      </c>
      <c r="Z5" s="332">
        <f ca="1">'Lineup P.1'!H78+'Lineup P.2'!H78</f>
        <v>-14</v>
      </c>
      <c r="AA5" s="338">
        <f ca="1">'Lineup P.1'!N78+'Lineup P.2'!N78</f>
        <v>-31</v>
      </c>
      <c r="AB5" s="337">
        <f t="shared" si="0"/>
        <v>-1.7222222222222223</v>
      </c>
      <c r="AC5" s="339">
        <f ca="1">'Pen Tot'!O5</f>
        <v>7</v>
      </c>
      <c r="AD5" s="336">
        <f ca="1">'Pen Tot'!T5</f>
        <v>0</v>
      </c>
      <c r="AE5" s="334">
        <f ca="1">'Pen Tot'!U5</f>
        <v>1</v>
      </c>
      <c r="AF5" s="497"/>
      <c r="AG5" s="479" t="str">
        <f ca="1">IF(Rosters!$B14="","",Rosters!$B14)</f>
        <v>187</v>
      </c>
      <c r="AH5" s="483" t="str">
        <f ca="1">IF(Rosters!$C14="","",Rosters!$C14)</f>
        <v>Lady MacDeath</v>
      </c>
      <c r="AI5" s="344">
        <f ca="1">'Actions P.1'!C55+'Actions P.2'!C55</f>
        <v>6</v>
      </c>
      <c r="AJ5" s="343">
        <f ca="1">'Actions P.1'!D55+'Actions P.2'!D55</f>
        <v>1</v>
      </c>
      <c r="AK5" s="343">
        <f ca="1">'Actions P.1'!E55+'Actions P.2'!E55</f>
        <v>0</v>
      </c>
      <c r="AL5" s="343">
        <f ca="1">'Actions P.1'!F55+'Actions P.2'!F55</f>
        <v>0</v>
      </c>
      <c r="AM5" s="343">
        <f ca="1">'Actions P.1'!G55+'Actions P.2'!G55</f>
        <v>0</v>
      </c>
      <c r="AN5" s="372">
        <f t="shared" si="6"/>
        <v>7</v>
      </c>
      <c r="AO5" s="367">
        <f ca="1">'Actions P.1'!C5+'Actions P.2'!C5</f>
        <v>7</v>
      </c>
      <c r="AP5" s="345">
        <f ca="1">'Actions P.1'!D5+'Actions P.2'!D5</f>
        <v>1</v>
      </c>
      <c r="AQ5" s="345">
        <f ca="1">'Actions P.1'!E5+'Actions P.2'!E5</f>
        <v>2</v>
      </c>
      <c r="AR5" s="345">
        <f ca="1">'Actions P.1'!F5+'Actions P.2'!F5</f>
        <v>0</v>
      </c>
      <c r="AS5" s="345">
        <f ca="1">'Actions P.1'!G5+'Actions P.2'!G5</f>
        <v>0</v>
      </c>
      <c r="AT5" s="342">
        <f t="shared" si="7"/>
        <v>10</v>
      </c>
      <c r="AU5" s="347">
        <f t="shared" si="8"/>
        <v>17</v>
      </c>
      <c r="AV5" s="337">
        <f t="shared" si="9"/>
        <v>1</v>
      </c>
      <c r="AW5" s="200">
        <f t="shared" si="1"/>
        <v>0.3888888888888889</v>
      </c>
      <c r="AX5" s="374">
        <f t="shared" si="10"/>
        <v>8.8607594936708861E-2</v>
      </c>
      <c r="AY5" s="342">
        <f t="shared" si="2"/>
        <v>0.55555555555555558</v>
      </c>
      <c r="AZ5" s="382">
        <f t="shared" si="11"/>
        <v>7.9365079365079361E-2</v>
      </c>
      <c r="BA5" s="347">
        <f t="shared" si="3"/>
        <v>0.94444444444444442</v>
      </c>
      <c r="BB5" s="600">
        <f t="shared" si="12"/>
        <v>8.2926829268292687E-2</v>
      </c>
      <c r="BC5" s="367"/>
      <c r="BD5" s="345"/>
      <c r="BE5" s="342"/>
      <c r="BF5" s="346"/>
      <c r="BG5" s="200"/>
      <c r="BH5" s="342"/>
      <c r="BI5" s="348"/>
      <c r="BJ5" s="349"/>
      <c r="BK5" s="350"/>
      <c r="BL5" s="351"/>
    </row>
    <row r="6" spans="1:65" ht="20" customHeight="1">
      <c r="A6" s="479" t="str">
        <f ca="1">IF(Rosters!$B15="","",Rosters!$B15)</f>
        <v>9mm</v>
      </c>
      <c r="B6" s="483" t="str">
        <f ca="1">IF(Rosters!$C15="","",Rosters!$C15)</f>
        <v>Muffy Mafioso</v>
      </c>
      <c r="C6" s="558">
        <f ca="1">'Lineup P.1'!K62+'Lineup P.2'!K62</f>
        <v>8</v>
      </c>
      <c r="D6" s="332">
        <f ca="1">'Lineup P.1'!I62+'Lineup P.2'!I62</f>
        <v>0</v>
      </c>
      <c r="E6" s="333">
        <f ca="1">'Lineup P.1'!C62+'Lineup P.2'!C62</f>
        <v>2</v>
      </c>
      <c r="F6" s="333">
        <f ca="1">'Lineup P.1'!E62+'Lineup P.2'!E62</f>
        <v>1</v>
      </c>
      <c r="G6" s="333">
        <f ca="1">'Lineup P.1'!F62+'Lineup P.2'!F62</f>
        <v>0</v>
      </c>
      <c r="H6" s="332">
        <f ca="1">'Lineup P.1'!H62+'Lineup P.2'!H62</f>
        <v>3</v>
      </c>
      <c r="I6" s="337">
        <f t="shared" si="4"/>
        <v>11</v>
      </c>
      <c r="J6" s="344">
        <f ca="1">SUM('Score P.1'!AB124:AC124,'Score P.2'!AB124:AC124)</f>
        <v>5</v>
      </c>
      <c r="K6" s="343">
        <f ca="1">SUM('Score P.2'!AD124,'Score P.1'!AD124)</f>
        <v>1</v>
      </c>
      <c r="L6" s="343">
        <f ca="1">SUM('Score P.2'!AG124,'Score P.1'!AG124)</f>
        <v>7</v>
      </c>
      <c r="M6" s="347">
        <f ca="1">SUM('Score P.1'!W124,'Score P.2'!W124)</f>
        <v>22</v>
      </c>
      <c r="N6" s="346">
        <f t="shared" si="13"/>
        <v>2.75</v>
      </c>
      <c r="O6" s="344">
        <f ca="1">SUM('Score P.1'!C124,'Score P.2'!C124)</f>
        <v>2</v>
      </c>
      <c r="P6" s="342">
        <f ca="1">SUM('Score P.1'!D124,'Score P.2'!D124)</f>
        <v>4</v>
      </c>
      <c r="Q6" s="343">
        <f ca="1">SUM('Score P.1'!E124,'Score P.2'!E124)</f>
        <v>3</v>
      </c>
      <c r="R6" s="343">
        <f ca="1">SUM('Score P.1'!G124,'Score P.2'!G124)</f>
        <v>1</v>
      </c>
      <c r="S6" s="382">
        <f t="shared" si="5"/>
        <v>0.5</v>
      </c>
      <c r="T6" s="472">
        <f ca="1">SUM('Score P.1'!Z124,'Score P.2'!Z124)</f>
        <v>10</v>
      </c>
      <c r="U6" s="558">
        <f ca="1">'Lineup P.1'!K79+'Lineup P.2'!K79</f>
        <v>1</v>
      </c>
      <c r="V6" s="332">
        <f ca="1">'Lineup P.1'!I79+'Lineup P.2'!I79</f>
        <v>0</v>
      </c>
      <c r="W6" s="333">
        <f ca="1">'Lineup P.1'!C79+'Lineup P.2'!C79</f>
        <v>18</v>
      </c>
      <c r="X6" s="333">
        <f ca="1">'Lineup P.1'!E79+'Lineup P.2'!E79</f>
        <v>2</v>
      </c>
      <c r="Y6" s="333">
        <f ca="1">'Lineup P.1'!F79+'Lineup P.2'!F79</f>
        <v>0</v>
      </c>
      <c r="Z6" s="332">
        <f ca="1">'Lineup P.1'!H79+'Lineup P.2'!H79</f>
        <v>20</v>
      </c>
      <c r="AA6" s="338">
        <f ca="1">'Lineup P.1'!N79+'Lineup P.2'!N79</f>
        <v>21</v>
      </c>
      <c r="AB6" s="337">
        <f t="shared" si="0"/>
        <v>1.9090909090909092</v>
      </c>
      <c r="AC6" s="339">
        <f ca="1">'Pen Tot'!O6</f>
        <v>5</v>
      </c>
      <c r="AD6" s="336">
        <f ca="1">'Pen Tot'!T6</f>
        <v>1</v>
      </c>
      <c r="AE6" s="334">
        <f ca="1">'Pen Tot'!U6</f>
        <v>2</v>
      </c>
      <c r="AF6" s="497"/>
      <c r="AG6" s="479" t="str">
        <f ca="1">IF(Rosters!$B15="","",Rosters!$B15)</f>
        <v>9mm</v>
      </c>
      <c r="AH6" s="483" t="str">
        <f ca="1">IF(Rosters!$C15="","",Rosters!$C15)</f>
        <v>Muffy Mafioso</v>
      </c>
      <c r="AI6" s="344">
        <f ca="1">'Actions P.1'!C56+'Actions P.2'!C56</f>
        <v>1</v>
      </c>
      <c r="AJ6" s="343">
        <f ca="1">'Actions P.1'!D56+'Actions P.2'!D56</f>
        <v>0</v>
      </c>
      <c r="AK6" s="343">
        <f ca="1">'Actions P.1'!E56+'Actions P.2'!E56</f>
        <v>0</v>
      </c>
      <c r="AL6" s="343">
        <f ca="1">'Actions P.1'!F56+'Actions P.2'!F56</f>
        <v>0</v>
      </c>
      <c r="AM6" s="343">
        <f ca="1">'Actions P.1'!G56+'Actions P.2'!G56</f>
        <v>0</v>
      </c>
      <c r="AN6" s="372">
        <f t="shared" si="6"/>
        <v>1</v>
      </c>
      <c r="AO6" s="367">
        <f ca="1">'Actions P.1'!C6+'Actions P.2'!C6</f>
        <v>0</v>
      </c>
      <c r="AP6" s="345">
        <f ca="1">'Actions P.1'!D6+'Actions P.2'!D6</f>
        <v>0</v>
      </c>
      <c r="AQ6" s="345">
        <f ca="1">'Actions P.1'!E6+'Actions P.2'!E6</f>
        <v>0</v>
      </c>
      <c r="AR6" s="345">
        <f ca="1">'Actions P.1'!F6+'Actions P.2'!F6</f>
        <v>0</v>
      </c>
      <c r="AS6" s="345">
        <f ca="1">'Actions P.1'!G6+'Actions P.2'!G6</f>
        <v>0</v>
      </c>
      <c r="AT6" s="342">
        <f t="shared" si="7"/>
        <v>0</v>
      </c>
      <c r="AU6" s="347">
        <f t="shared" si="8"/>
        <v>1</v>
      </c>
      <c r="AV6" s="337">
        <f t="shared" si="9"/>
        <v>0</v>
      </c>
      <c r="AW6" s="200">
        <f t="shared" si="1"/>
        <v>9.0909090909090912E-2</v>
      </c>
      <c r="AX6" s="374">
        <f t="shared" si="10"/>
        <v>1.2658227848101266E-2</v>
      </c>
      <c r="AY6" s="342">
        <f t="shared" si="2"/>
        <v>0</v>
      </c>
      <c r="AZ6" s="382">
        <f t="shared" si="11"/>
        <v>0</v>
      </c>
      <c r="BA6" s="347">
        <f t="shared" si="3"/>
        <v>9.0909090909090912E-2</v>
      </c>
      <c r="BB6" s="600">
        <f t="shared" si="12"/>
        <v>4.8780487804878049E-3</v>
      </c>
      <c r="BC6" s="367"/>
      <c r="BD6" s="345"/>
      <c r="BE6" s="342"/>
      <c r="BF6" s="346"/>
      <c r="BG6" s="200"/>
      <c r="BH6" s="342"/>
      <c r="BI6" s="348"/>
      <c r="BJ6" s="349"/>
      <c r="BK6" s="350"/>
      <c r="BL6" s="351"/>
    </row>
    <row r="7" spans="1:65" ht="20" customHeight="1">
      <c r="A7" s="479" t="str">
        <f ca="1">IF(Rosters!$B16="","",Rosters!$B16)</f>
        <v xml:space="preserve">2.8 </v>
      </c>
      <c r="B7" s="483" t="str">
        <f ca="1">IF(Rosters!$C16="","",Rosters!$C16)</f>
        <v>Racer McChaseHer</v>
      </c>
      <c r="C7" s="558">
        <f ca="1">'Lineup P.1'!K63+'Lineup P.2'!K63</f>
        <v>9</v>
      </c>
      <c r="D7" s="332">
        <f ca="1">'Lineup P.1'!I63+'Lineup P.2'!I63</f>
        <v>7</v>
      </c>
      <c r="E7" s="333">
        <f ca="1">'Lineup P.1'!C63+'Lineup P.2'!C63</f>
        <v>3</v>
      </c>
      <c r="F7" s="333">
        <f ca="1">'Lineup P.1'!E63+'Lineup P.2'!E63</f>
        <v>1</v>
      </c>
      <c r="G7" s="333">
        <f ca="1">'Lineup P.1'!F63+'Lineup P.2'!F63</f>
        <v>1</v>
      </c>
      <c r="H7" s="332">
        <f ca="1">'Lineup P.1'!H63+'Lineup P.2'!H63</f>
        <v>5</v>
      </c>
      <c r="I7" s="337">
        <f t="shared" si="4"/>
        <v>21</v>
      </c>
      <c r="J7" s="344">
        <f ca="1">SUM('Score P.1'!AB125:AC125,'Score P.2'!AB125:AC125)</f>
        <v>7</v>
      </c>
      <c r="K7" s="343">
        <f ca="1">SUM('Score P.2'!AD125,'Score P.1'!AD125)</f>
        <v>3</v>
      </c>
      <c r="L7" s="343">
        <f ca="1">SUM('Score P.2'!AG125,'Score P.1'!AG125)</f>
        <v>10</v>
      </c>
      <c r="M7" s="347">
        <f ca="1">SUM('Score P.1'!W125,'Score P.2'!W125)</f>
        <v>37</v>
      </c>
      <c r="N7" s="346">
        <f t="shared" si="13"/>
        <v>4.1111111111111107</v>
      </c>
      <c r="O7" s="344">
        <f ca="1">SUM('Score P.1'!C125,'Score P.2'!C125)</f>
        <v>0</v>
      </c>
      <c r="P7" s="342">
        <f ca="1">SUM('Score P.1'!D125,'Score P.2'!D125)</f>
        <v>7</v>
      </c>
      <c r="Q7" s="343">
        <f ca="1">SUM('Score P.1'!E125,'Score P.2'!E125)</f>
        <v>5</v>
      </c>
      <c r="R7" s="343">
        <f ca="1">SUM('Score P.1'!G125,'Score P.2'!G125)</f>
        <v>2</v>
      </c>
      <c r="S7" s="382">
        <f t="shared" si="5"/>
        <v>0.77777777777777779</v>
      </c>
      <c r="T7" s="472">
        <f ca="1">SUM('Score P.1'!Z125,'Score P.2'!Z125)</f>
        <v>25</v>
      </c>
      <c r="U7" s="558">
        <f ca="1">'Lineup P.1'!K80+'Lineup P.2'!K80</f>
        <v>17</v>
      </c>
      <c r="V7" s="332">
        <f ca="1">'Lineup P.1'!I80+'Lineup P.2'!I80</f>
        <v>4</v>
      </c>
      <c r="W7" s="333">
        <f ca="1">'Lineup P.1'!C80+'Lineup P.2'!C80</f>
        <v>-5</v>
      </c>
      <c r="X7" s="333">
        <f ca="1">'Lineup P.1'!E80+'Lineup P.2'!E80</f>
        <v>-6</v>
      </c>
      <c r="Y7" s="333">
        <f ca="1">'Lineup P.1'!F80+'Lineup P.2'!F80</f>
        <v>0</v>
      </c>
      <c r="Z7" s="332">
        <f ca="1">'Lineup P.1'!H80+'Lineup P.2'!H80</f>
        <v>-11</v>
      </c>
      <c r="AA7" s="338">
        <f ca="1">'Lineup P.1'!N80+'Lineup P.2'!N80</f>
        <v>10</v>
      </c>
      <c r="AB7" s="337">
        <f t="shared" si="0"/>
        <v>0.47619047619047616</v>
      </c>
      <c r="AC7" s="339">
        <f ca="1">'Pen Tot'!O7</f>
        <v>7</v>
      </c>
      <c r="AD7" s="336">
        <f ca="1">'Pen Tot'!T7</f>
        <v>2</v>
      </c>
      <c r="AE7" s="334">
        <f ca="1">'Pen Tot'!U7</f>
        <v>3</v>
      </c>
      <c r="AF7" s="497"/>
      <c r="AG7" s="479" t="str">
        <f ca="1">IF(Rosters!$B16="","",Rosters!$B16)</f>
        <v xml:space="preserve">2.8 </v>
      </c>
      <c r="AH7" s="483" t="str">
        <f ca="1">IF(Rosters!$C16="","",Rosters!$C16)</f>
        <v>Racer McChaseHer</v>
      </c>
      <c r="AI7" s="344">
        <f ca="1">'Actions P.1'!C57+'Actions P.2'!C57</f>
        <v>8</v>
      </c>
      <c r="AJ7" s="343">
        <f ca="1">'Actions P.1'!D57+'Actions P.2'!D57</f>
        <v>3</v>
      </c>
      <c r="AK7" s="343">
        <f ca="1">'Actions P.1'!E57+'Actions P.2'!E57</f>
        <v>1</v>
      </c>
      <c r="AL7" s="343">
        <f ca="1">'Actions P.1'!F57+'Actions P.2'!F57</f>
        <v>0</v>
      </c>
      <c r="AM7" s="343">
        <f ca="1">'Actions P.1'!G57+'Actions P.2'!G57</f>
        <v>1</v>
      </c>
      <c r="AN7" s="372">
        <f t="shared" si="6"/>
        <v>13</v>
      </c>
      <c r="AO7" s="367">
        <f ca="1">'Actions P.1'!C7+'Actions P.2'!C7</f>
        <v>11</v>
      </c>
      <c r="AP7" s="345">
        <f ca="1">'Actions P.1'!D7+'Actions P.2'!D7</f>
        <v>4</v>
      </c>
      <c r="AQ7" s="345">
        <f ca="1">'Actions P.1'!E7+'Actions P.2'!E7</f>
        <v>3</v>
      </c>
      <c r="AR7" s="345">
        <f ca="1">'Actions P.1'!F7+'Actions P.2'!F7</f>
        <v>3</v>
      </c>
      <c r="AS7" s="345">
        <f ca="1">'Actions P.1'!G7+'Actions P.2'!G7</f>
        <v>0</v>
      </c>
      <c r="AT7" s="342">
        <f t="shared" si="7"/>
        <v>21</v>
      </c>
      <c r="AU7" s="347">
        <f t="shared" si="8"/>
        <v>34</v>
      </c>
      <c r="AV7" s="337">
        <f t="shared" si="9"/>
        <v>6</v>
      </c>
      <c r="AW7" s="200">
        <f t="shared" si="1"/>
        <v>0.61904761904761907</v>
      </c>
      <c r="AX7" s="374">
        <f t="shared" si="10"/>
        <v>0.16455696202531644</v>
      </c>
      <c r="AY7" s="342">
        <f t="shared" si="2"/>
        <v>1</v>
      </c>
      <c r="AZ7" s="382">
        <f t="shared" si="11"/>
        <v>0.16666666666666666</v>
      </c>
      <c r="BA7" s="347">
        <f t="shared" si="3"/>
        <v>1.6190476190476191</v>
      </c>
      <c r="BB7" s="600">
        <f t="shared" si="12"/>
        <v>0.16585365853658537</v>
      </c>
      <c r="BC7" s="367"/>
      <c r="BD7" s="345"/>
      <c r="BE7" s="342"/>
      <c r="BF7" s="346"/>
      <c r="BG7" s="200"/>
      <c r="BH7" s="342"/>
      <c r="BI7" s="348"/>
      <c r="BJ7" s="349"/>
      <c r="BK7" s="350"/>
      <c r="BL7" s="351"/>
    </row>
    <row r="8" spans="1:65" ht="20" customHeight="1">
      <c r="A8" s="479" t="str">
        <f ca="1">IF(Rosters!$B17="","",Rosters!$B17)</f>
        <v>10cent</v>
      </c>
      <c r="B8" s="483" t="str">
        <f ca="1">IF(Rosters!$C17="","",Rosters!$C17)</f>
        <v>Rock Candy</v>
      </c>
      <c r="C8" s="558">
        <f ca="1">'Lineup P.1'!K64+'Lineup P.2'!K64</f>
        <v>8</v>
      </c>
      <c r="D8" s="332">
        <f ca="1">'Lineup P.1'!I64+'Lineup P.2'!I64</f>
        <v>5</v>
      </c>
      <c r="E8" s="333">
        <f ca="1">'Lineup P.1'!C64+'Lineup P.2'!C64</f>
        <v>1</v>
      </c>
      <c r="F8" s="333">
        <f ca="1">'Lineup P.1'!E64+'Lineup P.2'!E64</f>
        <v>2</v>
      </c>
      <c r="G8" s="333">
        <f ca="1">'Lineup P.1'!F64+'Lineup P.2'!F64</f>
        <v>0</v>
      </c>
      <c r="H8" s="332">
        <f ca="1">'Lineup P.1'!H64+'Lineup P.2'!H64</f>
        <v>3</v>
      </c>
      <c r="I8" s="337">
        <f t="shared" si="4"/>
        <v>16</v>
      </c>
      <c r="J8" s="344">
        <f ca="1">SUM('Score P.1'!AB126:AC126,'Score P.2'!AB126:AC126)</f>
        <v>2</v>
      </c>
      <c r="K8" s="343">
        <f ca="1">SUM('Score P.2'!AD126,'Score P.1'!AD126)</f>
        <v>1</v>
      </c>
      <c r="L8" s="343">
        <f ca="1">SUM('Score P.2'!AG126,'Score P.1'!AG126)</f>
        <v>4</v>
      </c>
      <c r="M8" s="347">
        <f ca="1">SUM('Score P.1'!W126,'Score P.2'!W126)</f>
        <v>13</v>
      </c>
      <c r="N8" s="346">
        <f t="shared" si="13"/>
        <v>1.625</v>
      </c>
      <c r="O8" s="344">
        <f ca="1">SUM('Score P.1'!C126,'Score P.2'!C126)</f>
        <v>1</v>
      </c>
      <c r="P8" s="342">
        <f ca="1">SUM('Score P.1'!D126,'Score P.2'!D126)</f>
        <v>2</v>
      </c>
      <c r="Q8" s="343">
        <f ca="1">SUM('Score P.1'!E126,'Score P.2'!E126)</f>
        <v>2</v>
      </c>
      <c r="R8" s="343">
        <f ca="1">SUM('Score P.1'!G126,'Score P.2'!G126)</f>
        <v>3</v>
      </c>
      <c r="S8" s="382">
        <f t="shared" si="5"/>
        <v>0.25</v>
      </c>
      <c r="T8" s="472">
        <f ca="1">SUM('Score P.1'!Z126,'Score P.2'!Z126)</f>
        <v>8</v>
      </c>
      <c r="U8" s="558">
        <f ca="1">'Lineup P.1'!K81+'Lineup P.2'!K81</f>
        <v>-21</v>
      </c>
      <c r="V8" s="332">
        <f ca="1">'Lineup P.1'!I81+'Lineup P.2'!I81</f>
        <v>-2</v>
      </c>
      <c r="W8" s="333">
        <f ca="1">'Lineup P.1'!C81+'Lineup P.2'!C81</f>
        <v>5</v>
      </c>
      <c r="X8" s="333">
        <f ca="1">'Lineup P.1'!E81+'Lineup P.2'!E81</f>
        <v>-12</v>
      </c>
      <c r="Y8" s="333">
        <f ca="1">'Lineup P.1'!F81+'Lineup P.2'!F81</f>
        <v>0</v>
      </c>
      <c r="Z8" s="332">
        <f ca="1">'Lineup P.1'!H81+'Lineup P.2'!H81</f>
        <v>-7</v>
      </c>
      <c r="AA8" s="338">
        <f ca="1">'Lineup P.1'!N81+'Lineup P.2'!N81</f>
        <v>-30</v>
      </c>
      <c r="AB8" s="337">
        <f t="shared" si="0"/>
        <v>-1.875</v>
      </c>
      <c r="AC8" s="339">
        <f ca="1">'Pen Tot'!O8</f>
        <v>6</v>
      </c>
      <c r="AD8" s="336">
        <f ca="1">'Pen Tot'!T8</f>
        <v>1</v>
      </c>
      <c r="AE8" s="334">
        <f ca="1">'Pen Tot'!U8</f>
        <v>2</v>
      </c>
      <c r="AF8" s="497"/>
      <c r="AG8" s="479" t="str">
        <f ca="1">IF(Rosters!$B17="","",Rosters!$B17)</f>
        <v>10cent</v>
      </c>
      <c r="AH8" s="483" t="str">
        <f ca="1">IF(Rosters!$C17="","",Rosters!$C17)</f>
        <v>Rock Candy</v>
      </c>
      <c r="AI8" s="344">
        <f ca="1">'Actions P.1'!C58+'Actions P.2'!C58</f>
        <v>4</v>
      </c>
      <c r="AJ8" s="343">
        <f ca="1">'Actions P.1'!D58+'Actions P.2'!D58</f>
        <v>0</v>
      </c>
      <c r="AK8" s="343">
        <f ca="1">'Actions P.1'!E58+'Actions P.2'!E58</f>
        <v>0</v>
      </c>
      <c r="AL8" s="343">
        <f ca="1">'Actions P.1'!F58+'Actions P.2'!F58</f>
        <v>0</v>
      </c>
      <c r="AM8" s="343">
        <f ca="1">'Actions P.1'!G58+'Actions P.2'!G58</f>
        <v>1</v>
      </c>
      <c r="AN8" s="372">
        <f t="shared" si="6"/>
        <v>5</v>
      </c>
      <c r="AO8" s="367">
        <f ca="1">'Actions P.1'!C8+'Actions P.2'!C8</f>
        <v>7</v>
      </c>
      <c r="AP8" s="345">
        <f ca="1">'Actions P.1'!D8+'Actions P.2'!D8</f>
        <v>2</v>
      </c>
      <c r="AQ8" s="345">
        <f ca="1">'Actions P.1'!E8+'Actions P.2'!E8</f>
        <v>2</v>
      </c>
      <c r="AR8" s="345">
        <f ca="1">'Actions P.1'!F8+'Actions P.2'!F8</f>
        <v>0</v>
      </c>
      <c r="AS8" s="345">
        <f ca="1">'Actions P.1'!G8+'Actions P.2'!G8</f>
        <v>0</v>
      </c>
      <c r="AT8" s="342">
        <f t="shared" si="7"/>
        <v>11</v>
      </c>
      <c r="AU8" s="347">
        <f t="shared" si="8"/>
        <v>16</v>
      </c>
      <c r="AV8" s="337">
        <f t="shared" si="9"/>
        <v>0</v>
      </c>
      <c r="AW8" s="200">
        <f t="shared" si="1"/>
        <v>0.3125</v>
      </c>
      <c r="AX8" s="374">
        <f t="shared" si="10"/>
        <v>6.3291139240506333E-2</v>
      </c>
      <c r="AY8" s="342">
        <f t="shared" si="2"/>
        <v>0.6875</v>
      </c>
      <c r="AZ8" s="382">
        <f t="shared" si="11"/>
        <v>8.7301587301587297E-2</v>
      </c>
      <c r="BA8" s="347">
        <f t="shared" si="3"/>
        <v>1</v>
      </c>
      <c r="BB8" s="600">
        <f t="shared" si="12"/>
        <v>7.8048780487804878E-2</v>
      </c>
      <c r="BC8" s="367"/>
      <c r="BD8" s="345"/>
      <c r="BE8" s="342"/>
      <c r="BF8" s="346"/>
      <c r="BG8" s="200"/>
      <c r="BH8" s="342"/>
      <c r="BI8" s="348"/>
      <c r="BJ8" s="349"/>
      <c r="BK8" s="350"/>
      <c r="BL8" s="351"/>
    </row>
    <row r="9" spans="1:65" ht="20" customHeight="1">
      <c r="A9" s="479" t="str">
        <f ca="1">IF(Rosters!$B18="","",Rosters!$B18)</f>
        <v>1337</v>
      </c>
      <c r="B9" s="483" t="str">
        <f ca="1">IF(Rosters!$C18="","",Rosters!$C18)</f>
        <v>Riot Nrrrd</v>
      </c>
      <c r="C9" s="558">
        <f ca="1">'Lineup P.1'!K65+'Lineup P.2'!K65</f>
        <v>0</v>
      </c>
      <c r="D9" s="332">
        <f ca="1">'Lineup P.1'!I65+'Lineup P.2'!I65</f>
        <v>0</v>
      </c>
      <c r="E9" s="333">
        <f ca="1">'Lineup P.1'!C65+'Lineup P.2'!C65</f>
        <v>1</v>
      </c>
      <c r="F9" s="333">
        <f ca="1">'Lineup P.1'!E65+'Lineup P.2'!E65</f>
        <v>4</v>
      </c>
      <c r="G9" s="333">
        <f ca="1">'Lineup P.1'!F65+'Lineup P.2'!F65</f>
        <v>0</v>
      </c>
      <c r="H9" s="332">
        <f ca="1">'Lineup P.1'!H65+'Lineup P.2'!H65</f>
        <v>5</v>
      </c>
      <c r="I9" s="337">
        <f t="shared" si="4"/>
        <v>5</v>
      </c>
      <c r="J9" s="344">
        <f ca="1">SUM('Score P.1'!AB127:AC127,'Score P.2'!AB127:AC127)</f>
        <v>0</v>
      </c>
      <c r="K9" s="343">
        <f ca="1">SUM('Score P.2'!AD127,'Score P.1'!AD127)</f>
        <v>0</v>
      </c>
      <c r="L9" s="343">
        <f ca="1">SUM('Score P.2'!AG127,'Score P.1'!AG127)</f>
        <v>0</v>
      </c>
      <c r="M9" s="347">
        <f ca="1">SUM('Score P.1'!W127,'Score P.2'!W127)</f>
        <v>0</v>
      </c>
      <c r="N9" s="346">
        <f t="shared" si="13"/>
        <v>0</v>
      </c>
      <c r="O9" s="344">
        <f ca="1">SUM('Score P.1'!C127,'Score P.2'!C127)</f>
        <v>0</v>
      </c>
      <c r="P9" s="342">
        <f ca="1">SUM('Score P.1'!D127,'Score P.2'!D127)</f>
        <v>0</v>
      </c>
      <c r="Q9" s="343">
        <f ca="1">SUM('Score P.1'!E127,'Score P.2'!E127)</f>
        <v>0</v>
      </c>
      <c r="R9" s="343">
        <f ca="1">SUM('Score P.1'!G127,'Score P.2'!G127)</f>
        <v>0</v>
      </c>
      <c r="S9" s="382" t="str">
        <f t="shared" si="5"/>
        <v>-</v>
      </c>
      <c r="T9" s="472">
        <f ca="1">SUM('Score P.1'!Z127,'Score P.2'!Z127)</f>
        <v>0</v>
      </c>
      <c r="U9" s="558">
        <f ca="1">'Lineup P.1'!K82+'Lineup P.2'!K82</f>
        <v>0</v>
      </c>
      <c r="V9" s="332">
        <f ca="1">'Lineup P.1'!I82+'Lineup P.2'!I82</f>
        <v>0</v>
      </c>
      <c r="W9" s="333">
        <f ca="1">'Lineup P.1'!C82+'Lineup P.2'!C82</f>
        <v>-5</v>
      </c>
      <c r="X9" s="333">
        <f ca="1">'Lineup P.1'!E82+'Lineup P.2'!E82</f>
        <v>-6</v>
      </c>
      <c r="Y9" s="333">
        <f ca="1">'Lineup P.1'!F82+'Lineup P.2'!F82</f>
        <v>0</v>
      </c>
      <c r="Z9" s="332">
        <f ca="1">'Lineup P.1'!H82+'Lineup P.2'!H82</f>
        <v>-11</v>
      </c>
      <c r="AA9" s="338">
        <f ca="1">'Lineup P.1'!N82+'Lineup P.2'!N82</f>
        <v>-11</v>
      </c>
      <c r="AB9" s="337">
        <f t="shared" si="0"/>
        <v>-2.2000000000000002</v>
      </c>
      <c r="AC9" s="339">
        <f ca="1">'Pen Tot'!O9</f>
        <v>1</v>
      </c>
      <c r="AD9" s="336">
        <f ca="1">'Pen Tot'!T9</f>
        <v>0</v>
      </c>
      <c r="AE9" s="334">
        <f ca="1">'Pen Tot'!U9</f>
        <v>0</v>
      </c>
      <c r="AF9" s="497"/>
      <c r="AG9" s="479" t="str">
        <f ca="1">IF(Rosters!$B18="","",Rosters!$B18)</f>
        <v>1337</v>
      </c>
      <c r="AH9" s="483" t="str">
        <f ca="1">IF(Rosters!$C18="","",Rosters!$C18)</f>
        <v>Riot Nrrrd</v>
      </c>
      <c r="AI9" s="344">
        <f ca="1">'Actions P.1'!C59+'Actions P.2'!C59</f>
        <v>1</v>
      </c>
      <c r="AJ9" s="343">
        <f ca="1">'Actions P.1'!D59+'Actions P.2'!D59</f>
        <v>0</v>
      </c>
      <c r="AK9" s="343">
        <f ca="1">'Actions P.1'!E59+'Actions P.2'!E59</f>
        <v>0</v>
      </c>
      <c r="AL9" s="343">
        <f ca="1">'Actions P.1'!F59+'Actions P.2'!F59</f>
        <v>0</v>
      </c>
      <c r="AM9" s="343">
        <f ca="1">'Actions P.1'!G59+'Actions P.2'!G59</f>
        <v>0</v>
      </c>
      <c r="AN9" s="372">
        <f t="shared" si="6"/>
        <v>1</v>
      </c>
      <c r="AO9" s="367">
        <f ca="1">'Actions P.1'!C9+'Actions P.2'!C9</f>
        <v>2</v>
      </c>
      <c r="AP9" s="345">
        <f ca="1">'Actions P.1'!D9+'Actions P.2'!D9</f>
        <v>0</v>
      </c>
      <c r="AQ9" s="345">
        <f ca="1">'Actions P.1'!E9+'Actions P.2'!E9</f>
        <v>1</v>
      </c>
      <c r="AR9" s="345">
        <f ca="1">'Actions P.1'!F9+'Actions P.2'!F9</f>
        <v>1</v>
      </c>
      <c r="AS9" s="345">
        <f ca="1">'Actions P.1'!G9+'Actions P.2'!G9</f>
        <v>0</v>
      </c>
      <c r="AT9" s="342">
        <f t="shared" si="7"/>
        <v>4</v>
      </c>
      <c r="AU9" s="347">
        <f t="shared" si="8"/>
        <v>5</v>
      </c>
      <c r="AV9" s="337">
        <f t="shared" si="9"/>
        <v>1</v>
      </c>
      <c r="AW9" s="200">
        <f t="shared" si="1"/>
        <v>0.2</v>
      </c>
      <c r="AX9" s="374">
        <f t="shared" si="10"/>
        <v>1.2658227848101266E-2</v>
      </c>
      <c r="AY9" s="342">
        <f t="shared" si="2"/>
        <v>0.8</v>
      </c>
      <c r="AZ9" s="382">
        <f t="shared" si="11"/>
        <v>3.1746031746031744E-2</v>
      </c>
      <c r="BA9" s="347">
        <f t="shared" si="3"/>
        <v>1</v>
      </c>
      <c r="BB9" s="600">
        <f t="shared" si="12"/>
        <v>2.4390243902439025E-2</v>
      </c>
      <c r="BC9" s="367"/>
      <c r="BD9" s="345"/>
      <c r="BE9" s="342"/>
      <c r="BF9" s="346"/>
      <c r="BG9" s="200"/>
      <c r="BH9" s="342"/>
      <c r="BI9" s="348"/>
      <c r="BJ9" s="349"/>
      <c r="BK9" s="350"/>
      <c r="BL9" s="351"/>
    </row>
    <row r="10" spans="1:65" ht="20" customHeight="1">
      <c r="A10" s="479" t="str">
        <f ca="1">IF(Rosters!$B19="","",Rosters!$B19)</f>
        <v>.223</v>
      </c>
      <c r="B10" s="483" t="str">
        <f ca="1">IF(Rosters!$C19="","",Rosters!$C19)</f>
        <v>Spanish Ass'assin</v>
      </c>
      <c r="C10" s="558">
        <f ca="1">'Lineup P.1'!K66+'Lineup P.2'!K66</f>
        <v>0</v>
      </c>
      <c r="D10" s="332">
        <f ca="1">'Lineup P.1'!I66+'Lineup P.2'!I66</f>
        <v>0</v>
      </c>
      <c r="E10" s="333">
        <f ca="1">'Lineup P.1'!C66+'Lineup P.2'!C66</f>
        <v>4</v>
      </c>
      <c r="F10" s="333">
        <f ca="1">'Lineup P.1'!E66+'Lineup P.2'!E66</f>
        <v>4</v>
      </c>
      <c r="G10" s="333">
        <f ca="1">'Lineup P.1'!F66+'Lineup P.2'!F66</f>
        <v>6</v>
      </c>
      <c r="H10" s="332">
        <f ca="1">'Lineup P.1'!H66+'Lineup P.2'!H66</f>
        <v>14</v>
      </c>
      <c r="I10" s="337">
        <f t="shared" si="4"/>
        <v>14</v>
      </c>
      <c r="J10" s="344">
        <f ca="1">SUM('Score P.1'!AB128:AC128,'Score P.2'!AB128:AC128)</f>
        <v>0</v>
      </c>
      <c r="K10" s="343">
        <f ca="1">SUM('Score P.2'!AD128,'Score P.1'!AD128)</f>
        <v>0</v>
      </c>
      <c r="L10" s="343">
        <f ca="1">SUM('Score P.2'!AG128,'Score P.1'!AG128)</f>
        <v>0</v>
      </c>
      <c r="M10" s="347">
        <f ca="1">SUM('Score P.1'!W128,'Score P.2'!W128)</f>
        <v>0</v>
      </c>
      <c r="N10" s="346">
        <f t="shared" si="13"/>
        <v>0</v>
      </c>
      <c r="O10" s="344">
        <f ca="1">SUM('Score P.1'!C128,'Score P.2'!C128)</f>
        <v>0</v>
      </c>
      <c r="P10" s="342">
        <f ca="1">SUM('Score P.1'!D128,'Score P.2'!D128)</f>
        <v>0</v>
      </c>
      <c r="Q10" s="343">
        <f ca="1">SUM('Score P.1'!E128,'Score P.2'!E128)</f>
        <v>0</v>
      </c>
      <c r="R10" s="343">
        <f ca="1">SUM('Score P.1'!G128,'Score P.2'!G128)</f>
        <v>0</v>
      </c>
      <c r="S10" s="382" t="str">
        <f t="shared" si="5"/>
        <v>-</v>
      </c>
      <c r="T10" s="472">
        <f ca="1">SUM('Score P.1'!Z128,'Score P.2'!Z128)</f>
        <v>0</v>
      </c>
      <c r="U10" s="558">
        <f ca="1">'Lineup P.1'!K83+'Lineup P.2'!K83</f>
        <v>0</v>
      </c>
      <c r="V10" s="332">
        <f ca="1">'Lineup P.1'!I83+'Lineup P.2'!I83</f>
        <v>0</v>
      </c>
      <c r="W10" s="333">
        <f ca="1">'Lineup P.1'!C83+'Lineup P.2'!C83</f>
        <v>0</v>
      </c>
      <c r="X10" s="333">
        <f ca="1">'Lineup P.1'!E83+'Lineup P.2'!E83</f>
        <v>-7</v>
      </c>
      <c r="Y10" s="333">
        <f ca="1">'Lineup P.1'!F83+'Lineup P.2'!F83</f>
        <v>-17</v>
      </c>
      <c r="Z10" s="332">
        <f ca="1">'Lineup P.1'!H83+'Lineup P.2'!H83</f>
        <v>-24</v>
      </c>
      <c r="AA10" s="338">
        <f ca="1">'Lineup P.1'!N83+'Lineup P.2'!N83</f>
        <v>-24</v>
      </c>
      <c r="AB10" s="337">
        <f t="shared" si="0"/>
        <v>-1.7142857142857142</v>
      </c>
      <c r="AC10" s="339">
        <f ca="1">'Pen Tot'!O10</f>
        <v>6</v>
      </c>
      <c r="AD10" s="336">
        <f ca="1">'Pen Tot'!T10</f>
        <v>0</v>
      </c>
      <c r="AE10" s="334">
        <f ca="1">'Pen Tot'!U10</f>
        <v>0</v>
      </c>
      <c r="AF10" s="497"/>
      <c r="AG10" s="479" t="str">
        <f ca="1">IF(Rosters!$B19="","",Rosters!$B19)</f>
        <v>.223</v>
      </c>
      <c r="AH10" s="483" t="str">
        <f ca="1">IF(Rosters!$C19="","",Rosters!$C19)</f>
        <v>Spanish Ass'assin</v>
      </c>
      <c r="AI10" s="344">
        <f ca="1">'Actions P.1'!C60+'Actions P.2'!C60</f>
        <v>5</v>
      </c>
      <c r="AJ10" s="343">
        <f ca="1">'Actions P.1'!D60+'Actions P.2'!D60</f>
        <v>2</v>
      </c>
      <c r="AK10" s="343">
        <f ca="1">'Actions P.1'!E60+'Actions P.2'!E60</f>
        <v>0</v>
      </c>
      <c r="AL10" s="343">
        <f ca="1">'Actions P.1'!F60+'Actions P.2'!F60</f>
        <v>0</v>
      </c>
      <c r="AM10" s="343">
        <f ca="1">'Actions P.1'!G60+'Actions P.2'!G60</f>
        <v>0</v>
      </c>
      <c r="AN10" s="372">
        <f t="shared" si="6"/>
        <v>7</v>
      </c>
      <c r="AO10" s="367">
        <f ca="1">'Actions P.1'!C10+'Actions P.2'!C10</f>
        <v>5</v>
      </c>
      <c r="AP10" s="345">
        <f ca="1">'Actions P.1'!D10+'Actions P.2'!D10</f>
        <v>1</v>
      </c>
      <c r="AQ10" s="345">
        <f ca="1">'Actions P.1'!E10+'Actions P.2'!E10</f>
        <v>3</v>
      </c>
      <c r="AR10" s="345">
        <f ca="1">'Actions P.1'!F10+'Actions P.2'!F10</f>
        <v>0</v>
      </c>
      <c r="AS10" s="345">
        <f ca="1">'Actions P.1'!G10+'Actions P.2'!G10</f>
        <v>1</v>
      </c>
      <c r="AT10" s="342">
        <f t="shared" si="7"/>
        <v>10</v>
      </c>
      <c r="AU10" s="347">
        <f t="shared" si="8"/>
        <v>17</v>
      </c>
      <c r="AV10" s="337">
        <f t="shared" si="9"/>
        <v>2</v>
      </c>
      <c r="AW10" s="200">
        <f t="shared" si="1"/>
        <v>0.5</v>
      </c>
      <c r="AX10" s="374">
        <f t="shared" si="10"/>
        <v>8.8607594936708861E-2</v>
      </c>
      <c r="AY10" s="342">
        <f t="shared" si="2"/>
        <v>0.7142857142857143</v>
      </c>
      <c r="AZ10" s="382">
        <f t="shared" si="11"/>
        <v>7.9365079365079361E-2</v>
      </c>
      <c r="BA10" s="347">
        <f t="shared" si="3"/>
        <v>1.2142857142857142</v>
      </c>
      <c r="BB10" s="600">
        <f t="shared" si="12"/>
        <v>8.2926829268292687E-2</v>
      </c>
      <c r="BC10" s="367"/>
      <c r="BD10" s="345"/>
      <c r="BE10" s="342"/>
      <c r="BF10" s="346"/>
      <c r="BG10" s="200"/>
      <c r="BH10" s="342"/>
      <c r="BI10" s="348"/>
      <c r="BJ10" s="349"/>
      <c r="BK10" s="350"/>
      <c r="BL10" s="351"/>
    </row>
    <row r="11" spans="1:65" ht="20" customHeight="1">
      <c r="A11" s="479" t="str">
        <f ca="1">IF(Rosters!$B20="","",Rosters!$B20)</f>
        <v>68</v>
      </c>
      <c r="B11" s="483" t="str">
        <f ca="1">IF(Rosters!$C20="","",Rosters!$C20)</f>
        <v>Summers Eve-L</v>
      </c>
      <c r="C11" s="558">
        <f ca="1">'Lineup P.1'!K67+'Lineup P.2'!K67</f>
        <v>8</v>
      </c>
      <c r="D11" s="332">
        <f ca="1">'Lineup P.1'!I67+'Lineup P.2'!I67</f>
        <v>0</v>
      </c>
      <c r="E11" s="333">
        <f ca="1">'Lineup P.1'!C67+'Lineup P.2'!C67</f>
        <v>2</v>
      </c>
      <c r="F11" s="333">
        <f ca="1">'Lineup P.1'!E67+'Lineup P.2'!E67</f>
        <v>2</v>
      </c>
      <c r="G11" s="333">
        <f ca="1">'Lineup P.1'!F67+'Lineup P.2'!F67</f>
        <v>8</v>
      </c>
      <c r="H11" s="332">
        <f ca="1">'Lineup P.1'!H67+'Lineup P.2'!H67</f>
        <v>12</v>
      </c>
      <c r="I11" s="337">
        <f t="shared" si="4"/>
        <v>20</v>
      </c>
      <c r="J11" s="344">
        <f ca="1">SUM('Score P.1'!AB129:AC129,'Score P.2'!AB129:AC129)</f>
        <v>2</v>
      </c>
      <c r="K11" s="343">
        <f ca="1">SUM('Score P.2'!AD129,'Score P.1'!AD129)</f>
        <v>0</v>
      </c>
      <c r="L11" s="343">
        <f ca="1">SUM('Score P.2'!AG129,'Score P.1'!AG129)</f>
        <v>2</v>
      </c>
      <c r="M11" s="347">
        <f ca="1">SUM('Score P.1'!W129,'Score P.2'!W129)</f>
        <v>14</v>
      </c>
      <c r="N11" s="346">
        <f t="shared" si="13"/>
        <v>1.75</v>
      </c>
      <c r="O11" s="344">
        <f ca="1">SUM('Score P.1'!C129,'Score P.2'!C129)</f>
        <v>1</v>
      </c>
      <c r="P11" s="342">
        <f ca="1">SUM('Score P.1'!D129,'Score P.2'!D129)</f>
        <v>1</v>
      </c>
      <c r="Q11" s="343">
        <f ca="1">SUM('Score P.1'!E129,'Score P.2'!E129)</f>
        <v>1</v>
      </c>
      <c r="R11" s="343">
        <f ca="1">SUM('Score P.1'!G129,'Score P.2'!G129)</f>
        <v>1</v>
      </c>
      <c r="S11" s="382">
        <f t="shared" si="5"/>
        <v>0.125</v>
      </c>
      <c r="T11" s="472">
        <f ca="1">SUM('Score P.1'!Z129,'Score P.2'!Z129)</f>
        <v>-7</v>
      </c>
      <c r="U11" s="558">
        <f ca="1">'Lineup P.1'!K84+'Lineup P.2'!K84</f>
        <v>-14</v>
      </c>
      <c r="V11" s="332">
        <f ca="1">'Lineup P.1'!I84+'Lineup P.2'!I84</f>
        <v>0</v>
      </c>
      <c r="W11" s="333">
        <f ca="1">'Lineup P.1'!C84+'Lineup P.2'!C84</f>
        <v>-2</v>
      </c>
      <c r="X11" s="333">
        <f ca="1">'Lineup P.1'!E84+'Lineup P.2'!E84</f>
        <v>-6</v>
      </c>
      <c r="Y11" s="333">
        <f ca="1">'Lineup P.1'!F84+'Lineup P.2'!F84</f>
        <v>-7</v>
      </c>
      <c r="Z11" s="332">
        <f ca="1">'Lineup P.1'!H84+'Lineup P.2'!H84</f>
        <v>-15</v>
      </c>
      <c r="AA11" s="338">
        <f ca="1">'Lineup P.1'!N84+'Lineup P.2'!N84</f>
        <v>-29</v>
      </c>
      <c r="AB11" s="337">
        <f t="shared" si="0"/>
        <v>-1.45</v>
      </c>
      <c r="AC11" s="339">
        <f ca="1">'Pen Tot'!O11</f>
        <v>9</v>
      </c>
      <c r="AD11" s="336">
        <f ca="1">'Pen Tot'!T11</f>
        <v>2</v>
      </c>
      <c r="AE11" s="334">
        <f ca="1">'Pen Tot'!U11</f>
        <v>3</v>
      </c>
      <c r="AF11" s="497"/>
      <c r="AG11" s="479" t="str">
        <f ca="1">IF(Rosters!$B20="","",Rosters!$B20)</f>
        <v>68</v>
      </c>
      <c r="AH11" s="483" t="str">
        <f ca="1">IF(Rosters!$C20="","",Rosters!$C20)</f>
        <v>Summers Eve-L</v>
      </c>
      <c r="AI11" s="344">
        <f ca="1">'Actions P.1'!C61+'Actions P.2'!C61</f>
        <v>6</v>
      </c>
      <c r="AJ11" s="343">
        <f ca="1">'Actions P.1'!D61+'Actions P.2'!D61</f>
        <v>1</v>
      </c>
      <c r="AK11" s="343">
        <f ca="1">'Actions P.1'!E61+'Actions P.2'!E61</f>
        <v>1</v>
      </c>
      <c r="AL11" s="343">
        <f ca="1">'Actions P.1'!F61+'Actions P.2'!F61</f>
        <v>0</v>
      </c>
      <c r="AM11" s="343">
        <f ca="1">'Actions P.1'!G61+'Actions P.2'!G61</f>
        <v>0</v>
      </c>
      <c r="AN11" s="372">
        <f t="shared" si="6"/>
        <v>8</v>
      </c>
      <c r="AO11" s="367">
        <f ca="1">'Actions P.1'!C11+'Actions P.2'!C11</f>
        <v>6</v>
      </c>
      <c r="AP11" s="345">
        <f ca="1">'Actions P.1'!D11+'Actions P.2'!D11</f>
        <v>1</v>
      </c>
      <c r="AQ11" s="345">
        <f ca="1">'Actions P.1'!E11+'Actions P.2'!E11</f>
        <v>1</v>
      </c>
      <c r="AR11" s="345">
        <f ca="1">'Actions P.1'!F11+'Actions P.2'!F11</f>
        <v>1</v>
      </c>
      <c r="AS11" s="345">
        <f ca="1">'Actions P.1'!G11+'Actions P.2'!G11</f>
        <v>0</v>
      </c>
      <c r="AT11" s="342">
        <f t="shared" si="7"/>
        <v>9</v>
      </c>
      <c r="AU11" s="347">
        <f t="shared" si="8"/>
        <v>17</v>
      </c>
      <c r="AV11" s="337">
        <f t="shared" si="9"/>
        <v>2</v>
      </c>
      <c r="AW11" s="200">
        <f t="shared" si="1"/>
        <v>0.4</v>
      </c>
      <c r="AX11" s="374">
        <f t="shared" si="10"/>
        <v>0.10126582278481013</v>
      </c>
      <c r="AY11" s="342">
        <f t="shared" si="2"/>
        <v>0.45</v>
      </c>
      <c r="AZ11" s="382">
        <f t="shared" si="11"/>
        <v>7.1428571428571425E-2</v>
      </c>
      <c r="BA11" s="347">
        <f t="shared" si="3"/>
        <v>0.85</v>
      </c>
      <c r="BB11" s="600">
        <f t="shared" si="12"/>
        <v>8.2926829268292687E-2</v>
      </c>
      <c r="BC11" s="367"/>
      <c r="BD11" s="345"/>
      <c r="BE11" s="342"/>
      <c r="BF11" s="346"/>
      <c r="BG11" s="200"/>
      <c r="BH11" s="342"/>
      <c r="BI11" s="348"/>
      <c r="BJ11" s="349"/>
      <c r="BK11" s="350"/>
      <c r="BL11" s="351"/>
    </row>
    <row r="12" spans="1:65" ht="20" customHeight="1">
      <c r="A12" s="479" t="str">
        <f ca="1">IF(Rosters!$B21="","",Rosters!$B21)</f>
        <v>-0</v>
      </c>
      <c r="B12" s="483" t="str">
        <f ca="1">IF(Rosters!$C21="","",Rosters!$C21)</f>
        <v>Vicious Vixen</v>
      </c>
      <c r="C12" s="558">
        <f ca="1">'Lineup P.1'!K68+'Lineup P.2'!K68</f>
        <v>1</v>
      </c>
      <c r="D12" s="332">
        <f ca="1">'Lineup P.1'!I68+'Lineup P.2'!I68</f>
        <v>0</v>
      </c>
      <c r="E12" s="333">
        <f ca="1">'Lineup P.1'!C68+'Lineup P.2'!C68</f>
        <v>1</v>
      </c>
      <c r="F12" s="333">
        <f ca="1">'Lineup P.1'!E68+'Lineup P.2'!E68</f>
        <v>11</v>
      </c>
      <c r="G12" s="333">
        <f ca="1">'Lineup P.1'!F68+'Lineup P.2'!F68</f>
        <v>8</v>
      </c>
      <c r="H12" s="332">
        <f ca="1">'Lineup P.1'!H68+'Lineup P.2'!H68</f>
        <v>20</v>
      </c>
      <c r="I12" s="337">
        <f t="shared" si="4"/>
        <v>21</v>
      </c>
      <c r="J12" s="344">
        <f ca="1">SUM('Score P.1'!AB130:AC130,'Score P.2'!AB130:AC130)</f>
        <v>2</v>
      </c>
      <c r="K12" s="343">
        <f ca="1">SUM('Score P.2'!AD130,'Score P.1'!AD130)</f>
        <v>0</v>
      </c>
      <c r="L12" s="343">
        <f ca="1">SUM('Score P.2'!AG130,'Score P.1'!AG130)</f>
        <v>2</v>
      </c>
      <c r="M12" s="347">
        <f ca="1">SUM('Score P.1'!W130,'Score P.2'!W130)</f>
        <v>5</v>
      </c>
      <c r="N12" s="346">
        <f t="shared" si="13"/>
        <v>5</v>
      </c>
      <c r="O12" s="344">
        <f ca="1">SUM('Score P.1'!C130,'Score P.2'!C130)</f>
        <v>0</v>
      </c>
      <c r="P12" s="342">
        <f ca="1">SUM('Score P.1'!D130,'Score P.2'!D130)</f>
        <v>1</v>
      </c>
      <c r="Q12" s="343">
        <f ca="1">SUM('Score P.1'!E130,'Score P.2'!E130)</f>
        <v>1</v>
      </c>
      <c r="R12" s="343">
        <f ca="1">SUM('Score P.1'!G130,'Score P.2'!G130)</f>
        <v>0</v>
      </c>
      <c r="S12" s="382">
        <f t="shared" si="5"/>
        <v>1</v>
      </c>
      <c r="T12" s="472">
        <f ca="1">SUM('Score P.1'!Z130,'Score P.2'!Z130)</f>
        <v>5</v>
      </c>
      <c r="U12" s="558">
        <f ca="1">'Lineup P.1'!K85+'Lineup P.2'!K85</f>
        <v>5</v>
      </c>
      <c r="V12" s="332">
        <f ca="1">'Lineup P.1'!I85+'Lineup P.2'!I85</f>
        <v>0</v>
      </c>
      <c r="W12" s="333">
        <f ca="1">'Lineup P.1'!C85+'Lineup P.2'!C85</f>
        <v>-7</v>
      </c>
      <c r="X12" s="333">
        <f ca="1">'Lineup P.1'!E85+'Lineup P.2'!E85</f>
        <v>-1</v>
      </c>
      <c r="Y12" s="333">
        <f ca="1">'Lineup P.1'!F85+'Lineup P.2'!F85</f>
        <v>0</v>
      </c>
      <c r="Z12" s="332">
        <f ca="1">'Lineup P.1'!H85+'Lineup P.2'!H85</f>
        <v>-8</v>
      </c>
      <c r="AA12" s="338">
        <f ca="1">'Lineup P.1'!N85+'Lineup P.2'!N85</f>
        <v>-3</v>
      </c>
      <c r="AB12" s="337">
        <f t="shared" si="0"/>
        <v>-0.14285714285714285</v>
      </c>
      <c r="AC12" s="339">
        <f ca="1">'Pen Tot'!O12</f>
        <v>4</v>
      </c>
      <c r="AD12" s="336">
        <f ca="1">'Pen Tot'!T12</f>
        <v>2</v>
      </c>
      <c r="AE12" s="334">
        <f ca="1">'Pen Tot'!U12</f>
        <v>3</v>
      </c>
      <c r="AF12" s="497"/>
      <c r="AG12" s="479" t="str">
        <f ca="1">IF(Rosters!$B21="","",Rosters!$B21)</f>
        <v>-0</v>
      </c>
      <c r="AH12" s="483" t="str">
        <f ca="1">IF(Rosters!$C21="","",Rosters!$C21)</f>
        <v>Vicious Vixen</v>
      </c>
      <c r="AI12" s="344">
        <f ca="1">'Actions P.1'!C62+'Actions P.2'!C62</f>
        <v>13</v>
      </c>
      <c r="AJ12" s="343">
        <f ca="1">'Actions P.1'!D62+'Actions P.2'!D62</f>
        <v>4</v>
      </c>
      <c r="AK12" s="343">
        <f ca="1">'Actions P.1'!E62+'Actions P.2'!E62</f>
        <v>0</v>
      </c>
      <c r="AL12" s="343">
        <f ca="1">'Actions P.1'!F62+'Actions P.2'!F62</f>
        <v>1</v>
      </c>
      <c r="AM12" s="343">
        <f ca="1">'Actions P.1'!G62+'Actions P.2'!G62</f>
        <v>1</v>
      </c>
      <c r="AN12" s="372">
        <f t="shared" si="6"/>
        <v>19</v>
      </c>
      <c r="AO12" s="367">
        <f ca="1">'Actions P.1'!C12+'Actions P.2'!C12</f>
        <v>15</v>
      </c>
      <c r="AP12" s="345">
        <f ca="1">'Actions P.1'!D12+'Actions P.2'!D12</f>
        <v>9</v>
      </c>
      <c r="AQ12" s="345">
        <f ca="1">'Actions P.1'!E12+'Actions P.2'!E12</f>
        <v>6</v>
      </c>
      <c r="AR12" s="345">
        <f ca="1">'Actions P.1'!F12+'Actions P.2'!F12</f>
        <v>1</v>
      </c>
      <c r="AS12" s="345">
        <f ca="1">'Actions P.1'!G12+'Actions P.2'!G12</f>
        <v>0</v>
      </c>
      <c r="AT12" s="342">
        <f t="shared" si="7"/>
        <v>31</v>
      </c>
      <c r="AU12" s="347">
        <f t="shared" si="8"/>
        <v>50</v>
      </c>
      <c r="AV12" s="337">
        <f t="shared" si="9"/>
        <v>5</v>
      </c>
      <c r="AW12" s="200">
        <f t="shared" si="1"/>
        <v>0.90476190476190477</v>
      </c>
      <c r="AX12" s="374">
        <f t="shared" si="10"/>
        <v>0.24050632911392406</v>
      </c>
      <c r="AY12" s="342">
        <f t="shared" si="2"/>
        <v>1.4761904761904763</v>
      </c>
      <c r="AZ12" s="382">
        <f t="shared" si="11"/>
        <v>0.24603174603174602</v>
      </c>
      <c r="BA12" s="347">
        <f t="shared" si="3"/>
        <v>2.3809523809523809</v>
      </c>
      <c r="BB12" s="600">
        <f t="shared" si="12"/>
        <v>0.24390243902439024</v>
      </c>
      <c r="BC12" s="367"/>
      <c r="BD12" s="345"/>
      <c r="BE12" s="342"/>
      <c r="BF12" s="346"/>
      <c r="BG12" s="200"/>
      <c r="BH12" s="342"/>
      <c r="BI12" s="348"/>
      <c r="BJ12" s="349"/>
      <c r="BK12" s="350"/>
      <c r="BL12" s="351"/>
    </row>
    <row r="13" spans="1:65" ht="20" customHeight="1">
      <c r="A13" s="479" t="str">
        <f ca="1">IF(Rosters!$B22="","",Rosters!$B22)</f>
        <v>31</v>
      </c>
      <c r="B13" s="483" t="str">
        <f ca="1">IF(Rosters!$C22="","",Rosters!$C22)</f>
        <v>Whiskey</v>
      </c>
      <c r="C13" s="558">
        <f ca="1">'Lineup P.1'!K69+'Lineup P.2'!K69</f>
        <v>0</v>
      </c>
      <c r="D13" s="332">
        <f ca="1">'Lineup P.1'!I69+'Lineup P.2'!I69</f>
        <v>12</v>
      </c>
      <c r="E13" s="333">
        <f ca="1">'Lineup P.1'!C69+'Lineup P.2'!C69</f>
        <v>1</v>
      </c>
      <c r="F13" s="333">
        <f ca="1">'Lineup P.1'!E69+'Lineup P.2'!E69</f>
        <v>0</v>
      </c>
      <c r="G13" s="333">
        <f ca="1">'Lineup P.1'!F69+'Lineup P.2'!F69</f>
        <v>5</v>
      </c>
      <c r="H13" s="332">
        <f ca="1">'Lineup P.1'!H69+'Lineup P.2'!H69</f>
        <v>6</v>
      </c>
      <c r="I13" s="337">
        <f t="shared" si="4"/>
        <v>18</v>
      </c>
      <c r="J13" s="344">
        <f ca="1">SUM('Score P.1'!AB131:AC131,'Score P.2'!AB131:AC131)</f>
        <v>0</v>
      </c>
      <c r="K13" s="343">
        <f ca="1">SUM('Score P.2'!AD131,'Score P.1'!AD131)</f>
        <v>0</v>
      </c>
      <c r="L13" s="343">
        <f ca="1">SUM('Score P.2'!AG131,'Score P.1'!AG131)</f>
        <v>0</v>
      </c>
      <c r="M13" s="347">
        <f ca="1">SUM('Score P.1'!W131,'Score P.2'!W131)</f>
        <v>0</v>
      </c>
      <c r="N13" s="346">
        <f t="shared" si="13"/>
        <v>0</v>
      </c>
      <c r="O13" s="344">
        <f ca="1">SUM('Score P.1'!C131,'Score P.2'!C131)</f>
        <v>0</v>
      </c>
      <c r="P13" s="342">
        <f ca="1">SUM('Score P.1'!D131,'Score P.2'!D131)</f>
        <v>0</v>
      </c>
      <c r="Q13" s="343">
        <f ca="1">SUM('Score P.1'!E131,'Score P.2'!E131)</f>
        <v>0</v>
      </c>
      <c r="R13" s="343">
        <f ca="1">SUM('Score P.1'!G131,'Score P.2'!G131)</f>
        <v>0</v>
      </c>
      <c r="S13" s="382" t="str">
        <f t="shared" si="5"/>
        <v>-</v>
      </c>
      <c r="T13" s="472">
        <f ca="1">SUM('Score P.1'!Z131,'Score P.2'!Z131)</f>
        <v>0</v>
      </c>
      <c r="U13" s="558">
        <f ca="1">'Lineup P.1'!K86+'Lineup P.2'!K86</f>
        <v>0</v>
      </c>
      <c r="V13" s="332">
        <f ca="1">'Lineup P.1'!I86+'Lineup P.2'!I86</f>
        <v>-1</v>
      </c>
      <c r="W13" s="333">
        <f ca="1">'Lineup P.1'!C86+'Lineup P.2'!C86</f>
        <v>7</v>
      </c>
      <c r="X13" s="333">
        <f ca="1">'Lineup P.1'!E86+'Lineup P.2'!E86</f>
        <v>0</v>
      </c>
      <c r="Y13" s="333">
        <f ca="1">'Lineup P.1'!F86+'Lineup P.2'!F86</f>
        <v>0</v>
      </c>
      <c r="Z13" s="332">
        <f ca="1">'Lineup P.1'!H86+'Lineup P.2'!H86</f>
        <v>7</v>
      </c>
      <c r="AA13" s="338">
        <f ca="1">'Lineup P.1'!N86+'Lineup P.2'!N86</f>
        <v>6</v>
      </c>
      <c r="AB13" s="337">
        <f t="shared" si="0"/>
        <v>0.33333333333333331</v>
      </c>
      <c r="AC13" s="339">
        <f ca="1">'Pen Tot'!O13</f>
        <v>5</v>
      </c>
      <c r="AD13" s="336">
        <f ca="1">'Pen Tot'!T13</f>
        <v>1</v>
      </c>
      <c r="AE13" s="334">
        <f ca="1">'Pen Tot'!U13</f>
        <v>2</v>
      </c>
      <c r="AF13" s="497"/>
      <c r="AG13" s="479" t="str">
        <f ca="1">IF(Rosters!$B22="","",Rosters!$B22)</f>
        <v>31</v>
      </c>
      <c r="AH13" s="483" t="str">
        <f ca="1">IF(Rosters!$C22="","",Rosters!$C22)</f>
        <v>Whiskey</v>
      </c>
      <c r="AI13" s="344">
        <f ca="1">'Actions P.1'!C63+'Actions P.2'!C63</f>
        <v>8</v>
      </c>
      <c r="AJ13" s="343">
        <f ca="1">'Actions P.1'!D63+'Actions P.2'!D63</f>
        <v>2</v>
      </c>
      <c r="AK13" s="343">
        <f ca="1">'Actions P.1'!E63+'Actions P.2'!E63</f>
        <v>1</v>
      </c>
      <c r="AL13" s="343">
        <f ca="1">'Actions P.1'!F63+'Actions P.2'!F63</f>
        <v>0</v>
      </c>
      <c r="AM13" s="343">
        <f ca="1">'Actions P.1'!G63+'Actions P.2'!G63</f>
        <v>0</v>
      </c>
      <c r="AN13" s="372">
        <f t="shared" si="6"/>
        <v>11</v>
      </c>
      <c r="AO13" s="367">
        <f ca="1">'Actions P.1'!C13+'Actions P.2'!C13</f>
        <v>6</v>
      </c>
      <c r="AP13" s="345">
        <f ca="1">'Actions P.1'!D13+'Actions P.2'!D13</f>
        <v>5</v>
      </c>
      <c r="AQ13" s="345">
        <f ca="1">'Actions P.1'!E13+'Actions P.2'!E13</f>
        <v>4</v>
      </c>
      <c r="AR13" s="345">
        <f ca="1">'Actions P.1'!F13+'Actions P.2'!F13</f>
        <v>5</v>
      </c>
      <c r="AS13" s="345">
        <f ca="1">'Actions P.1'!G13+'Actions P.2'!G13</f>
        <v>0</v>
      </c>
      <c r="AT13" s="342">
        <f t="shared" si="7"/>
        <v>20</v>
      </c>
      <c r="AU13" s="347">
        <f t="shared" si="8"/>
        <v>31</v>
      </c>
      <c r="AV13" s="337">
        <f t="shared" si="9"/>
        <v>7</v>
      </c>
      <c r="AW13" s="200">
        <f t="shared" si="1"/>
        <v>0.61111111111111116</v>
      </c>
      <c r="AX13" s="374">
        <f t="shared" si="10"/>
        <v>0.13924050632911392</v>
      </c>
      <c r="AY13" s="342">
        <f t="shared" si="2"/>
        <v>1.1111111111111112</v>
      </c>
      <c r="AZ13" s="382">
        <f t="shared" si="11"/>
        <v>0.15873015873015872</v>
      </c>
      <c r="BA13" s="347">
        <f t="shared" si="3"/>
        <v>1.7222222222222223</v>
      </c>
      <c r="BB13" s="600">
        <f t="shared" si="12"/>
        <v>0.15121951219512195</v>
      </c>
      <c r="BC13" s="367"/>
      <c r="BD13" s="345"/>
      <c r="BE13" s="342"/>
      <c r="BF13" s="346"/>
      <c r="BG13" s="200"/>
      <c r="BH13" s="342"/>
      <c r="BI13" s="348"/>
      <c r="BJ13" s="349"/>
      <c r="BK13" s="350"/>
      <c r="BL13" s="351"/>
    </row>
    <row r="14" spans="1:65" ht="20" customHeight="1">
      <c r="A14" s="479" t="str">
        <f ca="1">IF(Rosters!$B23="","",Rosters!$B23)</f>
        <v>-</v>
      </c>
      <c r="B14" s="483" t="str">
        <f ca="1">IF(Rosters!$C23="","",Rosters!$C23)</f>
        <v>-</v>
      </c>
      <c r="C14" s="558">
        <f ca="1">'Lineup P.1'!K70+'Lineup P.2'!K70</f>
        <v>0</v>
      </c>
      <c r="D14" s="332">
        <f ca="1">'Lineup P.1'!I70+'Lineup P.2'!I70</f>
        <v>0</v>
      </c>
      <c r="E14" s="333">
        <f ca="1">'Lineup P.1'!C70+'Lineup P.2'!C70</f>
        <v>0</v>
      </c>
      <c r="F14" s="333">
        <f ca="1">'Lineup P.1'!E70+'Lineup P.2'!E70</f>
        <v>0</v>
      </c>
      <c r="G14" s="333">
        <f ca="1">'Lineup P.1'!F70+'Lineup P.2'!F70</f>
        <v>0</v>
      </c>
      <c r="H14" s="332">
        <f ca="1">'Lineup P.1'!H70+'Lineup P.2'!H70</f>
        <v>0</v>
      </c>
      <c r="I14" s="337">
        <f t="shared" si="4"/>
        <v>0</v>
      </c>
      <c r="J14" s="344">
        <f ca="1">SUM('Score P.1'!AB132:AC132,'Score P.2'!AB132:AC132)</f>
        <v>0</v>
      </c>
      <c r="K14" s="343">
        <f ca="1">SUM('Score P.2'!AD132,'Score P.1'!AD132)</f>
        <v>0</v>
      </c>
      <c r="L14" s="343">
        <f ca="1">SUM('Score P.2'!AG132,'Score P.1'!AG132)</f>
        <v>0</v>
      </c>
      <c r="M14" s="347">
        <f ca="1">SUM('Score P.1'!W132,'Score P.2'!W132)</f>
        <v>0</v>
      </c>
      <c r="N14" s="346">
        <f t="shared" si="13"/>
        <v>0</v>
      </c>
      <c r="O14" s="344">
        <f ca="1">SUM('Score P.1'!C132,'Score P.2'!C132)</f>
        <v>0</v>
      </c>
      <c r="P14" s="342">
        <f ca="1">SUM('Score P.1'!D132,'Score P.2'!D132)</f>
        <v>0</v>
      </c>
      <c r="Q14" s="343">
        <f ca="1">SUM('Score P.1'!E132,'Score P.2'!E132)</f>
        <v>0</v>
      </c>
      <c r="R14" s="343">
        <f ca="1">SUM('Score P.1'!G132,'Score P.2'!G132)</f>
        <v>0</v>
      </c>
      <c r="S14" s="382" t="str">
        <f t="shared" si="5"/>
        <v>-</v>
      </c>
      <c r="T14" s="472">
        <f ca="1">SUM('Score P.1'!Z132,'Score P.2'!Z132)</f>
        <v>0</v>
      </c>
      <c r="U14" s="558">
        <f ca="1">'Lineup P.1'!K87+'Lineup P.2'!K87</f>
        <v>0</v>
      </c>
      <c r="V14" s="332">
        <f ca="1">'Lineup P.1'!I87+'Lineup P.2'!I87</f>
        <v>0</v>
      </c>
      <c r="W14" s="333">
        <f ca="1">'Lineup P.1'!C87+'Lineup P.2'!C87</f>
        <v>0</v>
      </c>
      <c r="X14" s="333">
        <f ca="1">'Lineup P.1'!E87+'Lineup P.2'!E87</f>
        <v>0</v>
      </c>
      <c r="Y14" s="333">
        <f ca="1">'Lineup P.1'!F87+'Lineup P.2'!F87</f>
        <v>0</v>
      </c>
      <c r="Z14" s="332">
        <f ca="1">'Lineup P.1'!H87+'Lineup P.2'!H87</f>
        <v>0</v>
      </c>
      <c r="AA14" s="338">
        <f ca="1">'Lineup P.1'!N87+'Lineup P.2'!N87</f>
        <v>0</v>
      </c>
      <c r="AB14" s="337">
        <f t="shared" si="0"/>
        <v>0</v>
      </c>
      <c r="AC14" s="339">
        <f ca="1">'Pen Tot'!O14</f>
        <v>0</v>
      </c>
      <c r="AD14" s="336">
        <f ca="1">'Pen Tot'!T14</f>
        <v>0</v>
      </c>
      <c r="AE14" s="334">
        <f ca="1">'Pen Tot'!U14</f>
        <v>0</v>
      </c>
      <c r="AF14" s="497"/>
      <c r="AG14" s="479" t="str">
        <f ca="1">IF(Rosters!$B23="","",Rosters!$B23)</f>
        <v>-</v>
      </c>
      <c r="AH14" s="483" t="str">
        <f ca="1">IF(Rosters!$C23="","",Rosters!$C23)</f>
        <v>-</v>
      </c>
      <c r="AI14" s="344">
        <f ca="1">'Actions P.1'!C64+'Actions P.2'!C64</f>
        <v>0</v>
      </c>
      <c r="AJ14" s="343">
        <f ca="1">'Actions P.1'!D64+'Actions P.2'!D64</f>
        <v>0</v>
      </c>
      <c r="AK14" s="343">
        <f ca="1">'Actions P.1'!E64+'Actions P.2'!E64</f>
        <v>0</v>
      </c>
      <c r="AL14" s="343">
        <f ca="1">'Actions P.1'!F64+'Actions P.2'!F64</f>
        <v>0</v>
      </c>
      <c r="AM14" s="343">
        <f ca="1">'Actions P.1'!G64+'Actions P.2'!G64</f>
        <v>0</v>
      </c>
      <c r="AN14" s="372">
        <f t="shared" si="6"/>
        <v>0</v>
      </c>
      <c r="AO14" s="367">
        <f ca="1">'Actions P.1'!C14+'Actions P.2'!C14</f>
        <v>0</v>
      </c>
      <c r="AP14" s="345">
        <f ca="1">'Actions P.1'!D14+'Actions P.2'!D14</f>
        <v>0</v>
      </c>
      <c r="AQ14" s="345">
        <f ca="1">'Actions P.1'!E14+'Actions P.2'!E14</f>
        <v>0</v>
      </c>
      <c r="AR14" s="345">
        <f ca="1">'Actions P.1'!F14+'Actions P.2'!F14</f>
        <v>0</v>
      </c>
      <c r="AS14" s="345">
        <f ca="1">'Actions P.1'!G14+'Actions P.2'!G14</f>
        <v>0</v>
      </c>
      <c r="AT14" s="342">
        <f t="shared" si="7"/>
        <v>0</v>
      </c>
      <c r="AU14" s="347">
        <f t="shared" si="8"/>
        <v>0</v>
      </c>
      <c r="AV14" s="337">
        <f t="shared" si="9"/>
        <v>0</v>
      </c>
      <c r="AW14" s="200">
        <f t="shared" si="1"/>
        <v>0</v>
      </c>
      <c r="AX14" s="374">
        <f t="shared" si="10"/>
        <v>0</v>
      </c>
      <c r="AY14" s="342">
        <f t="shared" si="2"/>
        <v>0</v>
      </c>
      <c r="AZ14" s="382">
        <f t="shared" si="11"/>
        <v>0</v>
      </c>
      <c r="BA14" s="347">
        <f t="shared" si="3"/>
        <v>0</v>
      </c>
      <c r="BB14" s="600">
        <f t="shared" si="12"/>
        <v>0</v>
      </c>
      <c r="BC14" s="367"/>
      <c r="BD14" s="345"/>
      <c r="BE14" s="342"/>
      <c r="BF14" s="346"/>
      <c r="BG14" s="200"/>
      <c r="BH14" s="342"/>
      <c r="BI14" s="348"/>
      <c r="BJ14" s="349"/>
      <c r="BK14" s="350"/>
      <c r="BL14" s="351"/>
    </row>
    <row r="15" spans="1:65" ht="20" customHeight="1">
      <c r="A15" s="479" t="str">
        <f ca="1">IF(Rosters!$B24="","",Rosters!$B24)</f>
        <v>-</v>
      </c>
      <c r="B15" s="483" t="str">
        <f ca="1">IF(Rosters!$C24="","",Rosters!$C24)</f>
        <v>-</v>
      </c>
      <c r="C15" s="558">
        <f ca="1">'Lineup P.1'!K71+'Lineup P.2'!K71</f>
        <v>0</v>
      </c>
      <c r="D15" s="332">
        <f ca="1">'Lineup P.1'!I71+'Lineup P.2'!I71</f>
        <v>0</v>
      </c>
      <c r="E15" s="333">
        <f ca="1">'Lineup P.1'!C71+'Lineup P.2'!C71</f>
        <v>0</v>
      </c>
      <c r="F15" s="333">
        <f ca="1">'Lineup P.1'!E71+'Lineup P.2'!E71</f>
        <v>0</v>
      </c>
      <c r="G15" s="333">
        <f ca="1">'Lineup P.1'!F71+'Lineup P.2'!F71</f>
        <v>0</v>
      </c>
      <c r="H15" s="332">
        <f ca="1">'Lineup P.1'!H71+'Lineup P.2'!H71</f>
        <v>0</v>
      </c>
      <c r="I15" s="337">
        <f t="shared" si="4"/>
        <v>0</v>
      </c>
      <c r="J15" s="344">
        <f ca="1">SUM('Score P.1'!AB133:AC133,'Score P.2'!AB133:AC133)</f>
        <v>0</v>
      </c>
      <c r="K15" s="343">
        <f ca="1">SUM('Score P.2'!AD133,'Score P.1'!AD133)</f>
        <v>0</v>
      </c>
      <c r="L15" s="343">
        <f ca="1">SUM('Score P.2'!AG133,'Score P.1'!AG133)</f>
        <v>0</v>
      </c>
      <c r="M15" s="347">
        <f ca="1">SUM('Score P.1'!W133,'Score P.2'!W133)</f>
        <v>0</v>
      </c>
      <c r="N15" s="346">
        <f t="shared" si="13"/>
        <v>0</v>
      </c>
      <c r="O15" s="344">
        <f ca="1">SUM('Score P.1'!C133,'Score P.2'!C133)</f>
        <v>0</v>
      </c>
      <c r="P15" s="342">
        <f ca="1">SUM('Score P.1'!D133,'Score P.2'!D133)</f>
        <v>0</v>
      </c>
      <c r="Q15" s="343">
        <f ca="1">SUM('Score P.1'!E133,'Score P.2'!E133)</f>
        <v>0</v>
      </c>
      <c r="R15" s="343">
        <f ca="1">SUM('Score P.1'!G133,'Score P.2'!G133)</f>
        <v>0</v>
      </c>
      <c r="S15" s="382" t="str">
        <f t="shared" si="5"/>
        <v>-</v>
      </c>
      <c r="T15" s="472">
        <f ca="1">SUM('Score P.1'!Z133,'Score P.2'!Z133)</f>
        <v>0</v>
      </c>
      <c r="U15" s="558">
        <f ca="1">'Lineup P.1'!K88+'Lineup P.2'!K88</f>
        <v>0</v>
      </c>
      <c r="V15" s="332">
        <f ca="1">'Lineup P.1'!I88+'Lineup P.2'!I88</f>
        <v>0</v>
      </c>
      <c r="W15" s="333">
        <f ca="1">'Lineup P.1'!C88+'Lineup P.2'!C88</f>
        <v>0</v>
      </c>
      <c r="X15" s="333">
        <f ca="1">'Lineup P.1'!E88+'Lineup P.2'!E88</f>
        <v>0</v>
      </c>
      <c r="Y15" s="333">
        <f ca="1">'Lineup P.1'!F88+'Lineup P.2'!F88</f>
        <v>0</v>
      </c>
      <c r="Z15" s="332">
        <f ca="1">'Lineup P.1'!H88+'Lineup P.2'!H88</f>
        <v>0</v>
      </c>
      <c r="AA15" s="338">
        <f ca="1">'Lineup P.1'!N88+'Lineup P.2'!N88</f>
        <v>0</v>
      </c>
      <c r="AB15" s="337">
        <f t="shared" si="0"/>
        <v>0</v>
      </c>
      <c r="AC15" s="339">
        <f ca="1">'Pen Tot'!O15</f>
        <v>0</v>
      </c>
      <c r="AD15" s="336">
        <f ca="1">'Pen Tot'!T15</f>
        <v>0</v>
      </c>
      <c r="AE15" s="334">
        <f ca="1">'Pen Tot'!U15</f>
        <v>0</v>
      </c>
      <c r="AF15" s="497"/>
      <c r="AG15" s="479" t="str">
        <f ca="1">IF(Rosters!$B24="","",Rosters!$B24)</f>
        <v>-</v>
      </c>
      <c r="AH15" s="483" t="str">
        <f ca="1">IF(Rosters!$C24="","",Rosters!$C24)</f>
        <v>-</v>
      </c>
      <c r="AI15" s="344">
        <f ca="1">'Actions P.1'!C65+'Actions P.2'!C65</f>
        <v>0</v>
      </c>
      <c r="AJ15" s="343">
        <f ca="1">'Actions P.1'!D65+'Actions P.2'!D65</f>
        <v>0</v>
      </c>
      <c r="AK15" s="343">
        <f ca="1">'Actions P.1'!E65+'Actions P.2'!E65</f>
        <v>0</v>
      </c>
      <c r="AL15" s="343">
        <f ca="1">'Actions P.1'!F65+'Actions P.2'!F65</f>
        <v>0</v>
      </c>
      <c r="AM15" s="343">
        <f ca="1">'Actions P.1'!G65+'Actions P.2'!G65</f>
        <v>0</v>
      </c>
      <c r="AN15" s="372">
        <f t="shared" si="6"/>
        <v>0</v>
      </c>
      <c r="AO15" s="367">
        <f ca="1">'Actions P.1'!C15+'Actions P.2'!C15</f>
        <v>0</v>
      </c>
      <c r="AP15" s="345">
        <f ca="1">'Actions P.1'!D15+'Actions P.2'!D15</f>
        <v>0</v>
      </c>
      <c r="AQ15" s="345">
        <f ca="1">'Actions P.1'!E15+'Actions P.2'!E15</f>
        <v>0</v>
      </c>
      <c r="AR15" s="345">
        <f ca="1">'Actions P.1'!F15+'Actions P.2'!F15</f>
        <v>0</v>
      </c>
      <c r="AS15" s="345">
        <f ca="1">'Actions P.1'!G15+'Actions P.2'!G15</f>
        <v>0</v>
      </c>
      <c r="AT15" s="342">
        <f t="shared" si="7"/>
        <v>0</v>
      </c>
      <c r="AU15" s="347">
        <f t="shared" si="8"/>
        <v>0</v>
      </c>
      <c r="AV15" s="337">
        <f t="shared" si="9"/>
        <v>0</v>
      </c>
      <c r="AW15" s="200">
        <f t="shared" si="1"/>
        <v>0</v>
      </c>
      <c r="AX15" s="374">
        <f t="shared" si="10"/>
        <v>0</v>
      </c>
      <c r="AY15" s="342">
        <f t="shared" si="2"/>
        <v>0</v>
      </c>
      <c r="AZ15" s="382">
        <f t="shared" si="11"/>
        <v>0</v>
      </c>
      <c r="BA15" s="347">
        <f t="shared" si="3"/>
        <v>0</v>
      </c>
      <c r="BB15" s="600">
        <f t="shared" si="12"/>
        <v>0</v>
      </c>
      <c r="BC15" s="367"/>
      <c r="BD15" s="345"/>
      <c r="BE15" s="342"/>
      <c r="BF15" s="346"/>
      <c r="BG15" s="200"/>
      <c r="BH15" s="342"/>
      <c r="BI15" s="348"/>
      <c r="BJ15" s="349"/>
      <c r="BK15" s="350"/>
      <c r="BL15" s="351"/>
    </row>
    <row r="16" spans="1:65" ht="20" customHeight="1" thickBot="1">
      <c r="A16" s="480" t="str">
        <f ca="1">IF(Rosters!$B25="","",Rosters!$B25)</f>
        <v>-</v>
      </c>
      <c r="B16" s="484" t="str">
        <f ca="1">IF(Rosters!$C25="","",Rosters!$C25)</f>
        <v>-</v>
      </c>
      <c r="C16" s="613">
        <f ca="1">'Lineup P.1'!K72+'Lineup P.2'!K72</f>
        <v>0</v>
      </c>
      <c r="D16" s="352">
        <f ca="1">'Lineup P.1'!I72+'Lineup P.2'!I72</f>
        <v>0</v>
      </c>
      <c r="E16" s="353">
        <f ca="1">'Lineup P.1'!C72+'Lineup P.2'!C72</f>
        <v>0</v>
      </c>
      <c r="F16" s="353">
        <f ca="1">'Lineup P.1'!E72+'Lineup P.2'!E72</f>
        <v>0</v>
      </c>
      <c r="G16" s="353">
        <f ca="1">'Lineup P.1'!F72+'Lineup P.2'!F72</f>
        <v>0</v>
      </c>
      <c r="H16" s="352">
        <f ca="1">'Lineup P.1'!H72+'Lineup P.2'!H72</f>
        <v>0</v>
      </c>
      <c r="I16" s="360">
        <f t="shared" si="4"/>
        <v>0</v>
      </c>
      <c r="J16" s="356">
        <f ca="1">SUM('Score P.1'!AB134:AC134,'Score P.2'!AB134:AC134)</f>
        <v>0</v>
      </c>
      <c r="K16" s="355">
        <f ca="1">SUM('Score P.2'!AD134,'Score P.1'!AD134)</f>
        <v>0</v>
      </c>
      <c r="L16" s="355">
        <f ca="1">SUM('Score P.2'!AG134,'Score P.1'!AG134)</f>
        <v>0</v>
      </c>
      <c r="M16" s="362">
        <f ca="1">SUM('Score P.1'!W134,'Score P.2'!W134)</f>
        <v>0</v>
      </c>
      <c r="N16" s="358">
        <f t="shared" si="13"/>
        <v>0</v>
      </c>
      <c r="O16" s="614">
        <f ca="1">SUM('Score P.1'!C134,'Score P.2'!C134)</f>
        <v>0</v>
      </c>
      <c r="P16" s="370">
        <f ca="1">SUM('Score P.1'!D134,'Score P.2'!D134)</f>
        <v>0</v>
      </c>
      <c r="Q16" s="470">
        <f ca="1">SUM('Score P.1'!E134,'Score P.2'!E134)</f>
        <v>0</v>
      </c>
      <c r="R16" s="470">
        <f ca="1">SUM('Score P.1'!G134,'Score P.2'!G134)</f>
        <v>0</v>
      </c>
      <c r="S16" s="383" t="str">
        <f t="shared" si="5"/>
        <v>-</v>
      </c>
      <c r="T16" s="473">
        <f ca="1">SUM('Score P.1'!Z134,'Score P.2'!Z134)</f>
        <v>0</v>
      </c>
      <c r="U16" s="613">
        <f ca="1">'Lineup P.1'!K89+'Lineup P.2'!K89</f>
        <v>0</v>
      </c>
      <c r="V16" s="352">
        <f ca="1">'Lineup P.1'!I89+'Lineup P.2'!I89</f>
        <v>0</v>
      </c>
      <c r="W16" s="353">
        <f ca="1">'Lineup P.1'!C89+'Lineup P.2'!C89</f>
        <v>0</v>
      </c>
      <c r="X16" s="353">
        <f ca="1">'Lineup P.1'!E89+'Lineup P.2'!E89</f>
        <v>0</v>
      </c>
      <c r="Y16" s="353">
        <f ca="1">'Lineup P.1'!F89+'Lineup P.2'!F89</f>
        <v>0</v>
      </c>
      <c r="Z16" s="352">
        <f ca="1">'Lineup P.1'!H89+'Lineup P.2'!H89</f>
        <v>0</v>
      </c>
      <c r="AA16" s="359">
        <f ca="1">'Lineup P.1'!N89+'Lineup P.2'!N89</f>
        <v>0</v>
      </c>
      <c r="AB16" s="360">
        <f t="shared" si="0"/>
        <v>0</v>
      </c>
      <c r="AC16" s="499">
        <f ca="1">'Pen Tot'!O16</f>
        <v>0</v>
      </c>
      <c r="AD16" s="500">
        <f ca="1">'Pen Tot'!T16</f>
        <v>0</v>
      </c>
      <c r="AE16" s="369">
        <f ca="1">'Pen Tot'!U16</f>
        <v>0</v>
      </c>
      <c r="AF16" s="498"/>
      <c r="AG16" s="480" t="str">
        <f ca="1">IF(Rosters!$B25="","",Rosters!$B25)</f>
        <v>-</v>
      </c>
      <c r="AH16" s="484" t="str">
        <f ca="1">IF(Rosters!$C25="","",Rosters!$C25)</f>
        <v>-</v>
      </c>
      <c r="AI16" s="356">
        <f ca="1">'Actions P.1'!C66+'Actions P.2'!C66</f>
        <v>0</v>
      </c>
      <c r="AJ16" s="355">
        <f ca="1">'Actions P.1'!D66+'Actions P.2'!D66</f>
        <v>0</v>
      </c>
      <c r="AK16" s="355">
        <f ca="1">'Actions P.1'!E66+'Actions P.2'!E66</f>
        <v>0</v>
      </c>
      <c r="AL16" s="355">
        <f ca="1">'Actions P.1'!F66+'Actions P.2'!F66</f>
        <v>0</v>
      </c>
      <c r="AM16" s="355">
        <f ca="1">'Actions P.1'!G66+'Actions P.2'!G66</f>
        <v>0</v>
      </c>
      <c r="AN16" s="387">
        <f t="shared" si="6"/>
        <v>0</v>
      </c>
      <c r="AO16" s="368">
        <f ca="1">'Actions P.1'!C16+'Actions P.2'!C16</f>
        <v>0</v>
      </c>
      <c r="AP16" s="357">
        <f ca="1">'Actions P.1'!D16+'Actions P.2'!D16</f>
        <v>0</v>
      </c>
      <c r="AQ16" s="357">
        <f ca="1">'Actions P.1'!E16+'Actions P.2'!E16</f>
        <v>0</v>
      </c>
      <c r="AR16" s="357">
        <f ca="1">'Actions P.1'!F16+'Actions P.2'!F16</f>
        <v>0</v>
      </c>
      <c r="AS16" s="357">
        <f ca="1">'Actions P.1'!G16+'Actions P.2'!G16</f>
        <v>0</v>
      </c>
      <c r="AT16" s="354">
        <f t="shared" si="7"/>
        <v>0</v>
      </c>
      <c r="AU16" s="362">
        <f t="shared" si="8"/>
        <v>0</v>
      </c>
      <c r="AV16" s="360">
        <f t="shared" si="9"/>
        <v>0</v>
      </c>
      <c r="AW16" s="201">
        <f t="shared" si="1"/>
        <v>0</v>
      </c>
      <c r="AX16" s="375">
        <f t="shared" si="10"/>
        <v>0</v>
      </c>
      <c r="AY16" s="370">
        <f t="shared" si="2"/>
        <v>0</v>
      </c>
      <c r="AZ16" s="383">
        <f t="shared" si="11"/>
        <v>0</v>
      </c>
      <c r="BA16" s="379">
        <f t="shared" si="3"/>
        <v>0</v>
      </c>
      <c r="BB16" s="601">
        <f t="shared" si="12"/>
        <v>0</v>
      </c>
      <c r="BC16" s="368"/>
      <c r="BD16" s="357"/>
      <c r="BE16" s="354"/>
      <c r="BF16" s="358"/>
      <c r="BG16" s="361"/>
      <c r="BH16" s="354"/>
      <c r="BI16" s="363"/>
      <c r="BJ16" s="364"/>
      <c r="BK16" s="365"/>
      <c r="BL16" s="366"/>
    </row>
    <row r="17" spans="1:64" ht="21.75" customHeight="1" thickBot="1">
      <c r="A17" s="993" t="s">
        <v>145</v>
      </c>
      <c r="B17" s="994"/>
      <c r="C17" s="487">
        <f ca="1">SUM(C3:C16)</f>
        <v>34</v>
      </c>
      <c r="D17" s="488">
        <f t="shared" ref="D17:BL17" si="14">SUM(D3:D16)</f>
        <v>33</v>
      </c>
      <c r="E17" s="488">
        <f t="shared" si="14"/>
        <v>33</v>
      </c>
      <c r="F17" s="488">
        <f t="shared" si="14"/>
        <v>33</v>
      </c>
      <c r="G17" s="488">
        <f t="shared" si="14"/>
        <v>33</v>
      </c>
      <c r="H17" s="488">
        <f t="shared" si="14"/>
        <v>99</v>
      </c>
      <c r="I17" s="489">
        <f t="shared" si="14"/>
        <v>166</v>
      </c>
      <c r="J17" s="552">
        <f ca="1">SUM(J3:J16)</f>
        <v>18</v>
      </c>
      <c r="K17" s="553">
        <f ca="1">SUM(K3:K16)</f>
        <v>5</v>
      </c>
      <c r="L17" s="553">
        <f ca="1">SUM(L3:L16)</f>
        <v>25</v>
      </c>
      <c r="M17" s="553">
        <f ca="1">SUM(M3:M16)</f>
        <v>91</v>
      </c>
      <c r="N17" s="554">
        <f t="shared" si="13"/>
        <v>2.6764705882352939</v>
      </c>
      <c r="O17" s="549">
        <f t="shared" si="14"/>
        <v>4</v>
      </c>
      <c r="P17" s="490">
        <f t="shared" si="14"/>
        <v>15</v>
      </c>
      <c r="Q17" s="490">
        <f t="shared" si="14"/>
        <v>12</v>
      </c>
      <c r="R17" s="490">
        <f t="shared" si="14"/>
        <v>7</v>
      </c>
      <c r="S17" s="491">
        <f t="shared" si="5"/>
        <v>0.44117647058823528</v>
      </c>
      <c r="T17" s="369">
        <f t="shared" si="14"/>
        <v>41</v>
      </c>
      <c r="U17" s="487">
        <f t="shared" si="14"/>
        <v>-12</v>
      </c>
      <c r="V17" s="488">
        <f ca="1">SUM(V3:V16)</f>
        <v>-16</v>
      </c>
      <c r="W17" s="488">
        <f t="shared" si="14"/>
        <v>-16</v>
      </c>
      <c r="X17" s="488">
        <f t="shared" si="14"/>
        <v>-16</v>
      </c>
      <c r="Y17" s="488">
        <f t="shared" si="14"/>
        <v>-16</v>
      </c>
      <c r="Z17" s="488">
        <f t="shared" si="14"/>
        <v>-48</v>
      </c>
      <c r="AA17" s="488">
        <f t="shared" si="14"/>
        <v>-76</v>
      </c>
      <c r="AB17" s="493">
        <f t="shared" si="0"/>
        <v>-0.45783132530120479</v>
      </c>
      <c r="AC17" s="487">
        <f t="shared" si="14"/>
        <v>62</v>
      </c>
      <c r="AD17" s="488">
        <f t="shared" si="14"/>
        <v>9</v>
      </c>
      <c r="AE17" s="488">
        <f t="shared" si="14"/>
        <v>17</v>
      </c>
      <c r="AF17" s="493">
        <f t="shared" si="14"/>
        <v>0</v>
      </c>
      <c r="AG17" s="973" t="s">
        <v>145</v>
      </c>
      <c r="AH17" s="974"/>
      <c r="AI17" s="487">
        <f t="shared" si="14"/>
        <v>58</v>
      </c>
      <c r="AJ17" s="488">
        <f t="shared" si="14"/>
        <v>14</v>
      </c>
      <c r="AK17" s="488">
        <f t="shared" si="14"/>
        <v>3</v>
      </c>
      <c r="AL17" s="488">
        <f t="shared" si="14"/>
        <v>1</v>
      </c>
      <c r="AM17" s="488">
        <f t="shared" si="14"/>
        <v>3</v>
      </c>
      <c r="AN17" s="493">
        <f t="shared" si="14"/>
        <v>79</v>
      </c>
      <c r="AO17" s="492">
        <f t="shared" si="14"/>
        <v>64</v>
      </c>
      <c r="AP17" s="488">
        <f t="shared" si="14"/>
        <v>25</v>
      </c>
      <c r="AQ17" s="488">
        <f t="shared" si="14"/>
        <v>24</v>
      </c>
      <c r="AR17" s="488">
        <f t="shared" si="14"/>
        <v>12</v>
      </c>
      <c r="AS17" s="488">
        <f t="shared" si="14"/>
        <v>1</v>
      </c>
      <c r="AT17" s="488">
        <f t="shared" si="14"/>
        <v>126</v>
      </c>
      <c r="AU17" s="488">
        <f t="shared" si="14"/>
        <v>205</v>
      </c>
      <c r="AV17" s="489">
        <f t="shared" si="14"/>
        <v>26</v>
      </c>
      <c r="AW17" s="487">
        <f>IF(C34=0,0,AQ17/C34)</f>
        <v>0.70588235294117652</v>
      </c>
      <c r="AX17" s="529">
        <f t="shared" si="14"/>
        <v>0.99999999999999989</v>
      </c>
      <c r="AY17" s="597">
        <f>IF(C34=0,0,AT17/C$34)</f>
        <v>3.7058823529411766</v>
      </c>
      <c r="AZ17" s="529">
        <f>SUM(AZ3:AZ16)</f>
        <v>0.99999999999999989</v>
      </c>
      <c r="BA17" s="488">
        <f>IF(C34=0,0,AU17/C$34)</f>
        <v>6.0294117647058822</v>
      </c>
      <c r="BB17" s="602">
        <f>SUM(BB3:BB16)</f>
        <v>1</v>
      </c>
      <c r="BC17" s="492">
        <f t="shared" si="14"/>
        <v>0</v>
      </c>
      <c r="BD17" s="488">
        <f t="shared" si="14"/>
        <v>0</v>
      </c>
      <c r="BE17" s="488">
        <f t="shared" si="14"/>
        <v>0</v>
      </c>
      <c r="BF17" s="489">
        <f t="shared" si="14"/>
        <v>0</v>
      </c>
      <c r="BG17" s="487">
        <f>SUM(BG3:BG16)</f>
        <v>0</v>
      </c>
      <c r="BH17" s="488">
        <f>SUM(BH3:BH16)</f>
        <v>0</v>
      </c>
      <c r="BI17" s="493">
        <f>SUM(BI3:BI16)</f>
        <v>0</v>
      </c>
      <c r="BJ17" s="492">
        <f t="shared" si="14"/>
        <v>0</v>
      </c>
      <c r="BK17" s="493">
        <f t="shared" si="14"/>
        <v>0</v>
      </c>
      <c r="BL17" s="494">
        <f t="shared" si="14"/>
        <v>0</v>
      </c>
    </row>
    <row r="18" spans="1:64" ht="62.25" customHeight="1" thickBot="1">
      <c r="A18" s="154" t="s">
        <v>57</v>
      </c>
      <c r="B18" s="156" t="str">
        <f ca="1">IF(Rosters!$H10="","",Rosters!$H10)</f>
        <v>D-Funk All Stars</v>
      </c>
      <c r="C18" s="149" t="s">
        <v>108</v>
      </c>
      <c r="D18" s="150" t="s">
        <v>184</v>
      </c>
      <c r="E18" s="150" t="s">
        <v>185</v>
      </c>
      <c r="F18" s="150" t="s">
        <v>186</v>
      </c>
      <c r="G18" s="150" t="s">
        <v>187</v>
      </c>
      <c r="H18" s="150" t="s">
        <v>188</v>
      </c>
      <c r="I18" s="715" t="s">
        <v>102</v>
      </c>
      <c r="J18" s="149" t="s">
        <v>192</v>
      </c>
      <c r="K18" s="150" t="s">
        <v>194</v>
      </c>
      <c r="L18" s="150" t="s">
        <v>193</v>
      </c>
      <c r="M18" s="716" t="s">
        <v>191</v>
      </c>
      <c r="N18" s="717" t="s">
        <v>303</v>
      </c>
      <c r="O18" s="152" t="s">
        <v>48</v>
      </c>
      <c r="P18" s="150" t="s">
        <v>49</v>
      </c>
      <c r="Q18" s="150" t="s">
        <v>189</v>
      </c>
      <c r="R18" s="150" t="s">
        <v>180</v>
      </c>
      <c r="S18" s="150" t="s">
        <v>182</v>
      </c>
      <c r="T18" s="501" t="s">
        <v>181</v>
      </c>
      <c r="U18" s="548" t="s">
        <v>226</v>
      </c>
      <c r="V18" s="434" t="s">
        <v>195</v>
      </c>
      <c r="W18" s="434" t="s">
        <v>196</v>
      </c>
      <c r="X18" s="434" t="s">
        <v>197</v>
      </c>
      <c r="Y18" s="434" t="s">
        <v>198</v>
      </c>
      <c r="Z18" s="434" t="s">
        <v>199</v>
      </c>
      <c r="AA18" s="718" t="s">
        <v>183</v>
      </c>
      <c r="AB18" s="719" t="s">
        <v>205</v>
      </c>
      <c r="AC18" s="149" t="s">
        <v>67</v>
      </c>
      <c r="AD18" s="150" t="s">
        <v>215</v>
      </c>
      <c r="AE18" s="716" t="s">
        <v>216</v>
      </c>
      <c r="AF18" s="151" t="s">
        <v>192</v>
      </c>
      <c r="AG18" s="154" t="s">
        <v>57</v>
      </c>
      <c r="AH18" s="156" t="str">
        <f ca="1">IF(Rosters!$H10="","",Rosters!$H10)</f>
        <v>D-Funk All Stars</v>
      </c>
      <c r="AI18" s="149" t="s">
        <v>220</v>
      </c>
      <c r="AJ18" s="150" t="s">
        <v>200</v>
      </c>
      <c r="AK18" s="150" t="s">
        <v>70</v>
      </c>
      <c r="AL18" s="150" t="s">
        <v>71</v>
      </c>
      <c r="AM18" s="150" t="s">
        <v>72</v>
      </c>
      <c r="AN18" s="501" t="s">
        <v>202</v>
      </c>
      <c r="AO18" s="528" t="s">
        <v>69</v>
      </c>
      <c r="AP18" s="475" t="s">
        <v>221</v>
      </c>
      <c r="AQ18" s="475" t="s">
        <v>225</v>
      </c>
      <c r="AR18" s="475" t="s">
        <v>222</v>
      </c>
      <c r="AS18" s="475" t="s">
        <v>289</v>
      </c>
      <c r="AT18" s="475" t="s">
        <v>206</v>
      </c>
      <c r="AU18" s="720" t="s">
        <v>102</v>
      </c>
      <c r="AV18" s="721" t="s">
        <v>290</v>
      </c>
      <c r="AW18" s="149" t="s">
        <v>345</v>
      </c>
      <c r="AX18" s="150" t="s">
        <v>218</v>
      </c>
      <c r="AY18" s="150" t="s">
        <v>344</v>
      </c>
      <c r="AZ18" s="150" t="s">
        <v>292</v>
      </c>
      <c r="BA18" s="716" t="s">
        <v>343</v>
      </c>
      <c r="BB18" s="717" t="s">
        <v>293</v>
      </c>
      <c r="BC18" s="152" t="s">
        <v>209</v>
      </c>
      <c r="BD18" s="150" t="s">
        <v>83</v>
      </c>
      <c r="BE18" s="150" t="s">
        <v>207</v>
      </c>
      <c r="BF18" s="717" t="s">
        <v>208</v>
      </c>
      <c r="BG18" s="149" t="s">
        <v>227</v>
      </c>
      <c r="BH18" s="150" t="s">
        <v>228</v>
      </c>
      <c r="BI18" s="717" t="s">
        <v>203</v>
      </c>
      <c r="BJ18" s="391" t="s">
        <v>210</v>
      </c>
      <c r="BK18" s="392" t="s">
        <v>211</v>
      </c>
      <c r="BL18" s="722" t="s">
        <v>203</v>
      </c>
    </row>
    <row r="19" spans="1:64" ht="20" customHeight="1">
      <c r="A19" s="478" t="str">
        <f ca="1">IF(Rosters!$H12="","",Rosters!$H12)</f>
        <v>313</v>
      </c>
      <c r="B19" s="482" t="str">
        <f ca="1">IF(Rosters!$I12="","",Rosters!$I12)</f>
        <v>Black Eyed Skeez</v>
      </c>
      <c r="C19" s="429">
        <f ca="1">'Lineup P.1'!AB59+'Lineup P.2'!AB59</f>
        <v>0</v>
      </c>
      <c r="D19" s="423">
        <f ca="1">'Lineup P.1'!Z59+'Lineup P.2'!Z59</f>
        <v>10</v>
      </c>
      <c r="E19" s="252">
        <f ca="1">'Lineup P.1'!T59+'Lineup P.2'!T59</f>
        <v>3</v>
      </c>
      <c r="F19" s="252">
        <f ca="1">'Lineup P.1'!V59+'Lineup P.2'!V59</f>
        <v>0</v>
      </c>
      <c r="G19" s="252">
        <f ca="1">'Lineup P.1'!W59+'Lineup P.2'!W59</f>
        <v>10</v>
      </c>
      <c r="H19" s="423">
        <f ca="1">'Lineup P.1'!Y59+'Lineup P.2'!Y59</f>
        <v>13</v>
      </c>
      <c r="I19" s="550">
        <f>SUM(H19,C19:D19)</f>
        <v>23</v>
      </c>
      <c r="J19" s="533">
        <f ca="1">SUM('Score P.1'!AB137:AC137,'Score P.2'!AB137:AC137)</f>
        <v>0</v>
      </c>
      <c r="K19" s="474">
        <f ca="1">SUM('Score P.1'!AD137,'Score P.2'!AD137)</f>
        <v>0</v>
      </c>
      <c r="L19" s="474">
        <f ca="1">SUM('Score P.1'!AG137,'Score P.2'!AG137)</f>
        <v>0</v>
      </c>
      <c r="M19" s="555">
        <f ca="1">SUM('Score P.1'!W137,'Score P.2'!W137)</f>
        <v>0</v>
      </c>
      <c r="N19" s="334">
        <f t="shared" ref="N19:N33" si="15">IF(C19=0,0,M19/C19)</f>
        <v>0</v>
      </c>
      <c r="O19" s="430">
        <f ca="1">SUM('Score P.1'!C137,'Score P.2'!C137)</f>
        <v>0</v>
      </c>
      <c r="P19" s="431">
        <f ca="1">SUM('Score P.1'!D137,'Score P.2'!D137)</f>
        <v>0</v>
      </c>
      <c r="Q19" s="474">
        <f ca="1">SUM('Score P.1'!E137,'Score P.2'!E137)</f>
        <v>0</v>
      </c>
      <c r="R19" s="474">
        <f ca="1">SUM('Score P.1'!G137,'Score P.2'!G137)</f>
        <v>0</v>
      </c>
      <c r="S19" s="571" t="str">
        <f ca="1">IF(C19=0,"-",P19/C19)</f>
        <v>-</v>
      </c>
      <c r="T19" s="163">
        <f ca="1">SUM('Score P.1'!Z137,'Score P.2'!Z137)</f>
        <v>0</v>
      </c>
      <c r="U19" s="428">
        <f ca="1">'Lineup P.1'!AB76+'Lineup P.2'!AB76</f>
        <v>0</v>
      </c>
      <c r="V19" s="423">
        <f ca="1">'Lineup P.1'!Z76+'Lineup P.2'!Z76</f>
        <v>26</v>
      </c>
      <c r="W19" s="252">
        <f ca="1">'Lineup P.1'!T76+'Lineup P.2'!T76</f>
        <v>6</v>
      </c>
      <c r="X19" s="252">
        <f ca="1">'Lineup P.1'!V76+'Lineup P.2'!V76</f>
        <v>0</v>
      </c>
      <c r="Y19" s="252">
        <f ca="1">'Lineup P.1'!W76+'Lineup P.2'!W76</f>
        <v>2</v>
      </c>
      <c r="Z19" s="423">
        <f ca="1">SUM(W19:Y19)</f>
        <v>8</v>
      </c>
      <c r="AA19" s="513">
        <f ca="1">SUM(Z19,U19:V19)</f>
        <v>34</v>
      </c>
      <c r="AB19" s="514">
        <f t="shared" ref="AB19:AB33" si="16">IF(I19=0,0,AA19/I19)</f>
        <v>1.4782608695652173</v>
      </c>
      <c r="AC19" s="503">
        <f ca="1">'Pen Tot'!O20</f>
        <v>9</v>
      </c>
      <c r="AD19" s="504">
        <f ca="1">'Pen Tot'!T20</f>
        <v>1</v>
      </c>
      <c r="AE19" s="433">
        <f ca="1">'Pen Tot'!U20</f>
        <v>3</v>
      </c>
      <c r="AF19" s="505"/>
      <c r="AG19" s="478" t="str">
        <f ca="1">IF(Rosters!$H12="","",Rosters!$H12)</f>
        <v>313</v>
      </c>
      <c r="AH19" s="482" t="str">
        <f ca="1">IF(Rosters!$I12="","",Rosters!$I12)</f>
        <v>Black Eyed Skeez</v>
      </c>
      <c r="AI19" s="251">
        <f ca="1">SUM('Actions P.1'!C18,'Actions P.2'!C18)</f>
        <v>8</v>
      </c>
      <c r="AJ19" s="252">
        <f ca="1">SUM('Actions P.1'!D18,'Actions P.2'!D18)</f>
        <v>2</v>
      </c>
      <c r="AK19" s="252">
        <f ca="1">SUM('Actions P.1'!E18,'Actions P.2'!E18)</f>
        <v>3</v>
      </c>
      <c r="AL19" s="252">
        <f ca="1">SUM('Actions P.1'!F18,'Actions P.2'!F18)</f>
        <v>1</v>
      </c>
      <c r="AM19" s="252">
        <f ca="1">SUM('Actions P.1'!G18,'Actions P.2'!G18)</f>
        <v>0</v>
      </c>
      <c r="AN19" s="427">
        <f ca="1">SUM(AI19:AM19)</f>
        <v>14</v>
      </c>
      <c r="AO19" s="503">
        <f ca="1">SUM('Actions P.1'!C38,'Actions P.2'!C38)</f>
        <v>10</v>
      </c>
      <c r="AP19" s="504">
        <f ca="1">SUM('Actions P.1'!D38,'Actions P.2'!D38)</f>
        <v>8</v>
      </c>
      <c r="AQ19" s="504">
        <f ca="1">SUM('Actions P.1'!E38,'Actions P.2'!E38)</f>
        <v>6</v>
      </c>
      <c r="AR19" s="504">
        <f ca="1">SUM('Actions P.1'!F38,'Actions P.2'!F38)</f>
        <v>2</v>
      </c>
      <c r="AS19" s="504">
        <f ca="1">SUM('Actions P.1'!G38,'Actions P.2'!G38)</f>
        <v>1</v>
      </c>
      <c r="AT19" s="423">
        <f>SUM(AO19:AS19)</f>
        <v>27</v>
      </c>
      <c r="AU19" s="513">
        <f>SUM(AT19,AN19)</f>
        <v>41</v>
      </c>
      <c r="AV19" s="575">
        <f>SUM(AJ19,AR19)</f>
        <v>4</v>
      </c>
      <c r="AW19" s="558">
        <f t="shared" ref="AW19:AW32" si="17">IF(I19=0,0,AN19/I19)</f>
        <v>0.60869565217391308</v>
      </c>
      <c r="AX19" s="556">
        <f>IF(AN$33=0,"",AN19/AN$33)</f>
        <v>0.1891891891891892</v>
      </c>
      <c r="AY19" s="332">
        <f t="shared" ref="AY19:AY32" si="18">IF(I19=0,0,AT19/I19)</f>
        <v>1.173913043478261</v>
      </c>
      <c r="AZ19" s="557">
        <f>IF(AT$33=0,"",AT19/AT$33)</f>
        <v>0.19424460431654678</v>
      </c>
      <c r="BA19" s="338">
        <f t="shared" ref="BA19:BA32" si="19">IF(I19=0,0,AU19/I19)</f>
        <v>1.7826086956521738</v>
      </c>
      <c r="BB19" s="603">
        <f>IF(AU$33=0,"",AU19/AU$33)</f>
        <v>0.19248826291079812</v>
      </c>
      <c r="BC19" s="147"/>
      <c r="BD19" s="137"/>
      <c r="BE19" s="12"/>
      <c r="BF19" s="143"/>
      <c r="BG19" s="393"/>
      <c r="BH19" s="394"/>
      <c r="BI19" s="395"/>
      <c r="BJ19" s="388"/>
      <c r="BK19" s="389"/>
      <c r="BL19" s="390"/>
    </row>
    <row r="20" spans="1:64" ht="20" customHeight="1">
      <c r="A20" s="478" t="str">
        <f ca="1">IF(Rosters!$H13="","",Rosters!$H13)</f>
        <v>24/7</v>
      </c>
      <c r="B20" s="482" t="str">
        <f ca="1">IF(Rosters!$I13="","",Rosters!$I13)</f>
        <v>boo d. livers</v>
      </c>
      <c r="C20" s="515">
        <f ca="1">'Lineup P.1'!AB60+'Lineup P.2'!AB60</f>
        <v>10</v>
      </c>
      <c r="D20" s="431">
        <f ca="1">'Lineup P.1'!Z60+'Lineup P.2'!Z60</f>
        <v>0</v>
      </c>
      <c r="E20" s="474">
        <f ca="1">'Lineup P.1'!T60+'Lineup P.2'!T60</f>
        <v>0</v>
      </c>
      <c r="F20" s="474">
        <f ca="1">'Lineup P.1'!V60+'Lineup P.2'!V60</f>
        <v>0</v>
      </c>
      <c r="G20" s="474">
        <f ca="1">'Lineup P.1'!W60+'Lineup P.2'!W60</f>
        <v>0</v>
      </c>
      <c r="H20" s="431">
        <f ca="1">'Lineup P.1'!Y60+'Lineup P.2'!Y60</f>
        <v>0</v>
      </c>
      <c r="I20" s="219">
        <f t="shared" ref="I20:I32" si="20">SUM(H20,C20:D20)</f>
        <v>10</v>
      </c>
      <c r="J20" s="250">
        <f ca="1">SUM('Score P.1'!AB138:AC138,'Score P.2'!AB138:AC138)</f>
        <v>7</v>
      </c>
      <c r="K20" s="411">
        <f ca="1">SUM('Score P.1'!AD138,'Score P.2'!AD138)</f>
        <v>3</v>
      </c>
      <c r="L20" s="411">
        <f ca="1">SUM('Score P.1'!AG138,'Score P.2'!AG138)</f>
        <v>11</v>
      </c>
      <c r="M20" s="530">
        <f ca="1">SUM('Score P.1'!W138,'Score P.2'!W138)</f>
        <v>40</v>
      </c>
      <c r="N20" s="348">
        <f t="shared" si="15"/>
        <v>4</v>
      </c>
      <c r="O20" s="430">
        <f ca="1">SUM('Score P.1'!C138,'Score P.2'!C138)</f>
        <v>0</v>
      </c>
      <c r="P20" s="431">
        <f ca="1">SUM('Score P.1'!D138,'Score P.2'!D138)</f>
        <v>7</v>
      </c>
      <c r="Q20" s="474">
        <f ca="1">SUM('Score P.1'!E138,'Score P.2'!E138)</f>
        <v>3</v>
      </c>
      <c r="R20" s="474">
        <f ca="1">SUM('Score P.1'!G138,'Score P.2'!G138)</f>
        <v>0</v>
      </c>
      <c r="S20" s="571">
        <f t="shared" ref="S20:S33" si="21">IF(C20=0,"-",P20/C20)</f>
        <v>0.7</v>
      </c>
      <c r="T20" s="163">
        <f ca="1">SUM('Score P.1'!Z138,'Score P.2'!Z138)</f>
        <v>25</v>
      </c>
      <c r="U20" s="425">
        <f ca="1">'Lineup P.1'!AB77+'Lineup P.2'!AB77</f>
        <v>21</v>
      </c>
      <c r="V20" s="225">
        <f ca="1">'Lineup P.1'!Z77+'Lineup P.2'!Z77</f>
        <v>0</v>
      </c>
      <c r="W20" s="411">
        <f ca="1">'Lineup P.1'!T77+'Lineup P.2'!T77</f>
        <v>0</v>
      </c>
      <c r="X20" s="411">
        <f ca="1">'Lineup P.1'!V77+'Lineup P.2'!V77</f>
        <v>0</v>
      </c>
      <c r="Y20" s="411">
        <f ca="1">'Lineup P.1'!W77+'Lineup P.2'!W77</f>
        <v>0</v>
      </c>
      <c r="Z20" s="225">
        <f t="shared" ref="Z20:Z32" si="22">SUM(W20:Y20)</f>
        <v>0</v>
      </c>
      <c r="AA20" s="424">
        <f t="shared" ref="AA20:AA32" si="23">SUM(Z20,U20:V20)</f>
        <v>21</v>
      </c>
      <c r="AB20" s="516">
        <f t="shared" si="16"/>
        <v>2.1</v>
      </c>
      <c r="AC20" s="506">
        <f ca="1">'Pen Tot'!O21</f>
        <v>1</v>
      </c>
      <c r="AD20" s="233">
        <f ca="1">'Pen Tot'!T21</f>
        <v>1</v>
      </c>
      <c r="AE20" s="217">
        <f ca="1">'Pen Tot'!U21</f>
        <v>1</v>
      </c>
      <c r="AF20" s="507"/>
      <c r="AG20" s="478" t="str">
        <f ca="1">IF(Rosters!$H13="","",Rosters!$H13)</f>
        <v>24/7</v>
      </c>
      <c r="AH20" s="482" t="str">
        <f ca="1">IF(Rosters!$I13="","",Rosters!$I13)</f>
        <v>boo d. livers</v>
      </c>
      <c r="AI20" s="250">
        <f ca="1">SUM('Actions P.1'!C19,'Actions P.2'!C19)</f>
        <v>0</v>
      </c>
      <c r="AJ20" s="411">
        <f ca="1">SUM('Actions P.1'!D19,'Actions P.2'!D19)</f>
        <v>0</v>
      </c>
      <c r="AK20" s="411">
        <f ca="1">SUM('Actions P.1'!E19,'Actions P.2'!E19)</f>
        <v>0</v>
      </c>
      <c r="AL20" s="411">
        <f ca="1">SUM('Actions P.1'!F19,'Actions P.2'!F19)</f>
        <v>0</v>
      </c>
      <c r="AM20" s="411">
        <f ca="1">SUM('Actions P.1'!G19,'Actions P.2'!G19)</f>
        <v>1</v>
      </c>
      <c r="AN20" s="426">
        <f t="shared" ref="AN20:AN32" si="24">SUM(AI20:AM20)</f>
        <v>1</v>
      </c>
      <c r="AO20" s="609">
        <f ca="1">SUM('Actions P.1'!C39,'Actions P.2'!C39)</f>
        <v>0</v>
      </c>
      <c r="AP20" s="232">
        <f ca="1">SUM('Actions P.1'!D39,'Actions P.2'!D39)</f>
        <v>0</v>
      </c>
      <c r="AQ20" s="232">
        <f ca="1">SUM('Actions P.1'!E39,'Actions P.2'!E39)</f>
        <v>0</v>
      </c>
      <c r="AR20" s="232">
        <f ca="1">SUM('Actions P.1'!F39,'Actions P.2'!F39)</f>
        <v>0</v>
      </c>
      <c r="AS20" s="232">
        <f ca="1">SUM('Actions P.1'!G39,'Actions P.2'!G39)</f>
        <v>0</v>
      </c>
      <c r="AT20" s="225">
        <f t="shared" ref="AT20:AT32" si="25">SUM(AO20:AS20)</f>
        <v>0</v>
      </c>
      <c r="AU20" s="424">
        <f t="shared" ref="AU20:AU32" si="26">SUM(AT20,AN20)</f>
        <v>1</v>
      </c>
      <c r="AV20" s="608">
        <f t="shared" ref="AV20:AV32" si="27">SUM(AJ20,AR20)</f>
        <v>0</v>
      </c>
      <c r="AW20" s="349">
        <f t="shared" si="17"/>
        <v>0.1</v>
      </c>
      <c r="AX20" s="556">
        <f t="shared" ref="AX20:AX32" si="28">IF(AN$33=0,"",AN20/AN$33)</f>
        <v>1.3513513513513514E-2</v>
      </c>
      <c r="AY20" s="342">
        <f t="shared" si="18"/>
        <v>0</v>
      </c>
      <c r="AZ20" s="557">
        <f t="shared" ref="AZ20:AZ32" si="29">IF(AT$33=0,"",AT20/AT$33)</f>
        <v>0</v>
      </c>
      <c r="BA20" s="347">
        <f t="shared" si="19"/>
        <v>0.1</v>
      </c>
      <c r="BB20" s="603">
        <f t="shared" ref="BB20:BB32" si="30">IF(AU$33=0,"",AU20/AU$33)</f>
        <v>4.6948356807511738E-3</v>
      </c>
      <c r="BC20" s="15"/>
      <c r="BD20" s="16"/>
      <c r="BE20" s="91"/>
      <c r="BF20" s="135"/>
      <c r="BG20" s="229"/>
      <c r="BH20" s="91"/>
      <c r="BI20" s="135"/>
      <c r="BJ20" s="92"/>
      <c r="BK20" s="144"/>
      <c r="BL20" s="138"/>
    </row>
    <row r="21" spans="1:64" ht="20" customHeight="1">
      <c r="A21" s="478" t="str">
        <f ca="1">IF(Rosters!$H14="","",Rosters!$H14)</f>
        <v>9</v>
      </c>
      <c r="B21" s="482" t="str">
        <f ca="1">IF(Rosters!$I14="","",Rosters!$I14)</f>
        <v>Cat's Meow</v>
      </c>
      <c r="C21" s="515">
        <f ca="1">'Lineup P.1'!AB61+'Lineup P.2'!AB61</f>
        <v>0</v>
      </c>
      <c r="D21" s="431">
        <f ca="1">'Lineup P.1'!Z61+'Lineup P.2'!Z61</f>
        <v>0</v>
      </c>
      <c r="E21" s="474">
        <f ca="1">'Lineup P.1'!T61+'Lineup P.2'!T61</f>
        <v>5</v>
      </c>
      <c r="F21" s="474">
        <f ca="1">'Lineup P.1'!V61+'Lineup P.2'!V61</f>
        <v>0</v>
      </c>
      <c r="G21" s="474">
        <f ca="1">'Lineup P.1'!W61+'Lineup P.2'!W61</f>
        <v>7</v>
      </c>
      <c r="H21" s="431">
        <f ca="1">'Lineup P.1'!Y61+'Lineup P.2'!Y61</f>
        <v>12</v>
      </c>
      <c r="I21" s="219">
        <f t="shared" si="20"/>
        <v>12</v>
      </c>
      <c r="J21" s="250">
        <f ca="1">SUM('Score P.1'!AB139:AC139,'Score P.2'!AB139:AC139)</f>
        <v>0</v>
      </c>
      <c r="K21" s="411">
        <f ca="1">SUM('Score P.1'!AD139,'Score P.2'!AD139)</f>
        <v>0</v>
      </c>
      <c r="L21" s="411">
        <f ca="1">SUM('Score P.1'!AG139,'Score P.2'!AG139)</f>
        <v>0</v>
      </c>
      <c r="M21" s="530">
        <f ca="1">SUM('Score P.1'!W139,'Score P.2'!W139)</f>
        <v>0</v>
      </c>
      <c r="N21" s="348">
        <f t="shared" si="15"/>
        <v>0</v>
      </c>
      <c r="O21" s="430">
        <f ca="1">SUM('Score P.1'!C139,'Score P.2'!C139)</f>
        <v>0</v>
      </c>
      <c r="P21" s="431">
        <f ca="1">SUM('Score P.1'!D139,'Score P.2'!D139)</f>
        <v>0</v>
      </c>
      <c r="Q21" s="474">
        <f ca="1">SUM('Score P.1'!E139,'Score P.2'!E139)</f>
        <v>0</v>
      </c>
      <c r="R21" s="474">
        <f ca="1">SUM('Score P.1'!G139,'Score P.2'!G139)</f>
        <v>0</v>
      </c>
      <c r="S21" s="571" t="str">
        <f t="shared" si="21"/>
        <v>-</v>
      </c>
      <c r="T21" s="163">
        <f ca="1">SUM('Score P.1'!Z139,'Score P.2'!Z139)</f>
        <v>0</v>
      </c>
      <c r="U21" s="425">
        <f ca="1">'Lineup P.1'!AB78+'Lineup P.2'!AB78</f>
        <v>0</v>
      </c>
      <c r="V21" s="225">
        <f ca="1">'Lineup P.1'!Z78+'Lineup P.2'!Z78</f>
        <v>0</v>
      </c>
      <c r="W21" s="411">
        <f ca="1">'Lineup P.1'!T78+'Lineup P.2'!T78</f>
        <v>-27</v>
      </c>
      <c r="X21" s="411">
        <f ca="1">'Lineup P.1'!V78+'Lineup P.2'!V78</f>
        <v>0</v>
      </c>
      <c r="Y21" s="411">
        <f ca="1">'Lineup P.1'!W78+'Lineup P.2'!W78</f>
        <v>14</v>
      </c>
      <c r="Z21" s="225">
        <f t="shared" si="22"/>
        <v>-13</v>
      </c>
      <c r="AA21" s="424">
        <f t="shared" si="23"/>
        <v>-13</v>
      </c>
      <c r="AB21" s="516">
        <f t="shared" si="16"/>
        <v>-1.0833333333333333</v>
      </c>
      <c r="AC21" s="506">
        <f ca="1">'Pen Tot'!O22</f>
        <v>9</v>
      </c>
      <c r="AD21" s="233">
        <f ca="1">'Pen Tot'!T22</f>
        <v>0</v>
      </c>
      <c r="AE21" s="217">
        <f ca="1">'Pen Tot'!U22</f>
        <v>2</v>
      </c>
      <c r="AF21" s="507"/>
      <c r="AG21" s="478" t="str">
        <f ca="1">IF(Rosters!$H14="","",Rosters!$H14)</f>
        <v>9</v>
      </c>
      <c r="AH21" s="482" t="str">
        <f ca="1">IF(Rosters!$I14="","",Rosters!$I14)</f>
        <v>Cat's Meow</v>
      </c>
      <c r="AI21" s="250">
        <f ca="1">SUM('Actions P.1'!C20,'Actions P.2'!C20)</f>
        <v>4</v>
      </c>
      <c r="AJ21" s="411">
        <f ca="1">SUM('Actions P.1'!D20,'Actions P.2'!D20)</f>
        <v>0</v>
      </c>
      <c r="AK21" s="411">
        <f ca="1">SUM('Actions P.1'!E20,'Actions P.2'!E20)</f>
        <v>0</v>
      </c>
      <c r="AL21" s="411">
        <f ca="1">SUM('Actions P.1'!F20,'Actions P.2'!F20)</f>
        <v>0</v>
      </c>
      <c r="AM21" s="411">
        <f ca="1">SUM('Actions P.1'!G20,'Actions P.2'!G20)</f>
        <v>0</v>
      </c>
      <c r="AN21" s="426">
        <f t="shared" si="24"/>
        <v>4</v>
      </c>
      <c r="AO21" s="609">
        <f ca="1">SUM('Actions P.1'!C40,'Actions P.2'!C40)</f>
        <v>6</v>
      </c>
      <c r="AP21" s="232">
        <f ca="1">SUM('Actions P.1'!D40,'Actions P.2'!D40)</f>
        <v>5</v>
      </c>
      <c r="AQ21" s="232">
        <f ca="1">SUM('Actions P.1'!E40,'Actions P.2'!E40)</f>
        <v>5</v>
      </c>
      <c r="AR21" s="232">
        <f ca="1">SUM('Actions P.1'!F40,'Actions P.2'!F40)</f>
        <v>0</v>
      </c>
      <c r="AS21" s="232">
        <f ca="1">SUM('Actions P.1'!G40,'Actions P.2'!G40)</f>
        <v>0</v>
      </c>
      <c r="AT21" s="225">
        <f t="shared" si="25"/>
        <v>16</v>
      </c>
      <c r="AU21" s="424">
        <f t="shared" si="26"/>
        <v>20</v>
      </c>
      <c r="AV21" s="608">
        <f t="shared" si="27"/>
        <v>0</v>
      </c>
      <c r="AW21" s="349">
        <f t="shared" si="17"/>
        <v>0.33333333333333331</v>
      </c>
      <c r="AX21" s="556">
        <f t="shared" si="28"/>
        <v>5.4054054054054057E-2</v>
      </c>
      <c r="AY21" s="342">
        <f t="shared" si="18"/>
        <v>1.3333333333333333</v>
      </c>
      <c r="AZ21" s="557">
        <f t="shared" si="29"/>
        <v>0.11510791366906475</v>
      </c>
      <c r="BA21" s="347">
        <f t="shared" si="19"/>
        <v>1.6666666666666667</v>
      </c>
      <c r="BB21" s="603">
        <f t="shared" si="30"/>
        <v>9.3896713615023469E-2</v>
      </c>
      <c r="BC21" s="15"/>
      <c r="BD21" s="16"/>
      <c r="BE21" s="91"/>
      <c r="BF21" s="135"/>
      <c r="BG21" s="229"/>
      <c r="BH21" s="91"/>
      <c r="BI21" s="135"/>
      <c r="BJ21" s="92"/>
      <c r="BK21" s="144"/>
      <c r="BL21" s="138"/>
    </row>
    <row r="22" spans="1:64" ht="20" customHeight="1">
      <c r="A22" s="478" t="str">
        <f ca="1">IF(Rosters!$H15="","",Rosters!$H15)</f>
        <v>102</v>
      </c>
      <c r="B22" s="482" t="str">
        <f ca="1">IF(Rosters!$I15="","",Rosters!$I15)</f>
        <v>Eight Mile Rose</v>
      </c>
      <c r="C22" s="515">
        <f ca="1">'Lineup P.1'!AB62+'Lineup P.2'!AB62</f>
        <v>1</v>
      </c>
      <c r="D22" s="431">
        <f ca="1">'Lineup P.1'!Z62+'Lineup P.2'!Z62</f>
        <v>0</v>
      </c>
      <c r="E22" s="474">
        <f ca="1">'Lineup P.1'!T62+'Lineup P.2'!T62</f>
        <v>2</v>
      </c>
      <c r="F22" s="474">
        <f ca="1">'Lineup P.1'!V62+'Lineup P.2'!V62</f>
        <v>3</v>
      </c>
      <c r="G22" s="474">
        <f ca="1">'Lineup P.1'!W62+'Lineup P.2'!W62</f>
        <v>2</v>
      </c>
      <c r="H22" s="431">
        <f ca="1">'Lineup P.1'!Y62+'Lineup P.2'!Y62</f>
        <v>7</v>
      </c>
      <c r="I22" s="219">
        <f t="shared" si="20"/>
        <v>8</v>
      </c>
      <c r="J22" s="250">
        <f ca="1">SUM('Score P.1'!AB140:AC140,'Score P.2'!AB140:AC140)</f>
        <v>0</v>
      </c>
      <c r="K22" s="411">
        <f ca="1">SUM('Score P.1'!AD140,'Score P.2'!AD140)</f>
        <v>0</v>
      </c>
      <c r="L22" s="411">
        <f ca="1">SUM('Score P.1'!AG140,'Score P.2'!AG140)</f>
        <v>0</v>
      </c>
      <c r="M22" s="530">
        <f ca="1">SUM('Score P.1'!W140,'Score P.2'!W140)</f>
        <v>0</v>
      </c>
      <c r="N22" s="348">
        <f t="shared" si="15"/>
        <v>0</v>
      </c>
      <c r="O22" s="430">
        <f ca="1">SUM('Score P.1'!C140,'Score P.2'!C140)</f>
        <v>0</v>
      </c>
      <c r="P22" s="431">
        <f ca="1">SUM('Score P.1'!D140,'Score P.2'!D140)</f>
        <v>0</v>
      </c>
      <c r="Q22" s="474">
        <f ca="1">SUM('Score P.1'!E140,'Score P.2'!E140)</f>
        <v>0</v>
      </c>
      <c r="R22" s="474">
        <f ca="1">SUM('Score P.1'!G140,'Score P.2'!G140)</f>
        <v>1</v>
      </c>
      <c r="S22" s="571">
        <f t="shared" si="21"/>
        <v>0</v>
      </c>
      <c r="T22" s="163">
        <f ca="1">SUM('Score P.1'!Z140,'Score P.2'!Z140)</f>
        <v>0</v>
      </c>
      <c r="U22" s="425">
        <f ca="1">'Lineup P.1'!AB79+'Lineup P.2'!AB79</f>
        <v>-3</v>
      </c>
      <c r="V22" s="225">
        <f ca="1">'Lineup P.1'!Z79+'Lineup P.2'!Z79</f>
        <v>0</v>
      </c>
      <c r="W22" s="411">
        <f ca="1">'Lineup P.1'!T79+'Lineup P.2'!T79</f>
        <v>-8</v>
      </c>
      <c r="X22" s="411">
        <f ca="1">'Lineup P.1'!V79+'Lineup P.2'!V79</f>
        <v>20</v>
      </c>
      <c r="Y22" s="411">
        <f ca="1">'Lineup P.1'!W79+'Lineup P.2'!W79</f>
        <v>-3</v>
      </c>
      <c r="Z22" s="225">
        <f t="shared" si="22"/>
        <v>9</v>
      </c>
      <c r="AA22" s="424">
        <f t="shared" si="23"/>
        <v>6</v>
      </c>
      <c r="AB22" s="516">
        <f t="shared" si="16"/>
        <v>0.75</v>
      </c>
      <c r="AC22" s="506">
        <f ca="1">'Pen Tot'!O23</f>
        <v>2</v>
      </c>
      <c r="AD22" s="233">
        <f ca="1">'Pen Tot'!T23</f>
        <v>1</v>
      </c>
      <c r="AE22" s="217">
        <f ca="1">'Pen Tot'!U23</f>
        <v>1</v>
      </c>
      <c r="AF22" s="507"/>
      <c r="AG22" s="478" t="str">
        <f ca="1">IF(Rosters!$H15="","",Rosters!$H15)</f>
        <v>102</v>
      </c>
      <c r="AH22" s="482" t="str">
        <f ca="1">IF(Rosters!$I15="","",Rosters!$I15)</f>
        <v>Eight Mile Rose</v>
      </c>
      <c r="AI22" s="250">
        <f ca="1">SUM('Actions P.1'!C21,'Actions P.2'!C21)</f>
        <v>4</v>
      </c>
      <c r="AJ22" s="411">
        <f ca="1">SUM('Actions P.1'!D21,'Actions P.2'!D21)</f>
        <v>0</v>
      </c>
      <c r="AK22" s="411">
        <f ca="1">SUM('Actions P.1'!E21,'Actions P.2'!E21)</f>
        <v>0</v>
      </c>
      <c r="AL22" s="411">
        <f ca="1">SUM('Actions P.1'!F21,'Actions P.2'!F21)</f>
        <v>0</v>
      </c>
      <c r="AM22" s="411">
        <f ca="1">SUM('Actions P.1'!G21,'Actions P.2'!G21)</f>
        <v>0</v>
      </c>
      <c r="AN22" s="426">
        <f t="shared" si="24"/>
        <v>4</v>
      </c>
      <c r="AO22" s="609">
        <f ca="1">SUM('Actions P.1'!C41,'Actions P.2'!C41)</f>
        <v>2</v>
      </c>
      <c r="AP22" s="232">
        <f ca="1">SUM('Actions P.1'!D41,'Actions P.2'!D41)</f>
        <v>0</v>
      </c>
      <c r="AQ22" s="232">
        <f ca="1">SUM('Actions P.1'!E41,'Actions P.2'!E41)</f>
        <v>0</v>
      </c>
      <c r="AR22" s="232">
        <f ca="1">SUM('Actions P.1'!F41,'Actions P.2'!F41)</f>
        <v>0</v>
      </c>
      <c r="AS22" s="232">
        <f ca="1">SUM('Actions P.1'!G41,'Actions P.2'!G41)</f>
        <v>0</v>
      </c>
      <c r="AT22" s="225">
        <f t="shared" si="25"/>
        <v>2</v>
      </c>
      <c r="AU22" s="424">
        <f t="shared" si="26"/>
        <v>6</v>
      </c>
      <c r="AV22" s="608">
        <f t="shared" si="27"/>
        <v>0</v>
      </c>
      <c r="AW22" s="349">
        <f t="shared" si="17"/>
        <v>0.5</v>
      </c>
      <c r="AX22" s="556">
        <f t="shared" si="28"/>
        <v>5.4054054054054057E-2</v>
      </c>
      <c r="AY22" s="342">
        <f t="shared" si="18"/>
        <v>0.25</v>
      </c>
      <c r="AZ22" s="557">
        <f t="shared" si="29"/>
        <v>1.4388489208633094E-2</v>
      </c>
      <c r="BA22" s="347">
        <f t="shared" si="19"/>
        <v>0.75</v>
      </c>
      <c r="BB22" s="603">
        <f t="shared" si="30"/>
        <v>2.8169014084507043E-2</v>
      </c>
      <c r="BC22" s="15"/>
      <c r="BD22" s="16"/>
      <c r="BE22" s="91"/>
      <c r="BF22" s="135"/>
      <c r="BG22" s="229"/>
      <c r="BH22" s="91"/>
      <c r="BI22" s="135"/>
      <c r="BJ22" s="92"/>
      <c r="BK22" s="144"/>
      <c r="BL22" s="138"/>
    </row>
    <row r="23" spans="1:64" ht="20" customHeight="1">
      <c r="A23" s="478" t="str">
        <f ca="1">IF(Rosters!$H16="","",Rosters!$H16)</f>
        <v>46</v>
      </c>
      <c r="B23" s="482" t="str">
        <f ca="1">IF(Rosters!$I16="","",Rosters!$I16)</f>
        <v>Fatal Femme</v>
      </c>
      <c r="C23" s="515">
        <f ca="1">'Lineup P.1'!AB63+'Lineup P.2'!AB63</f>
        <v>0</v>
      </c>
      <c r="D23" s="431">
        <f ca="1">'Lineup P.1'!Z63+'Lineup P.2'!Z63</f>
        <v>23</v>
      </c>
      <c r="E23" s="474">
        <f ca="1">'Lineup P.1'!T63+'Lineup P.2'!T63</f>
        <v>0</v>
      </c>
      <c r="F23" s="474">
        <f ca="1">'Lineup P.1'!V63+'Lineup P.2'!V63</f>
        <v>0</v>
      </c>
      <c r="G23" s="474">
        <f ca="1">'Lineup P.1'!W63+'Lineup P.2'!W63</f>
        <v>0</v>
      </c>
      <c r="H23" s="431">
        <f ca="1">'Lineup P.1'!Y63+'Lineup P.2'!Y63</f>
        <v>0</v>
      </c>
      <c r="I23" s="219">
        <f t="shared" si="20"/>
        <v>23</v>
      </c>
      <c r="J23" s="250">
        <f ca="1">SUM('Score P.1'!AB141:AC141,'Score P.2'!AB141:AC141)</f>
        <v>0</v>
      </c>
      <c r="K23" s="411">
        <f ca="1">SUM('Score P.1'!AD141,'Score P.2'!AD141)</f>
        <v>0</v>
      </c>
      <c r="L23" s="411">
        <f ca="1">SUM('Score P.1'!AG141,'Score P.2'!AG141)</f>
        <v>0</v>
      </c>
      <c r="M23" s="530">
        <f ca="1">SUM('Score P.1'!W141,'Score P.2'!W141)</f>
        <v>0</v>
      </c>
      <c r="N23" s="348">
        <f t="shared" si="15"/>
        <v>0</v>
      </c>
      <c r="O23" s="430">
        <f ca="1">SUM('Score P.1'!C141,'Score P.2'!C141)</f>
        <v>0</v>
      </c>
      <c r="P23" s="431">
        <f ca="1">SUM('Score P.1'!D141,'Score P.2'!D141)</f>
        <v>0</v>
      </c>
      <c r="Q23" s="474">
        <f ca="1">SUM('Score P.1'!E141,'Score P.2'!E141)</f>
        <v>0</v>
      </c>
      <c r="R23" s="474">
        <f ca="1">SUM('Score P.1'!G141,'Score P.2'!G141)</f>
        <v>0</v>
      </c>
      <c r="S23" s="571" t="str">
        <f t="shared" si="21"/>
        <v>-</v>
      </c>
      <c r="T23" s="163">
        <f ca="1">SUM('Score P.1'!Z141,'Score P.2'!Z141)</f>
        <v>0</v>
      </c>
      <c r="U23" s="425">
        <f ca="1">'Lineup P.1'!AB80+'Lineup P.2'!AB80</f>
        <v>0</v>
      </c>
      <c r="V23" s="225">
        <f ca="1">'Lineup P.1'!Z80+'Lineup P.2'!Z80</f>
        <v>-19</v>
      </c>
      <c r="W23" s="411">
        <f ca="1">'Lineup P.1'!T80+'Lineup P.2'!T80</f>
        <v>0</v>
      </c>
      <c r="X23" s="411">
        <f ca="1">'Lineup P.1'!V80+'Lineup P.2'!V80</f>
        <v>0</v>
      </c>
      <c r="Y23" s="411">
        <f ca="1">'Lineup P.1'!W80+'Lineup P.2'!W80</f>
        <v>0</v>
      </c>
      <c r="Z23" s="225">
        <f t="shared" si="22"/>
        <v>0</v>
      </c>
      <c r="AA23" s="424">
        <f t="shared" si="23"/>
        <v>-19</v>
      </c>
      <c r="AB23" s="516">
        <f t="shared" si="16"/>
        <v>-0.82608695652173914</v>
      </c>
      <c r="AC23" s="506">
        <f ca="1">'Pen Tot'!O24</f>
        <v>7</v>
      </c>
      <c r="AD23" s="233">
        <f ca="1">'Pen Tot'!T24</f>
        <v>1</v>
      </c>
      <c r="AE23" s="217">
        <f ca="1">'Pen Tot'!U24</f>
        <v>2</v>
      </c>
      <c r="AF23" s="507"/>
      <c r="AG23" s="478" t="str">
        <f ca="1">IF(Rosters!$H16="","",Rosters!$H16)</f>
        <v>46</v>
      </c>
      <c r="AH23" s="482" t="str">
        <f ca="1">IF(Rosters!$I16="","",Rosters!$I16)</f>
        <v>Fatal Femme</v>
      </c>
      <c r="AI23" s="250">
        <f ca="1">SUM('Actions P.1'!C22,'Actions P.2'!C22)</f>
        <v>6</v>
      </c>
      <c r="AJ23" s="411">
        <f ca="1">SUM('Actions P.1'!D22,'Actions P.2'!D22)</f>
        <v>4</v>
      </c>
      <c r="AK23" s="411">
        <f ca="1">SUM('Actions P.1'!E22,'Actions P.2'!E22)</f>
        <v>1</v>
      </c>
      <c r="AL23" s="411">
        <f ca="1">SUM('Actions P.1'!F22,'Actions P.2'!F22)</f>
        <v>1</v>
      </c>
      <c r="AM23" s="411">
        <f ca="1">SUM('Actions P.1'!G22,'Actions P.2'!G22)</f>
        <v>0</v>
      </c>
      <c r="AN23" s="426">
        <f t="shared" si="24"/>
        <v>12</v>
      </c>
      <c r="AO23" s="609">
        <f ca="1">SUM('Actions P.1'!C42,'Actions P.2'!C42)</f>
        <v>10</v>
      </c>
      <c r="AP23" s="232">
        <f ca="1">SUM('Actions P.1'!D42,'Actions P.2'!D42)</f>
        <v>6</v>
      </c>
      <c r="AQ23" s="232">
        <f ca="1">SUM('Actions P.1'!E42,'Actions P.2'!E42)</f>
        <v>6</v>
      </c>
      <c r="AR23" s="232">
        <f ca="1">SUM('Actions P.1'!F42,'Actions P.2'!F42)</f>
        <v>0</v>
      </c>
      <c r="AS23" s="232">
        <f ca="1">SUM('Actions P.1'!G42,'Actions P.2'!G42)</f>
        <v>0</v>
      </c>
      <c r="AT23" s="225">
        <f t="shared" si="25"/>
        <v>22</v>
      </c>
      <c r="AU23" s="424">
        <f t="shared" si="26"/>
        <v>34</v>
      </c>
      <c r="AV23" s="608">
        <f t="shared" si="27"/>
        <v>4</v>
      </c>
      <c r="AW23" s="349">
        <f t="shared" si="17"/>
        <v>0.52173913043478259</v>
      </c>
      <c r="AX23" s="556">
        <f t="shared" si="28"/>
        <v>0.16216216216216217</v>
      </c>
      <c r="AY23" s="342">
        <f t="shared" si="18"/>
        <v>0.95652173913043481</v>
      </c>
      <c r="AZ23" s="557">
        <f t="shared" si="29"/>
        <v>0.15827338129496402</v>
      </c>
      <c r="BA23" s="347">
        <f t="shared" si="19"/>
        <v>1.4782608695652173</v>
      </c>
      <c r="BB23" s="603">
        <f t="shared" si="30"/>
        <v>0.15962441314553991</v>
      </c>
      <c r="BC23" s="15"/>
      <c r="BD23" s="16"/>
      <c r="BE23" s="91"/>
      <c r="BF23" s="135"/>
      <c r="BG23" s="229"/>
      <c r="BH23" s="91"/>
      <c r="BI23" s="135"/>
      <c r="BJ23" s="92"/>
      <c r="BK23" s="144"/>
      <c r="BL23" s="138"/>
    </row>
    <row r="24" spans="1:64" ht="20" customHeight="1">
      <c r="A24" s="478" t="str">
        <f ca="1">IF(Rosters!$H17="","",Rosters!$H17)</f>
        <v>Section8</v>
      </c>
      <c r="B24" s="482" t="str">
        <f ca="1">IF(Rosters!$I17="","",Rosters!$I17)</f>
        <v>Ghetto Barbie</v>
      </c>
      <c r="C24" s="515">
        <f ca="1">'Lineup P.1'!AB64+'Lineup P.2'!AB64</f>
        <v>0</v>
      </c>
      <c r="D24" s="431">
        <f ca="1">'Lineup P.1'!Z64+'Lineup P.2'!Z64</f>
        <v>0</v>
      </c>
      <c r="E24" s="474">
        <f ca="1">'Lineup P.1'!T64+'Lineup P.2'!T64</f>
        <v>3</v>
      </c>
      <c r="F24" s="474">
        <f ca="1">'Lineup P.1'!V64+'Lineup P.2'!V64</f>
        <v>0</v>
      </c>
      <c r="G24" s="474">
        <f ca="1">'Lineup P.1'!W64+'Lineup P.2'!W64</f>
        <v>0</v>
      </c>
      <c r="H24" s="431">
        <f ca="1">'Lineup P.1'!Y64+'Lineup P.2'!Y64</f>
        <v>3</v>
      </c>
      <c r="I24" s="219">
        <f t="shared" si="20"/>
        <v>3</v>
      </c>
      <c r="J24" s="250">
        <f ca="1">SUM('Score P.1'!AB142:AC142,'Score P.2'!AB142:AC142)</f>
        <v>0</v>
      </c>
      <c r="K24" s="411">
        <f ca="1">SUM('Score P.1'!AD142,'Score P.2'!AD142)</f>
        <v>0</v>
      </c>
      <c r="L24" s="411">
        <f ca="1">SUM('Score P.1'!AG142,'Score P.2'!AG142)</f>
        <v>0</v>
      </c>
      <c r="M24" s="530">
        <f ca="1">SUM('Score P.1'!W142,'Score P.2'!W142)</f>
        <v>0</v>
      </c>
      <c r="N24" s="348">
        <f t="shared" si="15"/>
        <v>0</v>
      </c>
      <c r="O24" s="430">
        <f ca="1">SUM('Score P.1'!C142,'Score P.2'!C142)</f>
        <v>0</v>
      </c>
      <c r="P24" s="431">
        <f ca="1">SUM('Score P.1'!D142,'Score P.2'!D142)</f>
        <v>0</v>
      </c>
      <c r="Q24" s="474">
        <f ca="1">SUM('Score P.1'!E142,'Score P.2'!E142)</f>
        <v>0</v>
      </c>
      <c r="R24" s="474">
        <f ca="1">SUM('Score P.1'!G142,'Score P.2'!G142)</f>
        <v>0</v>
      </c>
      <c r="S24" s="571" t="str">
        <f t="shared" si="21"/>
        <v>-</v>
      </c>
      <c r="T24" s="163">
        <f ca="1">SUM('Score P.1'!Z142,'Score P.2'!Z142)</f>
        <v>0</v>
      </c>
      <c r="U24" s="425">
        <f ca="1">'Lineup P.1'!AB81+'Lineup P.2'!AB81</f>
        <v>0</v>
      </c>
      <c r="V24" s="225">
        <f ca="1">'Lineup P.1'!Z81+'Lineup P.2'!Z81</f>
        <v>0</v>
      </c>
      <c r="W24" s="411">
        <f ca="1">'Lineup P.1'!T81+'Lineup P.2'!T81</f>
        <v>11</v>
      </c>
      <c r="X24" s="411">
        <f ca="1">'Lineup P.1'!V81+'Lineup P.2'!V81</f>
        <v>0</v>
      </c>
      <c r="Y24" s="411">
        <f ca="1">'Lineup P.1'!W81+'Lineup P.2'!W81</f>
        <v>0</v>
      </c>
      <c r="Z24" s="225">
        <f t="shared" si="22"/>
        <v>11</v>
      </c>
      <c r="AA24" s="424">
        <f t="shared" si="23"/>
        <v>11</v>
      </c>
      <c r="AB24" s="516">
        <f t="shared" si="16"/>
        <v>3.6666666666666665</v>
      </c>
      <c r="AC24" s="506">
        <f ca="1">'Pen Tot'!O25</f>
        <v>3</v>
      </c>
      <c r="AD24" s="233">
        <f ca="1">'Pen Tot'!T25</f>
        <v>0</v>
      </c>
      <c r="AE24" s="217">
        <f ca="1">'Pen Tot'!U25</f>
        <v>0</v>
      </c>
      <c r="AF24" s="507"/>
      <c r="AG24" s="478" t="str">
        <f ca="1">IF(Rosters!$H17="","",Rosters!$H17)</f>
        <v>Section8</v>
      </c>
      <c r="AH24" s="482" t="str">
        <f ca="1">IF(Rosters!$I17="","",Rosters!$I17)</f>
        <v>Ghetto Barbie</v>
      </c>
      <c r="AI24" s="250">
        <f ca="1">SUM('Actions P.1'!C23,'Actions P.2'!C23)</f>
        <v>1</v>
      </c>
      <c r="AJ24" s="411">
        <f ca="1">SUM('Actions P.1'!D23,'Actions P.2'!D23)</f>
        <v>0</v>
      </c>
      <c r="AK24" s="411">
        <f ca="1">SUM('Actions P.1'!E23,'Actions P.2'!E23)</f>
        <v>0</v>
      </c>
      <c r="AL24" s="411">
        <f ca="1">SUM('Actions P.1'!F23,'Actions P.2'!F23)</f>
        <v>1</v>
      </c>
      <c r="AM24" s="411">
        <f ca="1">SUM('Actions P.1'!G23,'Actions P.2'!G23)</f>
        <v>0</v>
      </c>
      <c r="AN24" s="426">
        <f t="shared" si="24"/>
        <v>2</v>
      </c>
      <c r="AO24" s="609">
        <f ca="1">SUM('Actions P.1'!C43,'Actions P.2'!C43)</f>
        <v>1</v>
      </c>
      <c r="AP24" s="232">
        <f ca="1">SUM('Actions P.1'!D43,'Actions P.2'!D43)</f>
        <v>0</v>
      </c>
      <c r="AQ24" s="232">
        <f ca="1">SUM('Actions P.1'!E43,'Actions P.2'!E43)</f>
        <v>0</v>
      </c>
      <c r="AR24" s="232">
        <f ca="1">SUM('Actions P.1'!F43,'Actions P.2'!F43)</f>
        <v>0</v>
      </c>
      <c r="AS24" s="232">
        <f ca="1">SUM('Actions P.1'!G43,'Actions P.2'!G43)</f>
        <v>0</v>
      </c>
      <c r="AT24" s="225">
        <f t="shared" si="25"/>
        <v>1</v>
      </c>
      <c r="AU24" s="424">
        <f t="shared" si="26"/>
        <v>3</v>
      </c>
      <c r="AV24" s="608">
        <f t="shared" si="27"/>
        <v>0</v>
      </c>
      <c r="AW24" s="349">
        <f t="shared" si="17"/>
        <v>0.66666666666666663</v>
      </c>
      <c r="AX24" s="556">
        <f t="shared" si="28"/>
        <v>2.7027027027027029E-2</v>
      </c>
      <c r="AY24" s="342">
        <f t="shared" si="18"/>
        <v>0.33333333333333331</v>
      </c>
      <c r="AZ24" s="557">
        <f t="shared" si="29"/>
        <v>7.1942446043165471E-3</v>
      </c>
      <c r="BA24" s="347">
        <f t="shared" si="19"/>
        <v>1</v>
      </c>
      <c r="BB24" s="603">
        <f t="shared" si="30"/>
        <v>1.4084507042253521E-2</v>
      </c>
      <c r="BC24" s="15"/>
      <c r="BD24" s="16"/>
      <c r="BE24" s="91"/>
      <c r="BF24" s="135"/>
      <c r="BG24" s="229"/>
      <c r="BH24" s="91"/>
      <c r="BI24" s="135"/>
      <c r="BJ24" s="92"/>
      <c r="BK24" s="144"/>
      <c r="BL24" s="138"/>
    </row>
    <row r="25" spans="1:64" ht="20" customHeight="1">
      <c r="A25" s="478" t="str">
        <f ca="1">IF(Rosters!$H18="","",Rosters!$H18)</f>
        <v>23</v>
      </c>
      <c r="B25" s="482" t="str">
        <f ca="1">IF(Rosters!$I18="","",Rosters!$I18)</f>
        <v>Ima Wrecker</v>
      </c>
      <c r="C25" s="515">
        <f ca="1">'Lineup P.1'!AB65+'Lineup P.2'!AB65</f>
        <v>1</v>
      </c>
      <c r="D25" s="431">
        <f ca="1">'Lineup P.1'!Z65+'Lineup P.2'!Z65</f>
        <v>0</v>
      </c>
      <c r="E25" s="474">
        <f ca="1">'Lineup P.1'!T65+'Lineup P.2'!T65</f>
        <v>2</v>
      </c>
      <c r="F25" s="474">
        <f ca="1">'Lineup P.1'!V65+'Lineup P.2'!V65</f>
        <v>0</v>
      </c>
      <c r="G25" s="474">
        <f ca="1">'Lineup P.1'!W65+'Lineup P.2'!W65</f>
        <v>13</v>
      </c>
      <c r="H25" s="431">
        <f ca="1">'Lineup P.1'!Y65+'Lineup P.2'!Y65</f>
        <v>15</v>
      </c>
      <c r="I25" s="219">
        <f t="shared" si="20"/>
        <v>16</v>
      </c>
      <c r="J25" s="250">
        <f ca="1">SUM('Score P.1'!AB143:AC143,'Score P.2'!AB143:AC143)</f>
        <v>0</v>
      </c>
      <c r="K25" s="411">
        <f ca="1">SUM('Score P.1'!AD143,'Score P.2'!AD143)</f>
        <v>0</v>
      </c>
      <c r="L25" s="411">
        <f ca="1">SUM('Score P.1'!AG143,'Score P.2'!AG143)</f>
        <v>0</v>
      </c>
      <c r="M25" s="530">
        <f ca="1">SUM('Score P.1'!W143,'Score P.2'!W143)</f>
        <v>0</v>
      </c>
      <c r="N25" s="348">
        <f t="shared" si="15"/>
        <v>0</v>
      </c>
      <c r="O25" s="430">
        <f ca="1">SUM('Score P.1'!C143,'Score P.2'!C143)</f>
        <v>0</v>
      </c>
      <c r="P25" s="431">
        <f ca="1">SUM('Score P.1'!D143,'Score P.2'!D143)</f>
        <v>0</v>
      </c>
      <c r="Q25" s="474">
        <f ca="1">SUM('Score P.1'!E143,'Score P.2'!E143)</f>
        <v>0</v>
      </c>
      <c r="R25" s="474">
        <f ca="1">SUM('Score P.1'!G143,'Score P.2'!G143)</f>
        <v>1</v>
      </c>
      <c r="S25" s="571">
        <f t="shared" si="21"/>
        <v>0</v>
      </c>
      <c r="T25" s="163">
        <f ca="1">SUM('Score P.1'!Z143,'Score P.2'!Z143)</f>
        <v>0</v>
      </c>
      <c r="U25" s="425">
        <f ca="1">'Lineup P.1'!AB82+'Lineup P.2'!AB82</f>
        <v>-4</v>
      </c>
      <c r="V25" s="225">
        <f ca="1">'Lineup P.1'!Z82+'Lineup P.2'!Z82</f>
        <v>0</v>
      </c>
      <c r="W25" s="411">
        <f ca="1">'Lineup P.1'!T82+'Lineup P.2'!T82</f>
        <v>4</v>
      </c>
      <c r="X25" s="411">
        <f ca="1">'Lineup P.1'!V82+'Lineup P.2'!V82</f>
        <v>0</v>
      </c>
      <c r="Y25" s="411">
        <f ca="1">'Lineup P.1'!W82+'Lineup P.2'!W82</f>
        <v>18</v>
      </c>
      <c r="Z25" s="225">
        <f t="shared" si="22"/>
        <v>22</v>
      </c>
      <c r="AA25" s="424">
        <f t="shared" si="23"/>
        <v>18</v>
      </c>
      <c r="AB25" s="516">
        <f t="shared" si="16"/>
        <v>1.125</v>
      </c>
      <c r="AC25" s="506">
        <f ca="1">'Pen Tot'!O26</f>
        <v>7</v>
      </c>
      <c r="AD25" s="233">
        <f ca="1">'Pen Tot'!T26</f>
        <v>1</v>
      </c>
      <c r="AE25" s="217">
        <f ca="1">'Pen Tot'!U26</f>
        <v>2</v>
      </c>
      <c r="AF25" s="507"/>
      <c r="AG25" s="478" t="str">
        <f ca="1">IF(Rosters!$H18="","",Rosters!$H18)</f>
        <v>23</v>
      </c>
      <c r="AH25" s="482" t="str">
        <f ca="1">IF(Rosters!$I18="","",Rosters!$I18)</f>
        <v>Ima Wrecker</v>
      </c>
      <c r="AI25" s="250">
        <f ca="1">SUM('Actions P.1'!C24,'Actions P.2'!C24)</f>
        <v>4</v>
      </c>
      <c r="AJ25" s="411">
        <f ca="1">SUM('Actions P.1'!D24,'Actions P.2'!D24)</f>
        <v>3</v>
      </c>
      <c r="AK25" s="411">
        <f ca="1">SUM('Actions P.1'!E24,'Actions P.2'!E24)</f>
        <v>3</v>
      </c>
      <c r="AL25" s="411">
        <f ca="1">SUM('Actions P.1'!F24,'Actions P.2'!F24)</f>
        <v>1</v>
      </c>
      <c r="AM25" s="411">
        <f ca="1">SUM('Actions P.1'!G24,'Actions P.2'!G24)</f>
        <v>0</v>
      </c>
      <c r="AN25" s="426">
        <f t="shared" si="24"/>
        <v>11</v>
      </c>
      <c r="AO25" s="609">
        <f ca="1">SUM('Actions P.1'!C44,'Actions P.2'!C44)</f>
        <v>5</v>
      </c>
      <c r="AP25" s="232">
        <f ca="1">SUM('Actions P.1'!D44,'Actions P.2'!D44)</f>
        <v>1</v>
      </c>
      <c r="AQ25" s="232">
        <f ca="1">SUM('Actions P.1'!E44,'Actions P.2'!E44)</f>
        <v>5</v>
      </c>
      <c r="AR25" s="232">
        <f ca="1">SUM('Actions P.1'!F44,'Actions P.2'!F44)</f>
        <v>2</v>
      </c>
      <c r="AS25" s="232">
        <f ca="1">SUM('Actions P.1'!G44,'Actions P.2'!G44)</f>
        <v>0</v>
      </c>
      <c r="AT25" s="225">
        <f t="shared" si="25"/>
        <v>13</v>
      </c>
      <c r="AU25" s="424">
        <f t="shared" si="26"/>
        <v>24</v>
      </c>
      <c r="AV25" s="608">
        <f t="shared" si="27"/>
        <v>5</v>
      </c>
      <c r="AW25" s="349">
        <f t="shared" si="17"/>
        <v>0.6875</v>
      </c>
      <c r="AX25" s="556">
        <f t="shared" si="28"/>
        <v>0.14864864864864866</v>
      </c>
      <c r="AY25" s="342">
        <f t="shared" si="18"/>
        <v>0.8125</v>
      </c>
      <c r="AZ25" s="557">
        <f t="shared" si="29"/>
        <v>9.3525179856115109E-2</v>
      </c>
      <c r="BA25" s="347">
        <f t="shared" si="19"/>
        <v>1.5</v>
      </c>
      <c r="BB25" s="603">
        <f t="shared" si="30"/>
        <v>0.11267605633802817</v>
      </c>
      <c r="BC25" s="15"/>
      <c r="BD25" s="16"/>
      <c r="BE25" s="91"/>
      <c r="BF25" s="135"/>
      <c r="BG25" s="229"/>
      <c r="BH25" s="91"/>
      <c r="BI25" s="135"/>
      <c r="BJ25" s="92"/>
      <c r="BK25" s="144"/>
      <c r="BL25" s="138"/>
    </row>
    <row r="26" spans="1:64" ht="20" customHeight="1">
      <c r="A26" s="478" t="str">
        <f ca="1">IF(Rosters!$H19="","",Rosters!$H19)</f>
        <v>777</v>
      </c>
      <c r="B26" s="482" t="str">
        <f ca="1">IF(Rosters!$I19="","",Rosters!$I19)</f>
        <v>Juicy Contusion</v>
      </c>
      <c r="C26" s="515">
        <f ca="1">'Lineup P.1'!AB66+'Lineup P.2'!AB66</f>
        <v>0</v>
      </c>
      <c r="D26" s="431">
        <f ca="1">'Lineup P.1'!Z66+'Lineup P.2'!Z66</f>
        <v>0</v>
      </c>
      <c r="E26" s="474">
        <f ca="1">'Lineup P.1'!T66+'Lineup P.2'!T66</f>
        <v>6</v>
      </c>
      <c r="F26" s="474">
        <f ca="1">'Lineup P.1'!V66+'Lineup P.2'!V66</f>
        <v>0</v>
      </c>
      <c r="G26" s="474">
        <f ca="1">'Lineup P.1'!W66+'Lineup P.2'!W66</f>
        <v>0</v>
      </c>
      <c r="H26" s="431">
        <f ca="1">'Lineup P.1'!Y66+'Lineup P.2'!Y66</f>
        <v>6</v>
      </c>
      <c r="I26" s="219">
        <f t="shared" si="20"/>
        <v>6</v>
      </c>
      <c r="J26" s="250">
        <f ca="1">SUM('Score P.1'!AB144:AC144,'Score P.2'!AB144:AC144)</f>
        <v>0</v>
      </c>
      <c r="K26" s="411">
        <f ca="1">SUM('Score P.1'!AD144,'Score P.2'!AD144)</f>
        <v>0</v>
      </c>
      <c r="L26" s="411">
        <f ca="1">SUM('Score P.1'!AG144,'Score P.2'!AG144)</f>
        <v>0</v>
      </c>
      <c r="M26" s="530">
        <f ca="1">SUM('Score P.1'!W144,'Score P.2'!W144)</f>
        <v>0</v>
      </c>
      <c r="N26" s="348">
        <f t="shared" si="15"/>
        <v>0</v>
      </c>
      <c r="O26" s="430">
        <f ca="1">SUM('Score P.1'!C144,'Score P.2'!C144)</f>
        <v>0</v>
      </c>
      <c r="P26" s="431">
        <f ca="1">SUM('Score P.1'!D144,'Score P.2'!D144)</f>
        <v>0</v>
      </c>
      <c r="Q26" s="474">
        <f ca="1">SUM('Score P.1'!E144,'Score P.2'!E144)</f>
        <v>0</v>
      </c>
      <c r="R26" s="474">
        <f ca="1">SUM('Score P.1'!G144,'Score P.2'!G144)</f>
        <v>0</v>
      </c>
      <c r="S26" s="571" t="str">
        <f t="shared" si="21"/>
        <v>-</v>
      </c>
      <c r="T26" s="163">
        <f ca="1">SUM('Score P.1'!Z144,'Score P.2'!Z144)</f>
        <v>0</v>
      </c>
      <c r="U26" s="425">
        <f ca="1">'Lineup P.1'!AB83+'Lineup P.2'!AB83</f>
        <v>0</v>
      </c>
      <c r="V26" s="225">
        <f ca="1">'Lineup P.1'!Z83+'Lineup P.2'!Z83</f>
        <v>0</v>
      </c>
      <c r="W26" s="411">
        <f ca="1">'Lineup P.1'!T83+'Lineup P.2'!T83</f>
        <v>-1</v>
      </c>
      <c r="X26" s="411">
        <f ca="1">'Lineup P.1'!V83+'Lineup P.2'!V83</f>
        <v>0</v>
      </c>
      <c r="Y26" s="411">
        <f ca="1">'Lineup P.1'!W83+'Lineup P.2'!W83</f>
        <v>0</v>
      </c>
      <c r="Z26" s="225">
        <f t="shared" si="22"/>
        <v>-1</v>
      </c>
      <c r="AA26" s="424">
        <f t="shared" si="23"/>
        <v>-1</v>
      </c>
      <c r="AB26" s="516">
        <f t="shared" si="16"/>
        <v>-0.16666666666666666</v>
      </c>
      <c r="AC26" s="506">
        <f ca="1">'Pen Tot'!O27</f>
        <v>1</v>
      </c>
      <c r="AD26" s="233">
        <f ca="1">'Pen Tot'!T27</f>
        <v>1</v>
      </c>
      <c r="AE26" s="217">
        <f ca="1">'Pen Tot'!U27</f>
        <v>1</v>
      </c>
      <c r="AF26" s="507"/>
      <c r="AG26" s="478" t="str">
        <f ca="1">IF(Rosters!$H19="","",Rosters!$H19)</f>
        <v>777</v>
      </c>
      <c r="AH26" s="482" t="str">
        <f ca="1">IF(Rosters!$I19="","",Rosters!$I19)</f>
        <v>Juicy Contusion</v>
      </c>
      <c r="AI26" s="250">
        <f ca="1">SUM('Actions P.1'!C25,'Actions P.2'!C25)</f>
        <v>2</v>
      </c>
      <c r="AJ26" s="411">
        <f ca="1">SUM('Actions P.1'!D25,'Actions P.2'!D25)</f>
        <v>0</v>
      </c>
      <c r="AK26" s="411">
        <f ca="1">SUM('Actions P.1'!E25,'Actions P.2'!E25)</f>
        <v>0</v>
      </c>
      <c r="AL26" s="411">
        <f ca="1">SUM('Actions P.1'!F25,'Actions P.2'!F25)</f>
        <v>0</v>
      </c>
      <c r="AM26" s="411">
        <f ca="1">SUM('Actions P.1'!G25,'Actions P.2'!G25)</f>
        <v>0</v>
      </c>
      <c r="AN26" s="426">
        <f t="shared" si="24"/>
        <v>2</v>
      </c>
      <c r="AO26" s="609">
        <f ca="1">SUM('Actions P.1'!C45,'Actions P.2'!C45)</f>
        <v>2</v>
      </c>
      <c r="AP26" s="232">
        <f ca="1">SUM('Actions P.1'!D45,'Actions P.2'!D45)</f>
        <v>0</v>
      </c>
      <c r="AQ26" s="232">
        <f ca="1">SUM('Actions P.1'!E45,'Actions P.2'!E45)</f>
        <v>2</v>
      </c>
      <c r="AR26" s="232">
        <f ca="1">SUM('Actions P.1'!F45,'Actions P.2'!F45)</f>
        <v>0</v>
      </c>
      <c r="AS26" s="232">
        <f ca="1">SUM('Actions P.1'!G45,'Actions P.2'!G45)</f>
        <v>0</v>
      </c>
      <c r="AT26" s="225">
        <f t="shared" si="25"/>
        <v>4</v>
      </c>
      <c r="AU26" s="424">
        <f t="shared" si="26"/>
        <v>6</v>
      </c>
      <c r="AV26" s="608">
        <f t="shared" si="27"/>
        <v>0</v>
      </c>
      <c r="AW26" s="349">
        <f t="shared" si="17"/>
        <v>0.33333333333333331</v>
      </c>
      <c r="AX26" s="556">
        <f t="shared" si="28"/>
        <v>2.7027027027027029E-2</v>
      </c>
      <c r="AY26" s="342">
        <f t="shared" si="18"/>
        <v>0.66666666666666663</v>
      </c>
      <c r="AZ26" s="557">
        <f t="shared" si="29"/>
        <v>2.8776978417266189E-2</v>
      </c>
      <c r="BA26" s="347">
        <f t="shared" si="19"/>
        <v>1</v>
      </c>
      <c r="BB26" s="603">
        <f t="shared" si="30"/>
        <v>2.8169014084507043E-2</v>
      </c>
      <c r="BC26" s="15"/>
      <c r="BD26" s="16"/>
      <c r="BE26" s="91"/>
      <c r="BF26" s="135"/>
      <c r="BG26" s="229"/>
      <c r="BH26" s="91"/>
      <c r="BI26" s="135"/>
      <c r="BJ26" s="92"/>
      <c r="BK26" s="144"/>
      <c r="BL26" s="138"/>
    </row>
    <row r="27" spans="1:64" ht="20" customHeight="1">
      <c r="A27" s="478" t="str">
        <f ca="1">IF(Rosters!$H20="","",Rosters!$H20)</f>
        <v>100%</v>
      </c>
      <c r="B27" s="482" t="str">
        <f ca="1">IF(Rosters!$I20="","",Rosters!$I20)</f>
        <v>Polly Fester</v>
      </c>
      <c r="C27" s="515">
        <f ca="1">'Lineup P.1'!AB67+'Lineup P.2'!AB67</f>
        <v>11</v>
      </c>
      <c r="D27" s="431">
        <f ca="1">'Lineup P.1'!Z67+'Lineup P.2'!Z67</f>
        <v>0</v>
      </c>
      <c r="E27" s="474">
        <f ca="1">'Lineup P.1'!T67+'Lineup P.2'!T67</f>
        <v>1</v>
      </c>
      <c r="F27" s="474">
        <f ca="1">'Lineup P.1'!V67+'Lineup P.2'!V67</f>
        <v>2</v>
      </c>
      <c r="G27" s="474">
        <f ca="1">'Lineup P.1'!W67+'Lineup P.2'!W67</f>
        <v>0</v>
      </c>
      <c r="H27" s="431">
        <f ca="1">'Lineup P.1'!Y67+'Lineup P.2'!Y67</f>
        <v>3</v>
      </c>
      <c r="I27" s="219">
        <f t="shared" si="20"/>
        <v>14</v>
      </c>
      <c r="J27" s="250">
        <f ca="1">SUM('Score P.1'!AB145:AC145,'Score P.2'!AB145:AC145)</f>
        <v>3</v>
      </c>
      <c r="K27" s="411">
        <f ca="1">SUM('Score P.1'!AD145,'Score P.2'!AD145)</f>
        <v>2</v>
      </c>
      <c r="L27" s="411">
        <f ca="1">SUM('Score P.1'!AG145,'Score P.2'!AG145)</f>
        <v>5</v>
      </c>
      <c r="M27" s="530">
        <f ca="1">SUM('Score P.1'!W145,'Score P.2'!W145)</f>
        <v>31</v>
      </c>
      <c r="N27" s="348">
        <f t="shared" si="15"/>
        <v>2.8181818181818183</v>
      </c>
      <c r="O27" s="430">
        <f ca="1">SUM('Score P.1'!C145,'Score P.2'!C145)</f>
        <v>0</v>
      </c>
      <c r="P27" s="431">
        <f ca="1">SUM('Score P.1'!D145,'Score P.2'!D145)</f>
        <v>4</v>
      </c>
      <c r="Q27" s="474">
        <f ca="1">SUM('Score P.1'!E145,'Score P.2'!E145)</f>
        <v>2</v>
      </c>
      <c r="R27" s="474">
        <f ca="1">SUM('Score P.1'!G145,'Score P.2'!G145)</f>
        <v>3</v>
      </c>
      <c r="S27" s="571">
        <f t="shared" si="21"/>
        <v>0.36363636363636365</v>
      </c>
      <c r="T27" s="163">
        <f ca="1">SUM('Score P.1'!Z145,'Score P.2'!Z145)</f>
        <v>21</v>
      </c>
      <c r="U27" s="425">
        <f ca="1">'Lineup P.1'!AB84+'Lineup P.2'!AB84</f>
        <v>-4</v>
      </c>
      <c r="V27" s="225">
        <f ca="1">'Lineup P.1'!Z84+'Lineup P.2'!Z84</f>
        <v>0</v>
      </c>
      <c r="W27" s="411">
        <f ca="1">'Lineup P.1'!T84+'Lineup P.2'!T84</f>
        <v>-3</v>
      </c>
      <c r="X27" s="411">
        <f ca="1">'Lineup P.1'!V84+'Lineup P.2'!V84</f>
        <v>-4</v>
      </c>
      <c r="Y27" s="411">
        <f ca="1">'Lineup P.1'!W84+'Lineup P.2'!W84</f>
        <v>0</v>
      </c>
      <c r="Z27" s="225">
        <f t="shared" si="22"/>
        <v>-7</v>
      </c>
      <c r="AA27" s="424">
        <f t="shared" si="23"/>
        <v>-11</v>
      </c>
      <c r="AB27" s="516">
        <f t="shared" si="16"/>
        <v>-0.7857142857142857</v>
      </c>
      <c r="AC27" s="506">
        <f ca="1">'Pen Tot'!O28</f>
        <v>7</v>
      </c>
      <c r="AD27" s="233">
        <f ca="1">'Pen Tot'!T28</f>
        <v>2</v>
      </c>
      <c r="AE27" s="217">
        <f ca="1">'Pen Tot'!U28</f>
        <v>3</v>
      </c>
      <c r="AF27" s="507"/>
      <c r="AG27" s="478" t="str">
        <f ca="1">IF(Rosters!$H20="","",Rosters!$H20)</f>
        <v>100%</v>
      </c>
      <c r="AH27" s="482" t="str">
        <f ca="1">IF(Rosters!$I20="","",Rosters!$I20)</f>
        <v>Polly Fester</v>
      </c>
      <c r="AI27" s="250">
        <f ca="1">SUM('Actions P.1'!C26,'Actions P.2'!C26)</f>
        <v>0</v>
      </c>
      <c r="AJ27" s="411">
        <f ca="1">SUM('Actions P.1'!D26,'Actions P.2'!D26)</f>
        <v>0</v>
      </c>
      <c r="AK27" s="411">
        <f ca="1">SUM('Actions P.1'!E26,'Actions P.2'!E26)</f>
        <v>0</v>
      </c>
      <c r="AL27" s="411">
        <f ca="1">SUM('Actions P.1'!F26,'Actions P.2'!F26)</f>
        <v>0</v>
      </c>
      <c r="AM27" s="411">
        <f ca="1">SUM('Actions P.1'!G26,'Actions P.2'!G26)</f>
        <v>0</v>
      </c>
      <c r="AN27" s="426">
        <f t="shared" si="24"/>
        <v>0</v>
      </c>
      <c r="AO27" s="609">
        <f ca="1">SUM('Actions P.1'!C46,'Actions P.2'!C46)</f>
        <v>5</v>
      </c>
      <c r="AP27" s="232">
        <f ca="1">SUM('Actions P.1'!D46,'Actions P.2'!D46)</f>
        <v>2</v>
      </c>
      <c r="AQ27" s="232">
        <f ca="1">SUM('Actions P.1'!E46,'Actions P.2'!E46)</f>
        <v>4</v>
      </c>
      <c r="AR27" s="232">
        <f ca="1">SUM('Actions P.1'!F46,'Actions P.2'!F46)</f>
        <v>0</v>
      </c>
      <c r="AS27" s="232">
        <f ca="1">SUM('Actions P.1'!G46,'Actions P.2'!G46)</f>
        <v>0</v>
      </c>
      <c r="AT27" s="225">
        <f t="shared" si="25"/>
        <v>11</v>
      </c>
      <c r="AU27" s="424">
        <f t="shared" si="26"/>
        <v>11</v>
      </c>
      <c r="AV27" s="608">
        <f t="shared" si="27"/>
        <v>0</v>
      </c>
      <c r="AW27" s="349">
        <f t="shared" si="17"/>
        <v>0</v>
      </c>
      <c r="AX27" s="556">
        <f t="shared" si="28"/>
        <v>0</v>
      </c>
      <c r="AY27" s="342">
        <f t="shared" si="18"/>
        <v>0.7857142857142857</v>
      </c>
      <c r="AZ27" s="557">
        <f t="shared" si="29"/>
        <v>7.9136690647482008E-2</v>
      </c>
      <c r="BA27" s="347">
        <f t="shared" si="19"/>
        <v>0.7857142857142857</v>
      </c>
      <c r="BB27" s="603">
        <f t="shared" si="30"/>
        <v>5.1643192488262914E-2</v>
      </c>
      <c r="BC27" s="15"/>
      <c r="BD27" s="16"/>
      <c r="BE27" s="91"/>
      <c r="BF27" s="135"/>
      <c r="BG27" s="229"/>
      <c r="BH27" s="91"/>
      <c r="BI27" s="135"/>
      <c r="BJ27" s="92"/>
      <c r="BK27" s="144"/>
      <c r="BL27" s="138"/>
    </row>
    <row r="28" spans="1:64" ht="20" customHeight="1">
      <c r="A28" s="478" t="str">
        <f ca="1">IF(Rosters!$H21="","",Rosters!$H21)</f>
        <v>3CC</v>
      </c>
      <c r="B28" s="482" t="str">
        <f ca="1">IF(Rosters!$I21="","",Rosters!$I21)</f>
        <v>Roxanna Hardplace</v>
      </c>
      <c r="C28" s="515">
        <f ca="1">'Lineup P.1'!AB68+'Lineup P.2'!AB68</f>
        <v>0</v>
      </c>
      <c r="D28" s="431">
        <f ca="1">'Lineup P.1'!Z68+'Lineup P.2'!Z68</f>
        <v>0</v>
      </c>
      <c r="E28" s="474">
        <f ca="1">'Lineup P.1'!T68+'Lineup P.2'!T68</f>
        <v>1</v>
      </c>
      <c r="F28" s="474">
        <f ca="1">'Lineup P.1'!V68+'Lineup P.2'!V68</f>
        <v>25</v>
      </c>
      <c r="G28" s="474">
        <f ca="1">'Lineup P.1'!W68+'Lineup P.2'!W68</f>
        <v>0</v>
      </c>
      <c r="H28" s="431">
        <f ca="1">'Lineup P.1'!Y68+'Lineup P.2'!Y68</f>
        <v>26</v>
      </c>
      <c r="I28" s="219">
        <f t="shared" si="20"/>
        <v>26</v>
      </c>
      <c r="J28" s="250">
        <f ca="1">SUM('Score P.1'!AB146:AC146,'Score P.2'!AB146:AC146)</f>
        <v>0</v>
      </c>
      <c r="K28" s="411">
        <f ca="1">SUM('Score P.1'!AD146,'Score P.2'!AD146)</f>
        <v>0</v>
      </c>
      <c r="L28" s="411">
        <f ca="1">SUM('Score P.1'!AG146,'Score P.2'!AG146)</f>
        <v>0</v>
      </c>
      <c r="M28" s="530">
        <f ca="1">SUM('Score P.1'!W146,'Score P.2'!W146)</f>
        <v>0</v>
      </c>
      <c r="N28" s="348">
        <f t="shared" si="15"/>
        <v>0</v>
      </c>
      <c r="O28" s="430">
        <f ca="1">SUM('Score P.1'!C146,'Score P.2'!C146)</f>
        <v>0</v>
      </c>
      <c r="P28" s="431">
        <f ca="1">SUM('Score P.1'!D146,'Score P.2'!D146)</f>
        <v>0</v>
      </c>
      <c r="Q28" s="474">
        <f ca="1">SUM('Score P.1'!E146,'Score P.2'!E146)</f>
        <v>0</v>
      </c>
      <c r="R28" s="474">
        <f ca="1">SUM('Score P.1'!G146,'Score P.2'!G146)</f>
        <v>0</v>
      </c>
      <c r="S28" s="571" t="str">
        <f t="shared" si="21"/>
        <v>-</v>
      </c>
      <c r="T28" s="163">
        <f ca="1">SUM('Score P.1'!Z146,'Score P.2'!Z146)</f>
        <v>0</v>
      </c>
      <c r="U28" s="425">
        <f ca="1">'Lineup P.1'!AB85+'Lineup P.2'!AB85</f>
        <v>0</v>
      </c>
      <c r="V28" s="225">
        <f ca="1">'Lineup P.1'!Z85+'Lineup P.2'!Z85</f>
        <v>0</v>
      </c>
      <c r="W28" s="411">
        <f ca="1">'Lineup P.1'!T85+'Lineup P.2'!T85</f>
        <v>0</v>
      </c>
      <c r="X28" s="411">
        <f ca="1">'Lineup P.1'!V85+'Lineup P.2'!V85</f>
        <v>-9</v>
      </c>
      <c r="Y28" s="411">
        <f ca="1">'Lineup P.1'!W85+'Lineup P.2'!W85</f>
        <v>0</v>
      </c>
      <c r="Z28" s="225">
        <f t="shared" si="22"/>
        <v>-9</v>
      </c>
      <c r="AA28" s="424">
        <f t="shared" si="23"/>
        <v>-9</v>
      </c>
      <c r="AB28" s="516">
        <f t="shared" si="16"/>
        <v>-0.34615384615384615</v>
      </c>
      <c r="AC28" s="506">
        <f ca="1">'Pen Tot'!O29</f>
        <v>7</v>
      </c>
      <c r="AD28" s="233">
        <f ca="1">'Pen Tot'!T29</f>
        <v>3</v>
      </c>
      <c r="AE28" s="217">
        <f ca="1">'Pen Tot'!U29</f>
        <v>4</v>
      </c>
      <c r="AF28" s="507"/>
      <c r="AG28" s="478" t="str">
        <f ca="1">IF(Rosters!$H21="","",Rosters!$H21)</f>
        <v>3CC</v>
      </c>
      <c r="AH28" s="482" t="str">
        <f ca="1">IF(Rosters!$I21="","",Rosters!$I21)</f>
        <v>Roxanna Hardplace</v>
      </c>
      <c r="AI28" s="250">
        <f ca="1">SUM('Actions P.1'!C27,'Actions P.2'!C27)</f>
        <v>7</v>
      </c>
      <c r="AJ28" s="411">
        <f ca="1">SUM('Actions P.1'!D27,'Actions P.2'!D27)</f>
        <v>2</v>
      </c>
      <c r="AK28" s="411">
        <f ca="1">SUM('Actions P.1'!E27,'Actions P.2'!E27)</f>
        <v>2</v>
      </c>
      <c r="AL28" s="411">
        <f ca="1">SUM('Actions P.1'!F27,'Actions P.2'!F27)</f>
        <v>1</v>
      </c>
      <c r="AM28" s="411">
        <f ca="1">SUM('Actions P.1'!G27,'Actions P.2'!G27)</f>
        <v>0</v>
      </c>
      <c r="AN28" s="426">
        <f t="shared" si="24"/>
        <v>12</v>
      </c>
      <c r="AO28" s="609">
        <f ca="1">SUM('Actions P.1'!C47,'Actions P.2'!C47)</f>
        <v>12</v>
      </c>
      <c r="AP28" s="232">
        <f ca="1">SUM('Actions P.1'!D47,'Actions P.2'!D47)</f>
        <v>6</v>
      </c>
      <c r="AQ28" s="232">
        <f ca="1">SUM('Actions P.1'!E47,'Actions P.2'!E47)</f>
        <v>9</v>
      </c>
      <c r="AR28" s="232">
        <f ca="1">SUM('Actions P.1'!F47,'Actions P.2'!F47)</f>
        <v>5</v>
      </c>
      <c r="AS28" s="232">
        <f ca="1">SUM('Actions P.1'!G47,'Actions P.2'!G47)</f>
        <v>0</v>
      </c>
      <c r="AT28" s="225">
        <f t="shared" si="25"/>
        <v>32</v>
      </c>
      <c r="AU28" s="424">
        <f t="shared" si="26"/>
        <v>44</v>
      </c>
      <c r="AV28" s="608">
        <f t="shared" si="27"/>
        <v>7</v>
      </c>
      <c r="AW28" s="349">
        <f t="shared" si="17"/>
        <v>0.46153846153846156</v>
      </c>
      <c r="AX28" s="556">
        <f t="shared" si="28"/>
        <v>0.16216216216216217</v>
      </c>
      <c r="AY28" s="342">
        <f t="shared" si="18"/>
        <v>1.2307692307692308</v>
      </c>
      <c r="AZ28" s="557">
        <f t="shared" si="29"/>
        <v>0.23021582733812951</v>
      </c>
      <c r="BA28" s="347">
        <f t="shared" si="19"/>
        <v>1.6923076923076923</v>
      </c>
      <c r="BB28" s="603">
        <f t="shared" si="30"/>
        <v>0.20657276995305165</v>
      </c>
      <c r="BC28" s="15"/>
      <c r="BD28" s="16"/>
      <c r="BE28" s="91"/>
      <c r="BF28" s="135"/>
      <c r="BG28" s="229"/>
      <c r="BH28" s="91"/>
      <c r="BI28" s="135"/>
      <c r="BJ28" s="92"/>
      <c r="BK28" s="144"/>
      <c r="BL28" s="138"/>
    </row>
    <row r="29" spans="1:64" ht="20" customHeight="1">
      <c r="A29" s="478" t="str">
        <f ca="1">IF(Rosters!$H22="","",Rosters!$H22)</f>
        <v>CH4</v>
      </c>
      <c r="B29" s="482" t="str">
        <f ca="1">IF(Rosters!$I22="","",Rosters!$I22)</f>
        <v>Seoul Slayer</v>
      </c>
      <c r="C29" s="515">
        <f ca="1">'Lineup P.1'!AB69+'Lineup P.2'!AB69</f>
        <v>0</v>
      </c>
      <c r="D29" s="431">
        <f ca="1">'Lineup P.1'!Z69+'Lineup P.2'!Z69</f>
        <v>0</v>
      </c>
      <c r="E29" s="474">
        <f ca="1">'Lineup P.1'!T69+'Lineup P.2'!T69</f>
        <v>3</v>
      </c>
      <c r="F29" s="474">
        <f ca="1">'Lineup P.1'!V69+'Lineup P.2'!V69</f>
        <v>0</v>
      </c>
      <c r="G29" s="474">
        <f ca="1">'Lineup P.1'!W69+'Lineup P.2'!W69</f>
        <v>1</v>
      </c>
      <c r="H29" s="431">
        <f ca="1">'Lineup P.1'!Y69+'Lineup P.2'!Y69</f>
        <v>4</v>
      </c>
      <c r="I29" s="219">
        <f t="shared" si="20"/>
        <v>4</v>
      </c>
      <c r="J29" s="250">
        <f ca="1">SUM('Score P.1'!AB147:AC147,'Score P.2'!AB147:AC147)</f>
        <v>0</v>
      </c>
      <c r="K29" s="411">
        <f ca="1">SUM('Score P.1'!AD147,'Score P.2'!AD147)</f>
        <v>0</v>
      </c>
      <c r="L29" s="411">
        <f ca="1">SUM('Score P.1'!AG147,'Score P.2'!AG147)</f>
        <v>0</v>
      </c>
      <c r="M29" s="530">
        <f ca="1">SUM('Score P.1'!W147,'Score P.2'!W147)</f>
        <v>0</v>
      </c>
      <c r="N29" s="348">
        <f t="shared" si="15"/>
        <v>0</v>
      </c>
      <c r="O29" s="430">
        <f ca="1">SUM('Score P.1'!C147,'Score P.2'!C147)</f>
        <v>0</v>
      </c>
      <c r="P29" s="431">
        <f ca="1">SUM('Score P.1'!D147,'Score P.2'!D147)</f>
        <v>0</v>
      </c>
      <c r="Q29" s="474">
        <f ca="1">SUM('Score P.1'!E147,'Score P.2'!E147)</f>
        <v>0</v>
      </c>
      <c r="R29" s="474">
        <f ca="1">SUM('Score P.1'!G147,'Score P.2'!G147)</f>
        <v>0</v>
      </c>
      <c r="S29" s="571" t="str">
        <f t="shared" si="21"/>
        <v>-</v>
      </c>
      <c r="T29" s="163">
        <f ca="1">SUM('Score P.1'!Z147,'Score P.2'!Z147)</f>
        <v>0</v>
      </c>
      <c r="U29" s="425">
        <f ca="1">'Lineup P.1'!AB86+'Lineup P.2'!AB86</f>
        <v>0</v>
      </c>
      <c r="V29" s="225">
        <f ca="1">'Lineup P.1'!Z86+'Lineup P.2'!Z86</f>
        <v>0</v>
      </c>
      <c r="W29" s="411">
        <f ca="1">'Lineup P.1'!T86+'Lineup P.2'!T86</f>
        <v>17</v>
      </c>
      <c r="X29" s="411">
        <f ca="1">'Lineup P.1'!V86+'Lineup P.2'!V86</f>
        <v>0</v>
      </c>
      <c r="Y29" s="411">
        <f ca="1">'Lineup P.1'!W86+'Lineup P.2'!W86</f>
        <v>-15</v>
      </c>
      <c r="Z29" s="225">
        <f t="shared" si="22"/>
        <v>2</v>
      </c>
      <c r="AA29" s="424">
        <f t="shared" si="23"/>
        <v>2</v>
      </c>
      <c r="AB29" s="516">
        <f t="shared" si="16"/>
        <v>0.5</v>
      </c>
      <c r="AC29" s="506">
        <f ca="1">'Pen Tot'!O30</f>
        <v>0</v>
      </c>
      <c r="AD29" s="233">
        <f ca="1">'Pen Tot'!T30</f>
        <v>0</v>
      </c>
      <c r="AE29" s="217">
        <f ca="1">'Pen Tot'!U30</f>
        <v>0</v>
      </c>
      <c r="AF29" s="507"/>
      <c r="AG29" s="478" t="str">
        <f ca="1">IF(Rosters!$H22="","",Rosters!$H22)</f>
        <v>CH4</v>
      </c>
      <c r="AH29" s="482" t="str">
        <f ca="1">IF(Rosters!$I22="","",Rosters!$I22)</f>
        <v>Seoul Slayer</v>
      </c>
      <c r="AI29" s="250">
        <f ca="1">SUM('Actions P.1'!C28,'Actions P.2'!C28)</f>
        <v>1</v>
      </c>
      <c r="AJ29" s="411">
        <f ca="1">SUM('Actions P.1'!D28,'Actions P.2'!D28)</f>
        <v>0</v>
      </c>
      <c r="AK29" s="411">
        <f ca="1">SUM('Actions P.1'!E28,'Actions P.2'!E28)</f>
        <v>0</v>
      </c>
      <c r="AL29" s="411">
        <f ca="1">SUM('Actions P.1'!F28,'Actions P.2'!F28)</f>
        <v>0</v>
      </c>
      <c r="AM29" s="411">
        <f ca="1">SUM('Actions P.1'!G28,'Actions P.2'!G28)</f>
        <v>0</v>
      </c>
      <c r="AN29" s="426">
        <f t="shared" si="24"/>
        <v>1</v>
      </c>
      <c r="AO29" s="609">
        <f ca="1">SUM('Actions P.1'!C48,'Actions P.2'!C48)</f>
        <v>2</v>
      </c>
      <c r="AP29" s="232">
        <f ca="1">SUM('Actions P.1'!D48,'Actions P.2'!D48)</f>
        <v>0</v>
      </c>
      <c r="AQ29" s="232">
        <f ca="1">SUM('Actions P.1'!E48,'Actions P.2'!E48)</f>
        <v>0</v>
      </c>
      <c r="AR29" s="232">
        <f ca="1">SUM('Actions P.1'!F48,'Actions P.2'!F48)</f>
        <v>0</v>
      </c>
      <c r="AS29" s="232">
        <f ca="1">SUM('Actions P.1'!G48,'Actions P.2'!G48)</f>
        <v>0</v>
      </c>
      <c r="AT29" s="225">
        <f t="shared" si="25"/>
        <v>2</v>
      </c>
      <c r="AU29" s="424">
        <f t="shared" si="26"/>
        <v>3</v>
      </c>
      <c r="AV29" s="608">
        <f t="shared" si="27"/>
        <v>0</v>
      </c>
      <c r="AW29" s="349">
        <f t="shared" si="17"/>
        <v>0.25</v>
      </c>
      <c r="AX29" s="556">
        <f t="shared" si="28"/>
        <v>1.3513513513513514E-2</v>
      </c>
      <c r="AY29" s="342">
        <f t="shared" si="18"/>
        <v>0.5</v>
      </c>
      <c r="AZ29" s="557">
        <f t="shared" si="29"/>
        <v>1.4388489208633094E-2</v>
      </c>
      <c r="BA29" s="347">
        <f t="shared" si="19"/>
        <v>0.75</v>
      </c>
      <c r="BB29" s="603">
        <f t="shared" si="30"/>
        <v>1.4084507042253521E-2</v>
      </c>
      <c r="BC29" s="15"/>
      <c r="BD29" s="16"/>
      <c r="BE29" s="91"/>
      <c r="BF29" s="135"/>
      <c r="BG29" s="229"/>
      <c r="BH29" s="91"/>
      <c r="BI29" s="135"/>
      <c r="BJ29" s="92"/>
      <c r="BK29" s="144"/>
      <c r="BL29" s="138"/>
    </row>
    <row r="30" spans="1:64" ht="20" customHeight="1">
      <c r="A30" s="478" t="str">
        <f ca="1">IF(Rosters!$H23="","",Rosters!$H23)</f>
        <v>5"blade</v>
      </c>
      <c r="B30" s="482" t="str">
        <f ca="1">IF(Rosters!$I23="","",Rosters!$I23)</f>
        <v>Sista Slit'chya</v>
      </c>
      <c r="C30" s="515">
        <f ca="1">'Lineup P.1'!AB70+'Lineup P.2'!AB70</f>
        <v>10</v>
      </c>
      <c r="D30" s="431">
        <f ca="1">'Lineup P.1'!Z70+'Lineup P.2'!Z70</f>
        <v>0</v>
      </c>
      <c r="E30" s="474">
        <f ca="1">'Lineup P.1'!T70+'Lineup P.2'!T70</f>
        <v>1</v>
      </c>
      <c r="F30" s="474">
        <f ca="1">'Lineup P.1'!V70+'Lineup P.2'!V70</f>
        <v>0</v>
      </c>
      <c r="G30" s="474">
        <f ca="1">'Lineup P.1'!W70+'Lineup P.2'!W70</f>
        <v>0</v>
      </c>
      <c r="H30" s="431">
        <f ca="1">'Lineup P.1'!Y70+'Lineup P.2'!Y70</f>
        <v>1</v>
      </c>
      <c r="I30" s="219">
        <f t="shared" si="20"/>
        <v>11</v>
      </c>
      <c r="J30" s="250">
        <f ca="1">SUM('Score P.1'!AB148:AC148,'Score P.2'!AB148:AC148)</f>
        <v>3</v>
      </c>
      <c r="K30" s="411">
        <f ca="1">SUM('Score P.1'!AD148,'Score P.2'!AD148)</f>
        <v>3</v>
      </c>
      <c r="L30" s="411">
        <f ca="1">SUM('Score P.1'!AG148,'Score P.2'!AG148)</f>
        <v>7</v>
      </c>
      <c r="M30" s="530">
        <f ca="1">SUM('Score P.1'!W148,'Score P.2'!W148)</f>
        <v>29</v>
      </c>
      <c r="N30" s="348">
        <f t="shared" si="15"/>
        <v>2.9</v>
      </c>
      <c r="O30" s="430">
        <f ca="1">SUM('Score P.1'!C148,'Score P.2'!C148)</f>
        <v>1</v>
      </c>
      <c r="P30" s="431">
        <f ca="1">SUM('Score P.1'!D148,'Score P.2'!D148)</f>
        <v>4</v>
      </c>
      <c r="Q30" s="474">
        <f ca="1">SUM('Score P.1'!E148,'Score P.2'!E148)</f>
        <v>2</v>
      </c>
      <c r="R30" s="474">
        <f ca="1">SUM('Score P.1'!G148,'Score P.2'!G148)</f>
        <v>2</v>
      </c>
      <c r="S30" s="571">
        <f t="shared" si="21"/>
        <v>0.4</v>
      </c>
      <c r="T30" s="163">
        <f ca="1">SUM('Score P.1'!Z148,'Score P.2'!Z148)</f>
        <v>11</v>
      </c>
      <c r="U30" s="425">
        <f ca="1">'Lineup P.1'!AB87+'Lineup P.2'!AB87</f>
        <v>-1</v>
      </c>
      <c r="V30" s="225">
        <f ca="1">'Lineup P.1'!Z87+'Lineup P.2'!Z87</f>
        <v>0</v>
      </c>
      <c r="W30" s="411">
        <f ca="1">'Lineup P.1'!T87+'Lineup P.2'!T87</f>
        <v>-2</v>
      </c>
      <c r="X30" s="411">
        <f ca="1">'Lineup P.1'!V87+'Lineup P.2'!V87</f>
        <v>0</v>
      </c>
      <c r="Y30" s="411">
        <f ca="1">'Lineup P.1'!W87+'Lineup P.2'!W87</f>
        <v>0</v>
      </c>
      <c r="Z30" s="225">
        <f t="shared" si="22"/>
        <v>-2</v>
      </c>
      <c r="AA30" s="424">
        <f t="shared" si="23"/>
        <v>-3</v>
      </c>
      <c r="AB30" s="516">
        <f t="shared" si="16"/>
        <v>-0.27272727272727271</v>
      </c>
      <c r="AC30" s="506">
        <f ca="1">'Pen Tot'!O31</f>
        <v>3</v>
      </c>
      <c r="AD30" s="233">
        <f ca="1">'Pen Tot'!T31</f>
        <v>5</v>
      </c>
      <c r="AE30" s="217">
        <f ca="1">'Pen Tot'!U31</f>
        <v>5</v>
      </c>
      <c r="AF30" s="507"/>
      <c r="AG30" s="478" t="str">
        <f ca="1">IF(Rosters!$H23="","",Rosters!$H23)</f>
        <v>5"blade</v>
      </c>
      <c r="AH30" s="482" t="str">
        <f ca="1">IF(Rosters!$I23="","",Rosters!$I23)</f>
        <v>Sista Slit'chya</v>
      </c>
      <c r="AI30" s="250">
        <f ca="1">SUM('Actions P.1'!C29,'Actions P.2'!C29)</f>
        <v>2</v>
      </c>
      <c r="AJ30" s="411">
        <f ca="1">SUM('Actions P.1'!D29,'Actions P.2'!D29)</f>
        <v>2</v>
      </c>
      <c r="AK30" s="411">
        <f ca="1">SUM('Actions P.1'!E29,'Actions P.2'!E29)</f>
        <v>0</v>
      </c>
      <c r="AL30" s="411">
        <f ca="1">SUM('Actions P.1'!F29,'Actions P.2'!F29)</f>
        <v>0</v>
      </c>
      <c r="AM30" s="411">
        <f ca="1">SUM('Actions P.1'!G29,'Actions P.2'!G29)</f>
        <v>2</v>
      </c>
      <c r="AN30" s="426">
        <f t="shared" si="24"/>
        <v>6</v>
      </c>
      <c r="AO30" s="609">
        <f ca="1">SUM('Actions P.1'!C49,'Actions P.2'!C49)</f>
        <v>3</v>
      </c>
      <c r="AP30" s="232">
        <f ca="1">SUM('Actions P.1'!D49,'Actions P.2'!D49)</f>
        <v>1</v>
      </c>
      <c r="AQ30" s="232">
        <f ca="1">SUM('Actions P.1'!E49,'Actions P.2'!E49)</f>
        <v>1</v>
      </c>
      <c r="AR30" s="232">
        <f ca="1">SUM('Actions P.1'!F49,'Actions P.2'!F49)</f>
        <v>1</v>
      </c>
      <c r="AS30" s="232">
        <f ca="1">SUM('Actions P.1'!G49,'Actions P.2'!G49)</f>
        <v>0</v>
      </c>
      <c r="AT30" s="225">
        <f t="shared" si="25"/>
        <v>6</v>
      </c>
      <c r="AU30" s="424">
        <f t="shared" si="26"/>
        <v>12</v>
      </c>
      <c r="AV30" s="608">
        <f t="shared" si="27"/>
        <v>3</v>
      </c>
      <c r="AW30" s="349">
        <f t="shared" si="17"/>
        <v>0.54545454545454541</v>
      </c>
      <c r="AX30" s="556">
        <f t="shared" si="28"/>
        <v>8.1081081081081086E-2</v>
      </c>
      <c r="AY30" s="342">
        <f t="shared" si="18"/>
        <v>0.54545454545454541</v>
      </c>
      <c r="AZ30" s="557">
        <f t="shared" si="29"/>
        <v>4.3165467625899283E-2</v>
      </c>
      <c r="BA30" s="347">
        <f t="shared" si="19"/>
        <v>1.0909090909090908</v>
      </c>
      <c r="BB30" s="603">
        <f t="shared" si="30"/>
        <v>5.6338028169014086E-2</v>
      </c>
      <c r="BC30" s="15"/>
      <c r="BD30" s="16"/>
      <c r="BE30" s="91"/>
      <c r="BF30" s="135"/>
      <c r="BG30" s="229"/>
      <c r="BH30" s="91"/>
      <c r="BI30" s="135"/>
      <c r="BJ30" s="92"/>
      <c r="BK30" s="144"/>
      <c r="BL30" s="138"/>
    </row>
    <row r="31" spans="1:64" ht="20" customHeight="1">
      <c r="A31" s="478" t="str">
        <f ca="1">IF(Rosters!$H24="","",Rosters!$H24)</f>
        <v>813</v>
      </c>
      <c r="B31" s="482" t="str">
        <f ca="1">IF(Rosters!$I24="","",Rosters!$I24)</f>
        <v>Tinja</v>
      </c>
      <c r="C31" s="515">
        <f ca="1">'Lineup P.1'!AB71+'Lineup P.2'!AB71</f>
        <v>1</v>
      </c>
      <c r="D31" s="431">
        <f ca="1">'Lineup P.1'!Z71+'Lineup P.2'!Z71</f>
        <v>0</v>
      </c>
      <c r="E31" s="474">
        <f ca="1">'Lineup P.1'!T71+'Lineup P.2'!T71</f>
        <v>3</v>
      </c>
      <c r="F31" s="474">
        <f ca="1">'Lineup P.1'!V71+'Lineup P.2'!V71</f>
        <v>4</v>
      </c>
      <c r="G31" s="474">
        <f ca="1">'Lineup P.1'!W71+'Lineup P.2'!W71</f>
        <v>0</v>
      </c>
      <c r="H31" s="431">
        <f ca="1">'Lineup P.1'!Y71+'Lineup P.2'!Y71</f>
        <v>7</v>
      </c>
      <c r="I31" s="219">
        <f t="shared" si="20"/>
        <v>8</v>
      </c>
      <c r="J31" s="250">
        <f ca="1">SUM('Score P.1'!AB149:AC149,'Score P.2'!AB149:AC149)</f>
        <v>0</v>
      </c>
      <c r="K31" s="411">
        <f ca="1">SUM('Score P.1'!AD149,'Score P.2'!AD149)</f>
        <v>0</v>
      </c>
      <c r="L31" s="411">
        <f ca="1">SUM('Score P.1'!AG149,'Score P.2'!AG149)</f>
        <v>0</v>
      </c>
      <c r="M31" s="530">
        <f ca="1">SUM('Score P.1'!W149,'Score P.2'!W149)</f>
        <v>3</v>
      </c>
      <c r="N31" s="348">
        <f t="shared" si="15"/>
        <v>3</v>
      </c>
      <c r="O31" s="430">
        <f ca="1">SUM('Score P.1'!C149,'Score P.2'!C149)</f>
        <v>0</v>
      </c>
      <c r="P31" s="431">
        <f ca="1">SUM('Score P.1'!D149,'Score P.2'!D149)</f>
        <v>1</v>
      </c>
      <c r="Q31" s="474">
        <f ca="1">SUM('Score P.1'!E149,'Score P.2'!E149)</f>
        <v>1</v>
      </c>
      <c r="R31" s="474">
        <f ca="1">SUM('Score P.1'!G149,'Score P.2'!G149)</f>
        <v>0</v>
      </c>
      <c r="S31" s="571">
        <f t="shared" si="21"/>
        <v>1</v>
      </c>
      <c r="T31" s="163">
        <f ca="1">SUM('Score P.1'!Z149,'Score P.2'!Z149)</f>
        <v>3</v>
      </c>
      <c r="U31" s="425">
        <f ca="1">'Lineup P.1'!AB88+'Lineup P.2'!AB88</f>
        <v>3</v>
      </c>
      <c r="V31" s="225">
        <f ca="1">'Lineup P.1'!Z88+'Lineup P.2'!Z88</f>
        <v>0</v>
      </c>
      <c r="W31" s="411">
        <f ca="1">'Lineup P.1'!T88+'Lineup P.2'!T88</f>
        <v>21</v>
      </c>
      <c r="X31" s="411">
        <f ca="1">'Lineup P.1'!V88+'Lineup P.2'!V88</f>
        <v>5</v>
      </c>
      <c r="Y31" s="411">
        <f ca="1">'Lineup P.1'!W88+'Lineup P.2'!W88</f>
        <v>0</v>
      </c>
      <c r="Z31" s="225">
        <f t="shared" si="22"/>
        <v>26</v>
      </c>
      <c r="AA31" s="424">
        <f t="shared" si="23"/>
        <v>29</v>
      </c>
      <c r="AB31" s="516">
        <f t="shared" si="16"/>
        <v>3.625</v>
      </c>
      <c r="AC31" s="506">
        <f ca="1">'Pen Tot'!O32</f>
        <v>1</v>
      </c>
      <c r="AD31" s="233">
        <f ca="1">'Pen Tot'!T32</f>
        <v>1</v>
      </c>
      <c r="AE31" s="217">
        <f ca="1">'Pen Tot'!U32</f>
        <v>1</v>
      </c>
      <c r="AF31" s="507"/>
      <c r="AG31" s="478" t="str">
        <f ca="1">IF(Rosters!$H24="","",Rosters!$H24)</f>
        <v>813</v>
      </c>
      <c r="AH31" s="482" t="str">
        <f ca="1">IF(Rosters!$I24="","",Rosters!$I24)</f>
        <v>Tinja</v>
      </c>
      <c r="AI31" s="250">
        <f ca="1">SUM('Actions P.1'!C30,'Actions P.2'!C30)</f>
        <v>2</v>
      </c>
      <c r="AJ31" s="411">
        <f ca="1">SUM('Actions P.1'!D30,'Actions P.2'!D30)</f>
        <v>0</v>
      </c>
      <c r="AK31" s="411">
        <f ca="1">SUM('Actions P.1'!E30,'Actions P.2'!E30)</f>
        <v>0</v>
      </c>
      <c r="AL31" s="411">
        <f ca="1">SUM('Actions P.1'!F30,'Actions P.2'!F30)</f>
        <v>1</v>
      </c>
      <c r="AM31" s="411">
        <f ca="1">SUM('Actions P.1'!G30,'Actions P.2'!G30)</f>
        <v>0</v>
      </c>
      <c r="AN31" s="426">
        <f t="shared" si="24"/>
        <v>3</v>
      </c>
      <c r="AO31" s="609">
        <f ca="1">SUM('Actions P.1'!C50,'Actions P.2'!C50)</f>
        <v>2</v>
      </c>
      <c r="AP31" s="232">
        <f ca="1">SUM('Actions P.1'!D50,'Actions P.2'!D50)</f>
        <v>0</v>
      </c>
      <c r="AQ31" s="232">
        <f ca="1">SUM('Actions P.1'!E50,'Actions P.2'!E50)</f>
        <v>0</v>
      </c>
      <c r="AR31" s="232">
        <f ca="1">SUM('Actions P.1'!F50,'Actions P.2'!F50)</f>
        <v>1</v>
      </c>
      <c r="AS31" s="232">
        <f ca="1">SUM('Actions P.1'!G50,'Actions P.2'!G50)</f>
        <v>0</v>
      </c>
      <c r="AT31" s="225">
        <f t="shared" si="25"/>
        <v>3</v>
      </c>
      <c r="AU31" s="424">
        <f t="shared" si="26"/>
        <v>6</v>
      </c>
      <c r="AV31" s="608">
        <f t="shared" si="27"/>
        <v>1</v>
      </c>
      <c r="AW31" s="349">
        <f t="shared" si="17"/>
        <v>0.375</v>
      </c>
      <c r="AX31" s="556">
        <f t="shared" si="28"/>
        <v>4.0540540540540543E-2</v>
      </c>
      <c r="AY31" s="342">
        <f t="shared" si="18"/>
        <v>0.375</v>
      </c>
      <c r="AZ31" s="557">
        <f t="shared" si="29"/>
        <v>2.1582733812949641E-2</v>
      </c>
      <c r="BA31" s="347">
        <f t="shared" si="19"/>
        <v>0.75</v>
      </c>
      <c r="BB31" s="603">
        <f t="shared" si="30"/>
        <v>2.8169014084507043E-2</v>
      </c>
      <c r="BC31" s="15"/>
      <c r="BD31" s="16"/>
      <c r="BE31" s="91"/>
      <c r="BF31" s="135"/>
      <c r="BG31" s="229"/>
      <c r="BH31" s="91"/>
      <c r="BI31" s="135"/>
      <c r="BJ31" s="92"/>
      <c r="BK31" s="144"/>
      <c r="BL31" s="138"/>
    </row>
    <row r="32" spans="1:64" ht="20" customHeight="1" thickBot="1">
      <c r="A32" s="478" t="str">
        <f ca="1">IF(Rosters!$H25="","",Rosters!$H25)</f>
        <v>Crazy88</v>
      </c>
      <c r="B32" s="482" t="str">
        <f ca="1">IF(Rosters!$I25="","",Rosters!$I25)</f>
        <v>ZOOMa Thurman</v>
      </c>
      <c r="C32" s="476">
        <f ca="1">'Lineup P.1'!AB72+'Lineup P.2'!AB72</f>
        <v>0</v>
      </c>
      <c r="D32" s="477">
        <f ca="1">'Lineup P.1'!Z72+'Lineup P.2'!Z72</f>
        <v>0</v>
      </c>
      <c r="E32" s="517">
        <f ca="1">'Lineup P.1'!T72+'Lineup P.2'!T72</f>
        <v>4</v>
      </c>
      <c r="F32" s="517">
        <f ca="1">'Lineup P.1'!V72+'Lineup P.2'!V72</f>
        <v>0</v>
      </c>
      <c r="G32" s="517">
        <f ca="1">'Lineup P.1'!W72+'Lineup P.2'!W72</f>
        <v>1</v>
      </c>
      <c r="H32" s="477">
        <f ca="1">'Lineup P.1'!Y72+'Lineup P.2'!Y72</f>
        <v>5</v>
      </c>
      <c r="I32" s="224">
        <f t="shared" si="20"/>
        <v>5</v>
      </c>
      <c r="J32" s="421">
        <f ca="1">SUM('Score P.1'!AB150:AC150,'Score P.2'!AB150:AC150)</f>
        <v>0</v>
      </c>
      <c r="K32" s="331">
        <f ca="1">SUM('Score P.1'!AD150,'Score P.2'!AD150)</f>
        <v>0</v>
      </c>
      <c r="L32" s="331">
        <f ca="1">SUM('Score P.1'!AG150,'Score P.2'!AG150)</f>
        <v>0</v>
      </c>
      <c r="M32" s="551">
        <f ca="1">SUM('Score P.1'!W150,'Score P.2'!W150)</f>
        <v>0</v>
      </c>
      <c r="N32" s="371">
        <f t="shared" si="15"/>
        <v>0</v>
      </c>
      <c r="O32" s="518">
        <f ca="1">SUM('Score P.1'!C150,'Score P.2'!C150)</f>
        <v>0</v>
      </c>
      <c r="P32" s="519">
        <f ca="1">SUM('Score P.1'!D150,'Score P.2'!D150)</f>
        <v>0</v>
      </c>
      <c r="Q32" s="520">
        <f ca="1">SUM('Score P.1'!E150,'Score P.2'!E150)</f>
        <v>0</v>
      </c>
      <c r="R32" s="520">
        <f ca="1">SUM('Score P.1'!G150,'Score P.2'!G150)</f>
        <v>0</v>
      </c>
      <c r="S32" s="572" t="str">
        <f t="shared" si="21"/>
        <v>-</v>
      </c>
      <c r="T32" s="163">
        <f ca="1">SUM('Score P.1'!Z150,'Score P.2'!Z150)</f>
        <v>0</v>
      </c>
      <c r="U32" s="521">
        <f ca="1">'Lineup P.1'!AB89+'Lineup P.2'!AB89</f>
        <v>0</v>
      </c>
      <c r="V32" s="522">
        <f ca="1">'Lineup P.1'!Z89+'Lineup P.2'!Z89</f>
        <v>0</v>
      </c>
      <c r="W32" s="432">
        <f ca="1">'Lineup P.1'!T89+'Lineup P.2'!T89</f>
        <v>-6</v>
      </c>
      <c r="X32" s="432">
        <f ca="1">'Lineup P.1'!V89+'Lineup P.2'!V89</f>
        <v>0</v>
      </c>
      <c r="Y32" s="432">
        <f ca="1">'Lineup P.1'!W89+'Lineup P.2'!W89</f>
        <v>-4</v>
      </c>
      <c r="Z32" s="522">
        <f t="shared" si="22"/>
        <v>-10</v>
      </c>
      <c r="AA32" s="523">
        <f t="shared" si="23"/>
        <v>-10</v>
      </c>
      <c r="AB32" s="524">
        <f t="shared" si="16"/>
        <v>-2</v>
      </c>
      <c r="AC32" s="508">
        <f ca="1">'Pen Tot'!O33</f>
        <v>1</v>
      </c>
      <c r="AD32" s="509">
        <f ca="1">'Pen Tot'!T33</f>
        <v>0</v>
      </c>
      <c r="AE32" s="121">
        <f ca="1">'Pen Tot'!U33</f>
        <v>0</v>
      </c>
      <c r="AF32" s="510"/>
      <c r="AG32" s="478" t="str">
        <f ca="1">IF(Rosters!$H25="","",Rosters!$H25)</f>
        <v>Crazy88</v>
      </c>
      <c r="AH32" s="482" t="str">
        <f ca="1">IF(Rosters!$I25="","",Rosters!$I25)</f>
        <v>ZOOMa Thurman</v>
      </c>
      <c r="AI32" s="511">
        <f ca="1">SUM('Actions P.1'!C31,'Actions P.2'!C31)</f>
        <v>2</v>
      </c>
      <c r="AJ32" s="432">
        <f ca="1">SUM('Actions P.1'!D31,'Actions P.2'!D31)</f>
        <v>0</v>
      </c>
      <c r="AK32" s="432">
        <f ca="1">SUM('Actions P.1'!E31,'Actions P.2'!E31)</f>
        <v>0</v>
      </c>
      <c r="AL32" s="432">
        <f ca="1">SUM('Actions P.1'!F31,'Actions P.2'!F31)</f>
        <v>0</v>
      </c>
      <c r="AM32" s="432">
        <f ca="1">SUM('Actions P.1'!G31,'Actions P.2'!G31)</f>
        <v>0</v>
      </c>
      <c r="AN32" s="527">
        <f t="shared" si="24"/>
        <v>2</v>
      </c>
      <c r="AO32" s="610">
        <f ca="1">SUM('Actions P.1'!C51,'Actions P.2'!C51)</f>
        <v>0</v>
      </c>
      <c r="AP32" s="611">
        <f ca="1">SUM('Actions P.1'!D51,'Actions P.2'!D51)</f>
        <v>0</v>
      </c>
      <c r="AQ32" s="611">
        <f ca="1">SUM('Actions P.1'!E51,'Actions P.2'!E51)</f>
        <v>0</v>
      </c>
      <c r="AR32" s="611">
        <f ca="1">SUM('Actions P.1'!F51,'Actions P.2'!F51)</f>
        <v>0</v>
      </c>
      <c r="AS32" s="611">
        <f ca="1">SUM('Actions P.1'!G51,'Actions P.2'!G51)</f>
        <v>0</v>
      </c>
      <c r="AT32" s="226">
        <f t="shared" si="25"/>
        <v>0</v>
      </c>
      <c r="AU32" s="588">
        <f t="shared" si="26"/>
        <v>2</v>
      </c>
      <c r="AV32" s="35">
        <f t="shared" si="27"/>
        <v>0</v>
      </c>
      <c r="AW32" s="364">
        <f t="shared" si="17"/>
        <v>0.4</v>
      </c>
      <c r="AX32" s="556">
        <f t="shared" si="28"/>
        <v>2.7027027027027029E-2</v>
      </c>
      <c r="AY32" s="354">
        <f t="shared" si="18"/>
        <v>0</v>
      </c>
      <c r="AZ32" s="557">
        <f t="shared" si="29"/>
        <v>0</v>
      </c>
      <c r="BA32" s="362">
        <f t="shared" si="19"/>
        <v>0.4</v>
      </c>
      <c r="BB32" s="603">
        <f t="shared" si="30"/>
        <v>9.3896713615023476E-3</v>
      </c>
      <c r="BC32" s="495"/>
      <c r="BD32" s="136"/>
      <c r="BE32" s="89"/>
      <c r="BF32" s="134"/>
      <c r="BG32" s="19"/>
      <c r="BH32" s="89"/>
      <c r="BI32" s="134"/>
      <c r="BJ32" s="93"/>
      <c r="BK32" s="145"/>
      <c r="BL32" s="139"/>
    </row>
    <row r="33" spans="1:64" ht="20.25" customHeight="1" thickBot="1">
      <c r="A33" s="982" t="s">
        <v>145</v>
      </c>
      <c r="B33" s="983"/>
      <c r="C33" s="220">
        <f t="shared" ref="C33:I33" si="31">SUM(C19:C32)</f>
        <v>34</v>
      </c>
      <c r="D33" s="221">
        <f t="shared" si="31"/>
        <v>33</v>
      </c>
      <c r="E33" s="221">
        <f t="shared" si="31"/>
        <v>34</v>
      </c>
      <c r="F33" s="221">
        <f t="shared" si="31"/>
        <v>34</v>
      </c>
      <c r="G33" s="221">
        <f t="shared" si="31"/>
        <v>34</v>
      </c>
      <c r="H33" s="221">
        <f t="shared" si="31"/>
        <v>102</v>
      </c>
      <c r="I33" s="121">
        <f t="shared" si="31"/>
        <v>169</v>
      </c>
      <c r="J33" s="220">
        <f>SUM(J19:J32)</f>
        <v>13</v>
      </c>
      <c r="K33" s="221">
        <f>SUM(K19:K32)</f>
        <v>8</v>
      </c>
      <c r="L33" s="221">
        <f>SUM(L19:L32)</f>
        <v>23</v>
      </c>
      <c r="M33" s="224">
        <f>SUM(M19:M32)</f>
        <v>103</v>
      </c>
      <c r="N33" s="369">
        <f t="shared" si="15"/>
        <v>3.0294117647058822</v>
      </c>
      <c r="O33" s="512">
        <f>SUM(O19:O32)</f>
        <v>1</v>
      </c>
      <c r="P33" s="328">
        <f>SUM(P19:P32)</f>
        <v>16</v>
      </c>
      <c r="Q33" s="328">
        <f>SUM(Q19:Q32)</f>
        <v>8</v>
      </c>
      <c r="R33" s="328">
        <f>SUM(R19:R32)</f>
        <v>7</v>
      </c>
      <c r="S33" s="525">
        <f t="shared" si="21"/>
        <v>0.47058823529411764</v>
      </c>
      <c r="T33" s="260">
        <f>SUM(T19:T32)</f>
        <v>60</v>
      </c>
      <c r="U33" s="534">
        <f>SUM(U19:U32)</f>
        <v>12</v>
      </c>
      <c r="V33" s="328">
        <f t="shared" ref="V33:AA33" si="32">SUM(V19:V32)</f>
        <v>7</v>
      </c>
      <c r="W33" s="328">
        <f t="shared" si="32"/>
        <v>12</v>
      </c>
      <c r="X33" s="328">
        <f t="shared" si="32"/>
        <v>12</v>
      </c>
      <c r="Y33" s="328">
        <f t="shared" si="32"/>
        <v>12</v>
      </c>
      <c r="Z33" s="328">
        <f t="shared" si="32"/>
        <v>36</v>
      </c>
      <c r="AA33" s="328">
        <f t="shared" si="32"/>
        <v>55</v>
      </c>
      <c r="AB33" s="526">
        <f t="shared" si="16"/>
        <v>0.32544378698224852</v>
      </c>
      <c r="AC33" s="512">
        <f>SUM(AC19:AC32)</f>
        <v>58</v>
      </c>
      <c r="AD33" s="328">
        <f>SUM(AD19:AD32)</f>
        <v>17</v>
      </c>
      <c r="AE33" s="328">
        <f>SUM(AE19:AE32)</f>
        <v>25</v>
      </c>
      <c r="AF33" s="187"/>
      <c r="AG33" s="982" t="s">
        <v>145</v>
      </c>
      <c r="AH33" s="983"/>
      <c r="AI33" s="512">
        <f t="shared" ref="AI33:AV33" si="33">SUM(AI19:AI32)</f>
        <v>43</v>
      </c>
      <c r="AJ33" s="328">
        <f t="shared" si="33"/>
        <v>13</v>
      </c>
      <c r="AK33" s="328">
        <f t="shared" si="33"/>
        <v>9</v>
      </c>
      <c r="AL33" s="328">
        <f t="shared" si="33"/>
        <v>6</v>
      </c>
      <c r="AM33" s="328">
        <f t="shared" si="33"/>
        <v>3</v>
      </c>
      <c r="AN33" s="260">
        <f t="shared" si="33"/>
        <v>74</v>
      </c>
      <c r="AO33" s="576">
        <f t="shared" si="33"/>
        <v>60</v>
      </c>
      <c r="AP33" s="576">
        <f t="shared" si="33"/>
        <v>29</v>
      </c>
      <c r="AQ33" s="576">
        <f t="shared" si="33"/>
        <v>38</v>
      </c>
      <c r="AR33" s="576">
        <f t="shared" si="33"/>
        <v>11</v>
      </c>
      <c r="AS33" s="576">
        <f t="shared" si="33"/>
        <v>1</v>
      </c>
      <c r="AT33" s="576">
        <f t="shared" si="33"/>
        <v>139</v>
      </c>
      <c r="AU33" s="221">
        <f t="shared" si="33"/>
        <v>213</v>
      </c>
      <c r="AV33" s="224">
        <f t="shared" si="33"/>
        <v>24</v>
      </c>
      <c r="AW33" s="487">
        <f>IF(C34=0,"",AN33/C$34)</f>
        <v>2.1764705882352939</v>
      </c>
      <c r="AX33" s="529">
        <f>SUM(AX19:AX32)</f>
        <v>1</v>
      </c>
      <c r="AY33" s="488">
        <f>IF(C34=0,"",AT33/C$34)</f>
        <v>4.0882352941176467</v>
      </c>
      <c r="AZ33" s="529">
        <f>SUM(AZ19:AZ32)</f>
        <v>1</v>
      </c>
      <c r="BA33" s="488">
        <f>IF(C34=0,"",AU33/C$34)</f>
        <v>6.2647058823529411</v>
      </c>
      <c r="BB33" s="602">
        <f>SUM(BB19:BB32)</f>
        <v>0.99999999999999989</v>
      </c>
      <c r="BC33" s="502"/>
      <c r="BD33" s="205"/>
      <c r="BE33" s="205"/>
      <c r="BF33" s="155"/>
      <c r="BG33" s="486"/>
      <c r="BH33" s="40"/>
      <c r="BI33" s="134"/>
      <c r="BJ33" s="485"/>
      <c r="BK33" s="139"/>
      <c r="BL33" s="139"/>
    </row>
    <row r="34" spans="1:64" ht="25.5" customHeight="1" thickBot="1">
      <c r="A34" s="973" t="s">
        <v>291</v>
      </c>
      <c r="B34" s="980"/>
      <c r="C34" s="288">
        <f ca="1">'Team Pen 1'!C75+'Team Pen 2'!C75</f>
        <v>34</v>
      </c>
      <c r="AG34" s="995"/>
      <c r="AH34" s="996"/>
    </row>
  </sheetData>
  <sheetCalcPr fullCalcOnLoad="1"/>
  <mergeCells count="16">
    <mergeCell ref="A34:B34"/>
    <mergeCell ref="BG1:BI1"/>
    <mergeCell ref="A33:B33"/>
    <mergeCell ref="C1:I1"/>
    <mergeCell ref="O1:T1"/>
    <mergeCell ref="J1:M1"/>
    <mergeCell ref="U1:AB1"/>
    <mergeCell ref="A17:B17"/>
    <mergeCell ref="AG33:AH33"/>
    <mergeCell ref="AG34:AH34"/>
    <mergeCell ref="AG17:AH17"/>
    <mergeCell ref="BJ1:BL1"/>
    <mergeCell ref="AC1:AF1"/>
    <mergeCell ref="BC1:BF1"/>
    <mergeCell ref="AW1:BA1"/>
    <mergeCell ref="AI1:AV1"/>
  </mergeCells>
  <phoneticPr fontId="39" type="noConversion"/>
  <pageMargins left="0.8" right="0.54" top="0.19" bottom="0.21" header="0.23" footer="0.2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201"/>
  <sheetViews>
    <sheetView topLeftCell="A57" zoomScale="75" zoomScaleNormal="70" zoomScalePageLayoutView="70" workbookViewId="0">
      <selection activeCell="A60" sqref="A60:AA118"/>
    </sheetView>
  </sheetViews>
  <sheetFormatPr baseColWidth="10" defaultColWidth="8.83203125" defaultRowHeight="12"/>
  <cols>
    <col min="1" max="1" width="6.332031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9.33203125" customWidth="1"/>
    <col min="24" max="24" width="9" customWidth="1"/>
    <col min="25" max="25" width="5.5" hidden="1" customWidth="1"/>
    <col min="26" max="26" width="7.6640625" customWidth="1"/>
    <col min="27" max="27" width="7.5" customWidth="1"/>
    <col min="39" max="39" width="20.6640625" customWidth="1"/>
    <col min="40" max="40" width="10.6640625" customWidth="1"/>
  </cols>
  <sheetData>
    <row r="1" spans="1:40" ht="14" thickBot="1">
      <c r="A1" s="158" t="s">
        <v>76</v>
      </c>
      <c r="B1" s="1186" t="str">
        <f ca="1">IF(Rosters!B10="","",Rosters!B10)</f>
        <v>Devil's Night Dames</v>
      </c>
      <c r="C1" s="1186"/>
      <c r="D1" s="1186"/>
      <c r="E1" s="1186"/>
      <c r="F1" s="1186"/>
      <c r="G1" s="1136" t="s">
        <v>106</v>
      </c>
      <c r="H1" s="1136"/>
      <c r="I1" s="1136" t="s">
        <v>447</v>
      </c>
      <c r="J1" s="1136"/>
      <c r="K1" s="1136"/>
      <c r="L1" s="1136"/>
      <c r="M1" s="1136"/>
      <c r="N1" s="157" t="s">
        <v>229</v>
      </c>
      <c r="O1" s="1136" t="s">
        <v>428</v>
      </c>
      <c r="P1" s="1136"/>
      <c r="Q1" s="1136"/>
      <c r="R1" s="1136"/>
      <c r="S1" s="1136"/>
      <c r="T1" s="84" t="s">
        <v>107</v>
      </c>
      <c r="U1" s="1136">
        <v>1</v>
      </c>
      <c r="V1" s="1137"/>
      <c r="W1" s="1085" t="s">
        <v>131</v>
      </c>
      <c r="X1" s="1086"/>
      <c r="Y1" s="1086"/>
      <c r="Z1" s="1086"/>
      <c r="AA1" s="1087"/>
      <c r="AB1" s="82"/>
      <c r="AC1" s="82"/>
      <c r="AD1" s="82"/>
      <c r="AE1" s="82"/>
      <c r="AF1" s="82"/>
      <c r="AG1" s="82"/>
      <c r="AH1" s="82"/>
      <c r="AI1" s="82"/>
      <c r="AJ1" s="82"/>
      <c r="AK1" s="82"/>
      <c r="AL1" s="82"/>
      <c r="AM1" s="82"/>
      <c r="AN1" s="82"/>
    </row>
    <row r="2" spans="1:40" s="1" customFormat="1" ht="29.25" customHeight="1" thickBot="1">
      <c r="A2" s="684" t="s">
        <v>85</v>
      </c>
      <c r="B2" s="690" t="s">
        <v>58</v>
      </c>
      <c r="C2" s="699" t="s">
        <v>48</v>
      </c>
      <c r="D2" s="700" t="s">
        <v>49</v>
      </c>
      <c r="E2" s="700" t="s">
        <v>50</v>
      </c>
      <c r="F2" s="700" t="s">
        <v>51</v>
      </c>
      <c r="G2" s="701" t="s">
        <v>80</v>
      </c>
      <c r="H2" s="702" t="s">
        <v>54</v>
      </c>
      <c r="I2" s="997" t="s">
        <v>81</v>
      </c>
      <c r="J2" s="997"/>
      <c r="K2" s="703" t="s">
        <v>52</v>
      </c>
      <c r="L2" s="997" t="s">
        <v>81</v>
      </c>
      <c r="M2" s="997"/>
      <c r="N2" s="703" t="s">
        <v>53</v>
      </c>
      <c r="O2" s="997" t="s">
        <v>81</v>
      </c>
      <c r="P2" s="997"/>
      <c r="Q2" s="703" t="s">
        <v>55</v>
      </c>
      <c r="R2" s="997" t="s">
        <v>81</v>
      </c>
      <c r="S2" s="997"/>
      <c r="T2" s="703" t="s">
        <v>79</v>
      </c>
      <c r="U2" s="997" t="s">
        <v>81</v>
      </c>
      <c r="V2" s="998"/>
      <c r="W2" s="704" t="s">
        <v>130</v>
      </c>
      <c r="X2" s="127">
        <v>0</v>
      </c>
      <c r="Y2" s="447" t="s">
        <v>300</v>
      </c>
      <c r="Z2" s="707" t="s">
        <v>301</v>
      </c>
      <c r="AA2" s="708" t="s">
        <v>65</v>
      </c>
      <c r="AB2" s="694" t="s">
        <v>97</v>
      </c>
      <c r="AC2" s="695" t="s">
        <v>96</v>
      </c>
      <c r="AD2" s="695" t="s">
        <v>95</v>
      </c>
      <c r="AE2" s="695" t="s">
        <v>94</v>
      </c>
      <c r="AF2" s="695" t="s">
        <v>101</v>
      </c>
      <c r="AG2" s="695" t="s">
        <v>99</v>
      </c>
      <c r="AH2" s="695" t="s">
        <v>144</v>
      </c>
      <c r="AI2" s="695" t="s">
        <v>98</v>
      </c>
      <c r="AJ2" s="695" t="s">
        <v>143</v>
      </c>
      <c r="AK2" s="621" t="s">
        <v>103</v>
      </c>
      <c r="AL2" s="696" t="s">
        <v>104</v>
      </c>
      <c r="AM2" s="1094" t="s">
        <v>108</v>
      </c>
      <c r="AN2" s="1095"/>
    </row>
    <row r="3" spans="1:40" s="1" customFormat="1" ht="13.5" customHeight="1">
      <c r="A3" s="1044">
        <v>1</v>
      </c>
      <c r="B3" s="1045" t="s">
        <v>414</v>
      </c>
      <c r="C3" s="1046"/>
      <c r="D3" s="1021">
        <v>1</v>
      </c>
      <c r="E3" s="1021">
        <v>1</v>
      </c>
      <c r="F3" s="1021"/>
      <c r="G3" s="1056"/>
      <c r="H3" s="1057">
        <v>2</v>
      </c>
      <c r="I3" s="128"/>
      <c r="J3" s="129"/>
      <c r="K3" s="1023"/>
      <c r="L3" s="128"/>
      <c r="M3" s="129"/>
      <c r="N3" s="1023"/>
      <c r="O3" s="128"/>
      <c r="P3" s="129"/>
      <c r="Q3" s="1023"/>
      <c r="R3" s="130"/>
      <c r="S3" s="129"/>
      <c r="T3" s="1023"/>
      <c r="U3" s="128"/>
      <c r="V3" s="131"/>
      <c r="W3" s="1063">
        <f>IF(COUNT(H3:T3)=0,"",SUM(H3,K3,N3,Q3,T3))</f>
        <v>2</v>
      </c>
      <c r="X3" s="1066">
        <f>IF(W3="","",X2+W3)</f>
        <v>2</v>
      </c>
      <c r="Y3" s="1065">
        <f>V3+D3</f>
        <v>1</v>
      </c>
      <c r="Z3" s="1190">
        <f>IF(W3="","",IF(Y3&gt;V3,AA3,0))</f>
        <v>-1</v>
      </c>
      <c r="AA3" s="1089">
        <f>IF(W3="","",W3-W62)</f>
        <v>-1</v>
      </c>
      <c r="AB3" s="1067">
        <f>COUNTIF(I3:J4,"b")+COUNTIF(L3:M4,"b")+COUNTIF(O3:P4,"b")+COUNTIF(R3:S4,"b")+COUNTIF(U3:V4,"b")</f>
        <v>0</v>
      </c>
      <c r="AC3" s="1021">
        <f>COUNTIF(I3:J4,"J")+COUNTIF(L3:M4,"J")+COUNTIF(O3:P4,"J")+COUNTIF(R3:S4,"J")+COUNTIF(U3:V4,"J")</f>
        <v>0</v>
      </c>
      <c r="AD3" s="1021">
        <f>COUNTIF(I3:J4,"G")+COUNTIF(L3:M4,"G")+COUNTIF(O3:P4,"G")+COUNTIF(R3:S4,"G")+COUNTIF(U3:V4,"G")</f>
        <v>0</v>
      </c>
      <c r="AE3" s="1021">
        <f>COUNTIF(I3:J4,"O")+COUNTIF(L3:M4,"O")+COUNTIF(O3:P4,"O")+COUNTIF(R3:S4,"O")+COUNTIF(U3:V4,"O")</f>
        <v>0</v>
      </c>
      <c r="AF3" s="1021">
        <f>COUNTIF(I3:J4,"N")+COUNTIF(L3:M4,"N")+COUNTIF(O3:P4,"N")+COUNTIF(R3:S4,"N")+COUNTIF(U3:V4,"N")</f>
        <v>0</v>
      </c>
      <c r="AG3" s="1021">
        <f>SUM(AB3:AF4)</f>
        <v>0</v>
      </c>
      <c r="AH3" s="1059">
        <f>IF(W3="",0,AG3/AJ3)</f>
        <v>0</v>
      </c>
      <c r="AI3" s="1058">
        <f>IF(AJ3=0,0,W3/AJ3)</f>
        <v>2</v>
      </c>
      <c r="AJ3" s="1088">
        <f>IF(G3="X",0,COUNT(H3,K3,N3,Q3,T3))</f>
        <v>1</v>
      </c>
      <c r="AK3" s="1082" t="str">
        <f>IF(AL3=0,"",W3/AL3)</f>
        <v/>
      </c>
      <c r="AL3" s="1080"/>
      <c r="AM3" s="1096" t="str">
        <f>B3</f>
        <v>Racer McChaseHer</v>
      </c>
      <c r="AN3" s="1097"/>
    </row>
    <row r="4" spans="1:40" s="1" customFormat="1" ht="13.5" customHeight="1">
      <c r="A4" s="1009"/>
      <c r="B4" s="1013"/>
      <c r="C4" s="1015"/>
      <c r="D4" s="1022"/>
      <c r="E4" s="1022"/>
      <c r="F4" s="1022"/>
      <c r="G4" s="1017"/>
      <c r="H4" s="1042"/>
      <c r="I4" s="42"/>
      <c r="J4" s="43"/>
      <c r="K4" s="1024"/>
      <c r="L4" s="42"/>
      <c r="M4" s="90"/>
      <c r="N4" s="1024"/>
      <c r="O4" s="4"/>
      <c r="P4" s="43"/>
      <c r="Q4" s="1024"/>
      <c r="R4" s="4"/>
      <c r="S4" s="90"/>
      <c r="T4" s="1024"/>
      <c r="U4" s="4"/>
      <c r="V4" s="74"/>
      <c r="W4" s="1064"/>
      <c r="X4" s="1052"/>
      <c r="Y4" s="1036"/>
      <c r="Z4" s="1051"/>
      <c r="AA4" s="1055"/>
      <c r="AB4" s="1027"/>
      <c r="AC4" s="999"/>
      <c r="AD4" s="999"/>
      <c r="AE4" s="999"/>
      <c r="AF4" s="999"/>
      <c r="AG4" s="999"/>
      <c r="AH4" s="1060"/>
      <c r="AI4" s="999"/>
      <c r="AJ4" s="1074"/>
      <c r="AK4" s="1076"/>
      <c r="AL4" s="1081"/>
      <c r="AM4" s="1092"/>
      <c r="AN4" s="1093"/>
    </row>
    <row r="5" spans="1:40" s="1" customFormat="1" ht="13.5" customHeight="1">
      <c r="A5" s="1030">
        <v>2</v>
      </c>
      <c r="B5" s="1031" t="s">
        <v>326</v>
      </c>
      <c r="C5" s="1040"/>
      <c r="D5" s="1007"/>
      <c r="E5" s="1007"/>
      <c r="F5" s="1007"/>
      <c r="G5" s="1025">
        <v>1</v>
      </c>
      <c r="H5" s="1027">
        <v>0</v>
      </c>
      <c r="I5" s="48"/>
      <c r="J5" s="43"/>
      <c r="K5" s="999"/>
      <c r="L5" s="48"/>
      <c r="M5" s="43"/>
      <c r="N5" s="999"/>
      <c r="O5" s="48"/>
      <c r="P5" s="43"/>
      <c r="Q5" s="999"/>
      <c r="R5" s="91"/>
      <c r="S5" s="43"/>
      <c r="T5" s="999"/>
      <c r="U5" s="48"/>
      <c r="V5" s="74"/>
      <c r="W5" s="1033">
        <f>IF(COUNT(H5:T6)=0,"",SUM(H5,K5,N5,Q5,T5))</f>
        <v>0</v>
      </c>
      <c r="X5" s="1052">
        <f>IF(W5="",X3,W5+X3)</f>
        <v>2</v>
      </c>
      <c r="Y5" s="1036">
        <f>V5+D5</f>
        <v>0</v>
      </c>
      <c r="Z5" s="1062">
        <f>IF(W5="","",IF(Y5&gt;V5,AA5,0))</f>
        <v>0</v>
      </c>
      <c r="AA5" s="1034">
        <f>IF(W5="","",W5-W64)</f>
        <v>-5</v>
      </c>
      <c r="AB5" s="1027">
        <f>COUNTIF(I5:J6,"b")+COUNTIF(L5:M6,"b")+COUNTIF(O5:P6,"b")+COUNTIF(R5:S6,"b")+COUNTIF(U5:V6,"b")</f>
        <v>0</v>
      </c>
      <c r="AC5" s="999">
        <f>COUNTIF(I5:J6,"J")+COUNTIF(L5:M6,"J")+COUNTIF(O5:P6,"J")+COUNTIF(R5:S6,"J")+COUNTIF(U5:V6,"J")</f>
        <v>0</v>
      </c>
      <c r="AD5" s="999">
        <f>COUNTIF(I5:J6,"G")+COUNTIF(L5:M6,"G")+COUNTIF(O5:P6,"G")+COUNTIF(R5:S6,"G")+COUNTIF(U5:V6,"G")</f>
        <v>0</v>
      </c>
      <c r="AE5" s="999">
        <f>COUNTIF(I5:J6,"O")+COUNTIF(L5:M6,"O")+COUNTIF(O5:P6,"O")+COUNTIF(R5:S6,"O")+COUNTIF(U5:V6,"O")</f>
        <v>0</v>
      </c>
      <c r="AF5" s="999">
        <f>COUNTIF(I5:J6,"N")+COUNTIF(L5:M6,"N")+COUNTIF(O5:P6,"N")+COUNTIF(R5:S6,"N")+COUNTIF(U5:V6,"N")</f>
        <v>0</v>
      </c>
      <c r="AG5" s="1007">
        <f>SUM(AB5:AF6)</f>
        <v>0</v>
      </c>
      <c r="AH5" s="1061">
        <f>IF(W5="",0,AG5/AJ5)</f>
        <v>0</v>
      </c>
      <c r="AI5" s="1068">
        <f>IF(AJ5=0,0,W5/AJ5)</f>
        <v>0</v>
      </c>
      <c r="AJ5" s="1077">
        <f>IF(G5="X",0,COUNT(H5,K5,N5,Q5,T5))</f>
        <v>1</v>
      </c>
      <c r="AK5" s="1076" t="str">
        <f>IF(AL5=0,"",W5/AL5)</f>
        <v/>
      </c>
      <c r="AL5" s="1081"/>
      <c r="AM5" s="1014" t="str">
        <f>B5</f>
        <v>Rock Candy</v>
      </c>
      <c r="AN5" s="1074"/>
    </row>
    <row r="6" spans="1:40" s="1" customFormat="1" ht="13.5" customHeight="1">
      <c r="A6" s="1030"/>
      <c r="B6" s="1032"/>
      <c r="C6" s="1041"/>
      <c r="D6" s="1008"/>
      <c r="E6" s="1008"/>
      <c r="F6" s="1008"/>
      <c r="G6" s="1026"/>
      <c r="H6" s="1028"/>
      <c r="I6" s="48"/>
      <c r="J6" s="43"/>
      <c r="K6" s="1022"/>
      <c r="L6" s="48"/>
      <c r="M6" s="90"/>
      <c r="N6" s="1022"/>
      <c r="O6" s="91"/>
      <c r="P6" s="43"/>
      <c r="Q6" s="1022"/>
      <c r="R6" s="91"/>
      <c r="S6" s="90"/>
      <c r="T6" s="1022"/>
      <c r="U6" s="91"/>
      <c r="V6" s="74"/>
      <c r="W6" s="1033"/>
      <c r="X6" s="1052"/>
      <c r="Y6" s="1036"/>
      <c r="Z6" s="1062"/>
      <c r="AA6" s="1035"/>
      <c r="AB6" s="1027"/>
      <c r="AC6" s="999"/>
      <c r="AD6" s="999"/>
      <c r="AE6" s="999"/>
      <c r="AF6" s="999"/>
      <c r="AG6" s="1007"/>
      <c r="AH6" s="1061"/>
      <c r="AI6" s="1007"/>
      <c r="AJ6" s="1077"/>
      <c r="AK6" s="1076"/>
      <c r="AL6" s="1081"/>
      <c r="AM6" s="1014"/>
      <c r="AN6" s="1074"/>
    </row>
    <row r="7" spans="1:40" s="1" customFormat="1" ht="13.5" customHeight="1">
      <c r="A7" s="1009">
        <v>3</v>
      </c>
      <c r="B7" s="1012" t="s">
        <v>323</v>
      </c>
      <c r="C7" s="1014"/>
      <c r="D7" s="999">
        <v>1</v>
      </c>
      <c r="E7" s="999"/>
      <c r="F7" s="999"/>
      <c r="G7" s="1016"/>
      <c r="H7" s="1038">
        <v>3</v>
      </c>
      <c r="I7" s="42"/>
      <c r="J7" s="43"/>
      <c r="K7" s="1050"/>
      <c r="L7" s="42"/>
      <c r="M7" s="43"/>
      <c r="N7" s="1050"/>
      <c r="O7" s="42"/>
      <c r="P7" s="43"/>
      <c r="Q7" s="1050"/>
      <c r="R7" s="4"/>
      <c r="S7" s="43"/>
      <c r="T7" s="1050"/>
      <c r="U7" s="42"/>
      <c r="V7" s="74"/>
      <c r="W7" s="1053">
        <f>IF(COUNT(H7:T8)=0,"",SUM(H7,K7,N7,Q7,T7))</f>
        <v>3</v>
      </c>
      <c r="X7" s="1052">
        <f>IF(W7="",X5,W7+X5)</f>
        <v>5</v>
      </c>
      <c r="Y7" s="1036">
        <f>V7+D7</f>
        <v>1</v>
      </c>
      <c r="Z7" s="1051">
        <f>IF(W7="","",IF(Y7&gt;V7,AA7,0))</f>
        <v>1</v>
      </c>
      <c r="AA7" s="1054">
        <f>IF(W7="","",W7-W66)</f>
        <v>1</v>
      </c>
      <c r="AB7" s="1027">
        <f>COUNTIF(I7:J8,"b")+COUNTIF(L7:M8,"b")+COUNTIF(O7:P8,"b")+COUNTIF(R7:S8,"b")+COUNTIF(U7:V8,"b")</f>
        <v>0</v>
      </c>
      <c r="AC7" s="999">
        <f>COUNTIF(I7:J8,"J")+COUNTIF(L7:M8,"J")+COUNTIF(O7:P8,"J")+COUNTIF(R7:S8,"J")+COUNTIF(U7:V8,"J")</f>
        <v>0</v>
      </c>
      <c r="AD7" s="999">
        <f>COUNTIF(I7:J8,"G")+COUNTIF(L7:M8,"G")+COUNTIF(O7:P8,"G")+COUNTIF(R7:S8,"G")+COUNTIF(U7:V8,"G")</f>
        <v>0</v>
      </c>
      <c r="AE7" s="999">
        <f>COUNTIF(I7:J8,"O")+COUNTIF(L7:M8,"O")+COUNTIF(O7:P8,"O")+COUNTIF(R7:S8,"O")+COUNTIF(U7:V8,"O")</f>
        <v>0</v>
      </c>
      <c r="AF7" s="999">
        <f>COUNTIF(I7:J8,"N")+COUNTIF(L7:M8,"N")+COUNTIF(O7:P8,"N")+COUNTIF(R7:S8,"N")+COUNTIF(U7:V8,"N")</f>
        <v>0</v>
      </c>
      <c r="AG7" s="999">
        <f>SUM(AB7:AF8)</f>
        <v>0</v>
      </c>
      <c r="AH7" s="1060">
        <f>IF(W7="",0,AG7/AJ7)</f>
        <v>0</v>
      </c>
      <c r="AI7" s="1071">
        <f>IF(AJ7=0,0,W7/AJ7)</f>
        <v>3</v>
      </c>
      <c r="AJ7" s="1074">
        <f>IF(G7="X",0,COUNT(H7,K7,N7,Q7,T7))</f>
        <v>1</v>
      </c>
      <c r="AK7" s="1076" t="str">
        <f>IF(AL7=0,"",W7/AL7)</f>
        <v/>
      </c>
      <c r="AL7" s="1081"/>
      <c r="AM7" s="1092" t="str">
        <f>B7</f>
        <v>Muffy Mafioso</v>
      </c>
      <c r="AN7" s="1093"/>
    </row>
    <row r="8" spans="1:40" s="1" customFormat="1" ht="13.5" customHeight="1">
      <c r="A8" s="1009"/>
      <c r="B8" s="1013"/>
      <c r="C8" s="1015"/>
      <c r="D8" s="1022"/>
      <c r="E8" s="1022"/>
      <c r="F8" s="1022"/>
      <c r="G8" s="1017"/>
      <c r="H8" s="1042"/>
      <c r="I8" s="42"/>
      <c r="J8" s="43"/>
      <c r="K8" s="1024"/>
      <c r="L8" s="42"/>
      <c r="M8" s="90"/>
      <c r="N8" s="1024"/>
      <c r="O8" s="4"/>
      <c r="P8" s="43"/>
      <c r="Q8" s="1024"/>
      <c r="R8" s="4"/>
      <c r="S8" s="90"/>
      <c r="T8" s="1024"/>
      <c r="U8" s="4"/>
      <c r="V8" s="74"/>
      <c r="W8" s="1053"/>
      <c r="X8" s="1052"/>
      <c r="Y8" s="1036"/>
      <c r="Z8" s="1051"/>
      <c r="AA8" s="1055"/>
      <c r="AB8" s="1027"/>
      <c r="AC8" s="999"/>
      <c r="AD8" s="999"/>
      <c r="AE8" s="999"/>
      <c r="AF8" s="999"/>
      <c r="AG8" s="999"/>
      <c r="AH8" s="1060"/>
      <c r="AI8" s="999"/>
      <c r="AJ8" s="1074"/>
      <c r="AK8" s="1076"/>
      <c r="AL8" s="1081"/>
      <c r="AM8" s="1092"/>
      <c r="AN8" s="1093"/>
    </row>
    <row r="9" spans="1:40" s="1" customFormat="1" ht="13.5" customHeight="1">
      <c r="A9" s="1030">
        <v>4</v>
      </c>
      <c r="B9" s="1031" t="s">
        <v>326</v>
      </c>
      <c r="C9" s="1040"/>
      <c r="D9" s="1007"/>
      <c r="E9" s="1007"/>
      <c r="F9" s="1007"/>
      <c r="G9" s="1029">
        <v>1</v>
      </c>
      <c r="H9" s="1027">
        <v>0</v>
      </c>
      <c r="I9" s="48"/>
      <c r="J9" s="43"/>
      <c r="K9" s="999"/>
      <c r="L9" s="48"/>
      <c r="M9" s="43"/>
      <c r="N9" s="999"/>
      <c r="O9" s="48"/>
      <c r="P9" s="43"/>
      <c r="Q9" s="999"/>
      <c r="R9" s="91"/>
      <c r="S9" s="43"/>
      <c r="T9" s="999"/>
      <c r="U9" s="48"/>
      <c r="V9" s="74"/>
      <c r="W9" s="1033">
        <f>IF(COUNT(H9:T10)=0,"",SUM(H9,K9,N9,Q9,T9))</f>
        <v>0</v>
      </c>
      <c r="X9" s="1052">
        <f>IF(W9="",X7,W9+X7)</f>
        <v>5</v>
      </c>
      <c r="Y9" s="1036">
        <f>V9+D9</f>
        <v>0</v>
      </c>
      <c r="Z9" s="1062">
        <f>IF(W9="","",IF(Y9&gt;V9,AA9,0))</f>
        <v>0</v>
      </c>
      <c r="AA9" s="1034">
        <f>IF(W9="","",W9-W68)</f>
        <v>-5</v>
      </c>
      <c r="AB9" s="1027">
        <f>COUNTIF(I9:J10,"b")+COUNTIF(L9:M10,"b")+COUNTIF(O9:P10,"b")+COUNTIF(R9:S10,"b")+COUNTIF(U9:V10,"b")</f>
        <v>0</v>
      </c>
      <c r="AC9" s="999">
        <f>COUNTIF(I9:J10,"J")+COUNTIF(L9:M10,"J")+COUNTIF(O9:P10,"J")+COUNTIF(R9:S10,"J")+COUNTIF(U9:V10,"J")</f>
        <v>0</v>
      </c>
      <c r="AD9" s="999">
        <f>COUNTIF(I9:J10,"G")+COUNTIF(L9:M10,"G")+COUNTIF(O9:P10,"G")+COUNTIF(R9:S10,"G")+COUNTIF(U9:V10,"G")</f>
        <v>0</v>
      </c>
      <c r="AE9" s="999">
        <f>COUNTIF(I9:J10,"O")+COUNTIF(L9:M10,"O")+COUNTIF(O9:P10,"O")+COUNTIF(R9:S10,"O")+COUNTIF(U9:V10,"O")</f>
        <v>0</v>
      </c>
      <c r="AF9" s="999">
        <f>COUNTIF(I9:J10,"N")+COUNTIF(L9:M10,"N")+COUNTIF(O9:P10,"N")+COUNTIF(R9:S10,"N")+COUNTIF(U9:V10,"N")</f>
        <v>0</v>
      </c>
      <c r="AG9" s="1007">
        <f>SUM(AB9:AF10)</f>
        <v>0</v>
      </c>
      <c r="AH9" s="1061">
        <f>IF(W9="",0,AG9/AJ9)</f>
        <v>0</v>
      </c>
      <c r="AI9" s="1068">
        <f>IF(AJ9=0,0,W9/AJ9)</f>
        <v>0</v>
      </c>
      <c r="AJ9" s="1077">
        <f>IF(G9="X",0,COUNT(H9,K9,N9,Q9,T9))</f>
        <v>1</v>
      </c>
      <c r="AK9" s="1076" t="str">
        <f>IF(AL9=0,"",W9/AL9)</f>
        <v/>
      </c>
      <c r="AL9" s="1081"/>
      <c r="AM9" s="1014" t="str">
        <f>B9</f>
        <v>Rock Candy</v>
      </c>
      <c r="AN9" s="1074"/>
    </row>
    <row r="10" spans="1:40" s="1" customFormat="1" ht="13.5" customHeight="1">
      <c r="A10" s="1030"/>
      <c r="B10" s="1032"/>
      <c r="C10" s="1041"/>
      <c r="D10" s="1008"/>
      <c r="E10" s="1008"/>
      <c r="F10" s="1008"/>
      <c r="G10" s="1026"/>
      <c r="H10" s="1028"/>
      <c r="I10" s="48"/>
      <c r="J10" s="43"/>
      <c r="K10" s="1022"/>
      <c r="L10" s="48"/>
      <c r="M10" s="90"/>
      <c r="N10" s="1022"/>
      <c r="O10" s="91"/>
      <c r="P10" s="43"/>
      <c r="Q10" s="1022"/>
      <c r="R10" s="91"/>
      <c r="S10" s="90"/>
      <c r="T10" s="1022"/>
      <c r="U10" s="91"/>
      <c r="V10" s="74"/>
      <c r="W10" s="1033"/>
      <c r="X10" s="1052"/>
      <c r="Y10" s="1036"/>
      <c r="Z10" s="1062"/>
      <c r="AA10" s="1035"/>
      <c r="AB10" s="1027"/>
      <c r="AC10" s="999"/>
      <c r="AD10" s="999"/>
      <c r="AE10" s="999"/>
      <c r="AF10" s="999"/>
      <c r="AG10" s="1007"/>
      <c r="AH10" s="1061"/>
      <c r="AI10" s="1007"/>
      <c r="AJ10" s="1077"/>
      <c r="AK10" s="1076"/>
      <c r="AL10" s="1081"/>
      <c r="AM10" s="1014"/>
      <c r="AN10" s="1074"/>
    </row>
    <row r="11" spans="1:40" s="1" customFormat="1" ht="13.5" customHeight="1">
      <c r="A11" s="1009">
        <v>5</v>
      </c>
      <c r="B11" s="1043" t="s">
        <v>414</v>
      </c>
      <c r="C11" s="1014"/>
      <c r="D11" s="999">
        <v>1</v>
      </c>
      <c r="E11" s="999">
        <v>1</v>
      </c>
      <c r="F11" s="999"/>
      <c r="G11" s="1016"/>
      <c r="H11" s="1038">
        <v>3</v>
      </c>
      <c r="I11" s="42" t="s">
        <v>92</v>
      </c>
      <c r="J11" s="43"/>
      <c r="K11" s="1050"/>
      <c r="L11" s="42"/>
      <c r="M11" s="43"/>
      <c r="N11" s="1050"/>
      <c r="O11" s="42"/>
      <c r="P11" s="43"/>
      <c r="Q11" s="1050"/>
      <c r="R11" s="4"/>
      <c r="S11" s="43"/>
      <c r="T11" s="1050"/>
      <c r="U11" s="42"/>
      <c r="V11" s="74"/>
      <c r="W11" s="1053">
        <f>IF(COUNT(H11:T12)=0,"",SUM(H11,K11,N11,Q11,T11))</f>
        <v>3</v>
      </c>
      <c r="X11" s="1052">
        <f>IF(W11="",X9,W11+X9)</f>
        <v>8</v>
      </c>
      <c r="Y11" s="1036">
        <f>V11+D11</f>
        <v>1</v>
      </c>
      <c r="Z11" s="1051">
        <f>IF(W11="","",IF(Y11&gt;V11,AA11,0))</f>
        <v>-1</v>
      </c>
      <c r="AA11" s="1054">
        <f>IF(W11="","",W11-W70)</f>
        <v>-1</v>
      </c>
      <c r="AB11" s="1027">
        <f>COUNTIF(I11:J12,"b")+COUNTIF(L11:M12,"b")+COUNTIF(O11:P12,"b")+COUNTIF(R11:S12,"b")+COUNTIF(U11:V12,"b")</f>
        <v>1</v>
      </c>
      <c r="AC11" s="999">
        <f>COUNTIF(I11:J12,"J")+COUNTIF(L11:M12,"J")+COUNTIF(O11:P12,"J")+COUNTIF(R11:S12,"J")+COUNTIF(U11:V12,"J")</f>
        <v>0</v>
      </c>
      <c r="AD11" s="999">
        <f>COUNTIF(I11:J12,"G")+COUNTIF(L11:M12,"G")+COUNTIF(O11:P12,"G")+COUNTIF(R11:S12,"G")+COUNTIF(U11:V12,"G")</f>
        <v>0</v>
      </c>
      <c r="AE11" s="999">
        <f>COUNTIF(I11:J12,"O")+COUNTIF(L11:M12,"O")+COUNTIF(O11:P12,"O")+COUNTIF(R11:S12,"O")+COUNTIF(U11:V12,"O")</f>
        <v>0</v>
      </c>
      <c r="AF11" s="999">
        <f>COUNTIF(I11:J12,"N")+COUNTIF(L11:M12,"N")+COUNTIF(O11:P12,"N")+COUNTIF(R11:S12,"N")+COUNTIF(U11:V12,"N")</f>
        <v>0</v>
      </c>
      <c r="AG11" s="999">
        <f>SUM(AB11:AF12)</f>
        <v>1</v>
      </c>
      <c r="AH11" s="1060">
        <f>IF(W11="",0,AG11/AJ11)</f>
        <v>1</v>
      </c>
      <c r="AI11" s="1071">
        <f>IF(AJ11=0,0,W11/AJ11)</f>
        <v>3</v>
      </c>
      <c r="AJ11" s="1074">
        <f>IF(G11="X",0,COUNT(H11,K11,N11,Q11,T11))</f>
        <v>1</v>
      </c>
      <c r="AK11" s="1076" t="str">
        <f>IF(AL11=0,"",W11/AL11)</f>
        <v/>
      </c>
      <c r="AL11" s="1081"/>
      <c r="AM11" s="1092" t="str">
        <f>B11</f>
        <v>Racer McChaseHer</v>
      </c>
      <c r="AN11" s="1093"/>
    </row>
    <row r="12" spans="1:40" s="1" customFormat="1" ht="13.5" customHeight="1">
      <c r="A12" s="1009"/>
      <c r="B12" s="1013"/>
      <c r="C12" s="1015"/>
      <c r="D12" s="1022"/>
      <c r="E12" s="1022"/>
      <c r="F12" s="1022"/>
      <c r="G12" s="1017"/>
      <c r="H12" s="1042"/>
      <c r="I12" s="42"/>
      <c r="J12" s="43"/>
      <c r="K12" s="1024"/>
      <c r="L12" s="42"/>
      <c r="M12" s="90"/>
      <c r="N12" s="1024"/>
      <c r="O12" s="4"/>
      <c r="P12" s="43"/>
      <c r="Q12" s="1024"/>
      <c r="R12" s="4"/>
      <c r="S12" s="90"/>
      <c r="T12" s="1024"/>
      <c r="U12" s="4"/>
      <c r="V12" s="74"/>
      <c r="W12" s="1053"/>
      <c r="X12" s="1052"/>
      <c r="Y12" s="1036"/>
      <c r="Z12" s="1051"/>
      <c r="AA12" s="1055"/>
      <c r="AB12" s="1027"/>
      <c r="AC12" s="999"/>
      <c r="AD12" s="999"/>
      <c r="AE12" s="999"/>
      <c r="AF12" s="999"/>
      <c r="AG12" s="999"/>
      <c r="AH12" s="1060"/>
      <c r="AI12" s="999"/>
      <c r="AJ12" s="1074"/>
      <c r="AK12" s="1076"/>
      <c r="AL12" s="1081"/>
      <c r="AM12" s="1092"/>
      <c r="AN12" s="1093"/>
    </row>
    <row r="13" spans="1:40" s="1" customFormat="1" ht="13.5" customHeight="1">
      <c r="A13" s="1030">
        <v>6</v>
      </c>
      <c r="B13" s="1031" t="s">
        <v>416</v>
      </c>
      <c r="C13" s="1040">
        <v>1</v>
      </c>
      <c r="D13" s="1007"/>
      <c r="E13" s="1007"/>
      <c r="F13" s="1007"/>
      <c r="G13" s="1029"/>
      <c r="H13" s="1027">
        <v>4</v>
      </c>
      <c r="I13" s="48"/>
      <c r="J13" s="43"/>
      <c r="K13" s="999"/>
      <c r="L13" s="48"/>
      <c r="M13" s="43"/>
      <c r="N13" s="999"/>
      <c r="O13" s="48"/>
      <c r="P13" s="43"/>
      <c r="Q13" s="999"/>
      <c r="R13" s="91"/>
      <c r="S13" s="43"/>
      <c r="T13" s="999"/>
      <c r="U13" s="48"/>
      <c r="V13" s="74"/>
      <c r="W13" s="1033">
        <f>IF(COUNT(H13:T14)=0,"",SUM(H13,K13,N13,Q13,T13))</f>
        <v>4</v>
      </c>
      <c r="X13" s="1052">
        <f>IF(W13="",X11,W13+X11)</f>
        <v>12</v>
      </c>
      <c r="Y13" s="1036">
        <f>V13+D13</f>
        <v>0</v>
      </c>
      <c r="Z13" s="1062">
        <f>IF(W13="","",IF(Y13&gt;V13,AA13,0))</f>
        <v>0</v>
      </c>
      <c r="AA13" s="1034">
        <f>IF(W13="","",W13-W72)</f>
        <v>4</v>
      </c>
      <c r="AB13" s="1027">
        <f>COUNTIF(I13:J14,"b")+COUNTIF(L13:M14,"b")+COUNTIF(O13:P14,"b")+COUNTIF(R13:S14,"b")+COUNTIF(U13:V14,"b")</f>
        <v>0</v>
      </c>
      <c r="AC13" s="999">
        <f>COUNTIF(I13:J14,"J")+COUNTIF(L13:M14,"J")+COUNTIF(O13:P14,"J")+COUNTIF(R13:S14,"J")+COUNTIF(U13:V14,"J")</f>
        <v>0</v>
      </c>
      <c r="AD13" s="999">
        <f>COUNTIF(I13:J14,"G")+COUNTIF(L13:M14,"G")+COUNTIF(O13:P14,"G")+COUNTIF(R13:S14,"G")+COUNTIF(U13:V14,"G")</f>
        <v>0</v>
      </c>
      <c r="AE13" s="999">
        <f>COUNTIF(I13:J14,"O")+COUNTIF(L13:M14,"O")+COUNTIF(O13:P14,"O")+COUNTIF(R13:S14,"O")+COUNTIF(U13:V14,"O")</f>
        <v>0</v>
      </c>
      <c r="AF13" s="999">
        <f>COUNTIF(I13:J14,"N")+COUNTIF(L13:M14,"N")+COUNTIF(O13:P14,"N")+COUNTIF(R13:S14,"N")+COUNTIF(U13:V14,"N")</f>
        <v>0</v>
      </c>
      <c r="AG13" s="1007">
        <f>SUM(AB13:AF14)</f>
        <v>0</v>
      </c>
      <c r="AH13" s="1061">
        <f>IF(W13="",0,AG13/AJ13)</f>
        <v>0</v>
      </c>
      <c r="AI13" s="1068">
        <f>IF(AJ13=0,0,W13/AJ13)</f>
        <v>4</v>
      </c>
      <c r="AJ13" s="1077">
        <f>IF(G13="X",0,COUNT(H13,K13,N13,Q13,T13))</f>
        <v>1</v>
      </c>
      <c r="AK13" s="1076" t="str">
        <f>IF(AL13=0,"",W13/AL13)</f>
        <v/>
      </c>
      <c r="AL13" s="1081"/>
      <c r="AM13" s="1014" t="str">
        <f>B13</f>
        <v>Summers Eve-L</v>
      </c>
      <c r="AN13" s="1074"/>
    </row>
    <row r="14" spans="1:40" s="1" customFormat="1" ht="13.5" customHeight="1">
      <c r="A14" s="1030"/>
      <c r="B14" s="1032"/>
      <c r="C14" s="1041"/>
      <c r="D14" s="1008"/>
      <c r="E14" s="1008"/>
      <c r="F14" s="1008"/>
      <c r="G14" s="1026"/>
      <c r="H14" s="1028"/>
      <c r="I14" s="48"/>
      <c r="J14" s="43"/>
      <c r="K14" s="1022"/>
      <c r="L14" s="48"/>
      <c r="M14" s="90"/>
      <c r="N14" s="1022"/>
      <c r="O14" s="91"/>
      <c r="P14" s="43"/>
      <c r="Q14" s="1022"/>
      <c r="R14" s="91"/>
      <c r="S14" s="90"/>
      <c r="T14" s="1022"/>
      <c r="U14" s="91"/>
      <c r="V14" s="74"/>
      <c r="W14" s="1033"/>
      <c r="X14" s="1052"/>
      <c r="Y14" s="1036"/>
      <c r="Z14" s="1062"/>
      <c r="AA14" s="1035"/>
      <c r="AB14" s="1027"/>
      <c r="AC14" s="999"/>
      <c r="AD14" s="999"/>
      <c r="AE14" s="999"/>
      <c r="AF14" s="999"/>
      <c r="AG14" s="1007"/>
      <c r="AH14" s="1061"/>
      <c r="AI14" s="1007"/>
      <c r="AJ14" s="1077"/>
      <c r="AK14" s="1076"/>
      <c r="AL14" s="1081"/>
      <c r="AM14" s="1014"/>
      <c r="AN14" s="1074"/>
    </row>
    <row r="15" spans="1:40" s="1" customFormat="1" ht="13.5" customHeight="1">
      <c r="A15" s="1009">
        <v>7</v>
      </c>
      <c r="B15" s="1012" t="s">
        <v>323</v>
      </c>
      <c r="C15" s="1014"/>
      <c r="D15" s="999">
        <v>1</v>
      </c>
      <c r="E15" s="999">
        <v>1</v>
      </c>
      <c r="F15" s="999"/>
      <c r="G15" s="1016"/>
      <c r="H15" s="1038">
        <v>4</v>
      </c>
      <c r="I15" s="42" t="s">
        <v>395</v>
      </c>
      <c r="J15" s="43" t="s">
        <v>93</v>
      </c>
      <c r="K15" s="1050"/>
      <c r="L15" s="42"/>
      <c r="M15" s="43"/>
      <c r="N15" s="1050"/>
      <c r="O15" s="42"/>
      <c r="P15" s="43"/>
      <c r="Q15" s="1050"/>
      <c r="R15" s="4"/>
      <c r="S15" s="43"/>
      <c r="T15" s="1050"/>
      <c r="U15" s="42"/>
      <c r="V15" s="74"/>
      <c r="W15" s="1053">
        <f>IF(COUNT(H15:T16)=0,"",SUM(H15,K15,N15,Q15,T15))</f>
        <v>4</v>
      </c>
      <c r="X15" s="1052">
        <f>IF(W15="",X13,W15+X13)</f>
        <v>16</v>
      </c>
      <c r="Y15" s="1036">
        <f>V15+D15</f>
        <v>1</v>
      </c>
      <c r="Z15" s="1051">
        <f>IF(W15="","",IF(Y15&gt;V15,AA15,0))</f>
        <v>4</v>
      </c>
      <c r="AA15" s="1054">
        <f>IF(W15="","",W15-W74)</f>
        <v>4</v>
      </c>
      <c r="AB15" s="1027">
        <f>COUNTIF(I15:J16,"b")+COUNTIF(L15:M16,"b")+COUNTIF(O15:P16,"b")+COUNTIF(R15:S16,"b")+COUNTIF(U15:V16,"b")</f>
        <v>0</v>
      </c>
      <c r="AC15" s="999">
        <f>COUNTIF(I15:J16,"J")+COUNTIF(L15:M16,"J")+COUNTIF(O15:P16,"J")+COUNTIF(R15:S16,"J")+COUNTIF(U15:V16,"J")</f>
        <v>1</v>
      </c>
      <c r="AD15" s="999">
        <f>COUNTIF(I15:J16,"G")+COUNTIF(L15:M16,"G")+COUNTIF(O15:P16,"G")+COUNTIF(R15:S16,"G")+COUNTIF(U15:V16,"G")</f>
        <v>0</v>
      </c>
      <c r="AE15" s="999">
        <f>COUNTIF(I15:J16,"O")+COUNTIF(L15:M16,"O")+COUNTIF(O15:P16,"O")+COUNTIF(R15:S16,"O")+COUNTIF(U15:V16,"O")</f>
        <v>1</v>
      </c>
      <c r="AF15" s="999">
        <f>COUNTIF(I15:J16,"N")+COUNTIF(L15:M16,"N")+COUNTIF(O15:P16,"N")+COUNTIF(R15:S16,"N")+COUNTIF(U15:V16,"N")</f>
        <v>0</v>
      </c>
      <c r="AG15" s="999">
        <f>SUM(AB15:AF16)</f>
        <v>2</v>
      </c>
      <c r="AH15" s="1060">
        <f>IF(W15="",0,AG15/AJ15)</f>
        <v>2</v>
      </c>
      <c r="AI15" s="1071">
        <f>IF(AJ15=0,0,W15/AJ15)</f>
        <v>4</v>
      </c>
      <c r="AJ15" s="1074">
        <f>IF(G15="X",0,COUNT(H15,K15,N15,Q15,T15))</f>
        <v>1</v>
      </c>
      <c r="AK15" s="1076" t="str">
        <f>IF(AL15=0,"",W15/AL15)</f>
        <v/>
      </c>
      <c r="AL15" s="1081"/>
      <c r="AM15" s="1092" t="str">
        <f>B15</f>
        <v>Muffy Mafioso</v>
      </c>
      <c r="AN15" s="1093"/>
    </row>
    <row r="16" spans="1:40" s="1" customFormat="1" ht="13.5" customHeight="1">
      <c r="A16" s="1009"/>
      <c r="B16" s="1013"/>
      <c r="C16" s="1015"/>
      <c r="D16" s="1022"/>
      <c r="E16" s="1022"/>
      <c r="F16" s="1022"/>
      <c r="G16" s="1017"/>
      <c r="H16" s="1042"/>
      <c r="I16" s="42"/>
      <c r="J16" s="43"/>
      <c r="K16" s="1024"/>
      <c r="L16" s="42"/>
      <c r="M16" s="90"/>
      <c r="N16" s="1024"/>
      <c r="O16" s="4"/>
      <c r="P16" s="43"/>
      <c r="Q16" s="1024"/>
      <c r="R16" s="4"/>
      <c r="S16" s="90"/>
      <c r="T16" s="1024"/>
      <c r="U16" s="4"/>
      <c r="V16" s="74"/>
      <c r="W16" s="1053"/>
      <c r="X16" s="1052"/>
      <c r="Y16" s="1036"/>
      <c r="Z16" s="1051"/>
      <c r="AA16" s="1055"/>
      <c r="AB16" s="1027"/>
      <c r="AC16" s="999"/>
      <c r="AD16" s="999"/>
      <c r="AE16" s="999"/>
      <c r="AF16" s="999"/>
      <c r="AG16" s="999"/>
      <c r="AH16" s="1060"/>
      <c r="AI16" s="999"/>
      <c r="AJ16" s="1074"/>
      <c r="AK16" s="1076"/>
      <c r="AL16" s="1081"/>
      <c r="AM16" s="1092"/>
      <c r="AN16" s="1093"/>
    </row>
    <row r="17" spans="1:40" s="1" customFormat="1" ht="13.5" customHeight="1">
      <c r="A17" s="1030">
        <v>8</v>
      </c>
      <c r="B17" s="1031" t="s">
        <v>416</v>
      </c>
      <c r="C17" s="1040"/>
      <c r="D17" s="1007"/>
      <c r="E17" s="1007"/>
      <c r="F17" s="1007"/>
      <c r="G17" s="1029">
        <v>1</v>
      </c>
      <c r="H17" s="1027">
        <v>0</v>
      </c>
      <c r="I17" s="48"/>
      <c r="J17" s="43"/>
      <c r="K17" s="999"/>
      <c r="L17" s="48"/>
      <c r="M17" s="43"/>
      <c r="N17" s="999"/>
      <c r="O17" s="48"/>
      <c r="P17" s="43"/>
      <c r="Q17" s="999"/>
      <c r="R17" s="91"/>
      <c r="S17" s="43"/>
      <c r="T17" s="999"/>
      <c r="U17" s="48"/>
      <c r="V17" s="74"/>
      <c r="W17" s="1033">
        <f>IF(COUNT(H17:T18)=0,"",SUM(H17,K17,N17,Q17,T17))</f>
        <v>0</v>
      </c>
      <c r="X17" s="1052">
        <f>IF(W17="",X15,W17+X15)</f>
        <v>16</v>
      </c>
      <c r="Y17" s="1036">
        <f>V17+D17</f>
        <v>0</v>
      </c>
      <c r="Z17" s="1062">
        <f>IF(W17="","",IF(Y17&gt;V17,AA17,0))</f>
        <v>0</v>
      </c>
      <c r="AA17" s="1034">
        <f>IF(W17="","",W17-W76)</f>
        <v>-9</v>
      </c>
      <c r="AB17" s="1027">
        <f>COUNTIF(I17:J18,"b")+COUNTIF(L17:M18,"b")+COUNTIF(O17:P18,"b")+COUNTIF(R17:S18,"b")+COUNTIF(U17:V18,"b")</f>
        <v>0</v>
      </c>
      <c r="AC17" s="999">
        <f>COUNTIF(I17:J18,"J")+COUNTIF(L17:M18,"J")+COUNTIF(O17:P18,"J")+COUNTIF(R17:S18,"J")+COUNTIF(U17:V18,"J")</f>
        <v>0</v>
      </c>
      <c r="AD17" s="999">
        <f>COUNTIF(I17:J18,"G")+COUNTIF(L17:M18,"G")+COUNTIF(O17:P18,"G")+COUNTIF(R17:S18,"G")+COUNTIF(U17:V18,"G")</f>
        <v>0</v>
      </c>
      <c r="AE17" s="999">
        <f>COUNTIF(I17:J18,"O")+COUNTIF(L17:M18,"O")+COUNTIF(O17:P18,"O")+COUNTIF(R17:S18,"O")+COUNTIF(U17:V18,"O")</f>
        <v>0</v>
      </c>
      <c r="AF17" s="999">
        <f>COUNTIF(I17:J18,"N")+COUNTIF(L17:M18,"N")+COUNTIF(O17:P18,"N")+COUNTIF(R17:S18,"N")+COUNTIF(U17:V18,"N")</f>
        <v>0</v>
      </c>
      <c r="AG17" s="1007">
        <f>SUM(AB17:AF18)</f>
        <v>0</v>
      </c>
      <c r="AH17" s="1061">
        <f>IF(W17="",0,AG17/AJ17)</f>
        <v>0</v>
      </c>
      <c r="AI17" s="1068">
        <f>IF(AJ17=0,0,W17/AJ17)</f>
        <v>0</v>
      </c>
      <c r="AJ17" s="1077">
        <f>IF(G17="X",0,COUNT(H17,K17,N17,Q17,T17))</f>
        <v>1</v>
      </c>
      <c r="AK17" s="1076" t="str">
        <f>IF(AL17=0,"",W17/AL17)</f>
        <v/>
      </c>
      <c r="AL17" s="1081"/>
      <c r="AM17" s="1014" t="str">
        <f>B17</f>
        <v>Summers Eve-L</v>
      </c>
      <c r="AN17" s="1074"/>
    </row>
    <row r="18" spans="1:40" s="1" customFormat="1" ht="13.5" customHeight="1">
      <c r="A18" s="1030"/>
      <c r="B18" s="1032"/>
      <c r="C18" s="1041"/>
      <c r="D18" s="1008"/>
      <c r="E18" s="1008"/>
      <c r="F18" s="1008"/>
      <c r="G18" s="1026"/>
      <c r="H18" s="1028"/>
      <c r="I18" s="48"/>
      <c r="J18" s="43"/>
      <c r="K18" s="1022"/>
      <c r="L18" s="48"/>
      <c r="M18" s="90"/>
      <c r="N18" s="1022"/>
      <c r="O18" s="91"/>
      <c r="P18" s="43"/>
      <c r="Q18" s="1022"/>
      <c r="R18" s="91"/>
      <c r="S18" s="90"/>
      <c r="T18" s="1022"/>
      <c r="U18" s="91"/>
      <c r="V18" s="74"/>
      <c r="W18" s="1033"/>
      <c r="X18" s="1052"/>
      <c r="Y18" s="1036"/>
      <c r="Z18" s="1062"/>
      <c r="AA18" s="1035"/>
      <c r="AB18" s="1027"/>
      <c r="AC18" s="999"/>
      <c r="AD18" s="999"/>
      <c r="AE18" s="999"/>
      <c r="AF18" s="999"/>
      <c r="AG18" s="1007"/>
      <c r="AH18" s="1061"/>
      <c r="AI18" s="1007"/>
      <c r="AJ18" s="1077"/>
      <c r="AK18" s="1076"/>
      <c r="AL18" s="1081"/>
      <c r="AM18" s="1014"/>
      <c r="AN18" s="1074"/>
    </row>
    <row r="19" spans="1:40" s="1" customFormat="1" ht="13.5" customHeight="1">
      <c r="A19" s="1009">
        <v>9</v>
      </c>
      <c r="B19" s="1012" t="s">
        <v>416</v>
      </c>
      <c r="C19" s="1014"/>
      <c r="D19" s="999"/>
      <c r="E19" s="999"/>
      <c r="F19" s="999">
        <v>1</v>
      </c>
      <c r="G19" s="1016"/>
      <c r="H19" s="1038">
        <v>0</v>
      </c>
      <c r="I19" s="42"/>
      <c r="J19" s="43"/>
      <c r="K19" s="1050"/>
      <c r="L19" s="42"/>
      <c r="M19" s="43"/>
      <c r="N19" s="1050"/>
      <c r="O19" s="42"/>
      <c r="P19" s="43"/>
      <c r="Q19" s="1050"/>
      <c r="R19" s="4"/>
      <c r="S19" s="43"/>
      <c r="T19" s="1050"/>
      <c r="U19" s="42"/>
      <c r="V19" s="74"/>
      <c r="W19" s="1053">
        <f>IF(COUNT(H19:T20)=0,"",SUM(H19,K19,N19,Q19,T19))</f>
        <v>0</v>
      </c>
      <c r="X19" s="1052">
        <f>IF(W19="",X17,W19+X17)</f>
        <v>16</v>
      </c>
      <c r="Y19" s="1036">
        <f>V19+D19</f>
        <v>0</v>
      </c>
      <c r="Z19" s="1051">
        <f>IF(W19="","",IF(Y19&gt;V19,AA19,0))</f>
        <v>0</v>
      </c>
      <c r="AA19" s="1054">
        <f>IF(W19="","",W19-W78)</f>
        <v>0</v>
      </c>
      <c r="AB19" s="1027">
        <f>COUNTIF(I19:J20,"b")+COUNTIF(L19:M20,"b")+COUNTIF(O19:P20,"b")+COUNTIF(R19:S20,"b")+COUNTIF(U19:V20,"b")</f>
        <v>0</v>
      </c>
      <c r="AC19" s="999">
        <f>COUNTIF(I19:J20,"J")+COUNTIF(L19:M20,"J")+COUNTIF(O19:P20,"J")+COUNTIF(R19:S20,"J")+COUNTIF(U19:V20,"J")</f>
        <v>0</v>
      </c>
      <c r="AD19" s="999">
        <f>COUNTIF(I19:J20,"G")+COUNTIF(L19:M20,"G")+COUNTIF(O19:P20,"G")+COUNTIF(R19:S20,"G")+COUNTIF(U19:V20,"G")</f>
        <v>0</v>
      </c>
      <c r="AE19" s="999">
        <f>COUNTIF(I19:J20,"O")+COUNTIF(L19:M20,"O")+COUNTIF(O19:P20,"O")+COUNTIF(R19:S20,"O")+COUNTIF(U19:V20,"O")</f>
        <v>0</v>
      </c>
      <c r="AF19" s="999">
        <f>COUNTIF(I19:J20,"N")+COUNTIF(L19:M20,"N")+COUNTIF(O19:P20,"N")+COUNTIF(R19:S20,"N")+COUNTIF(U19:V20,"N")</f>
        <v>0</v>
      </c>
      <c r="AG19" s="999">
        <f>SUM(AB19:AF20)</f>
        <v>0</v>
      </c>
      <c r="AH19" s="1060">
        <f>IF(W19="",0,AG19/AJ19)</f>
        <v>0</v>
      </c>
      <c r="AI19" s="1071">
        <f>IF(AJ19=0,0,W19/AJ19)</f>
        <v>0</v>
      </c>
      <c r="AJ19" s="1074">
        <f>IF(G19="X",0,COUNT(H19,K19,N19,Q19,T19))</f>
        <v>1</v>
      </c>
      <c r="AK19" s="1076" t="str">
        <f>IF(AL19=0,"",W19/AL19)</f>
        <v/>
      </c>
      <c r="AL19" s="1081"/>
      <c r="AM19" s="1092" t="str">
        <f>B19</f>
        <v>Summers Eve-L</v>
      </c>
      <c r="AN19" s="1093"/>
    </row>
    <row r="20" spans="1:40" s="1" customFormat="1" ht="13.5" customHeight="1">
      <c r="A20" s="1009"/>
      <c r="B20" s="1013"/>
      <c r="C20" s="1015"/>
      <c r="D20" s="1022"/>
      <c r="E20" s="1022"/>
      <c r="F20" s="1022"/>
      <c r="G20" s="1017"/>
      <c r="H20" s="1042"/>
      <c r="I20" s="42"/>
      <c r="J20" s="43"/>
      <c r="K20" s="1024"/>
      <c r="L20" s="42"/>
      <c r="M20" s="90"/>
      <c r="N20" s="1024"/>
      <c r="O20" s="4"/>
      <c r="P20" s="43"/>
      <c r="Q20" s="1024"/>
      <c r="R20" s="4"/>
      <c r="S20" s="90"/>
      <c r="T20" s="1024"/>
      <c r="U20" s="4"/>
      <c r="V20" s="74"/>
      <c r="W20" s="1053"/>
      <c r="X20" s="1052"/>
      <c r="Y20" s="1036"/>
      <c r="Z20" s="1051"/>
      <c r="AA20" s="1055"/>
      <c r="AB20" s="1027"/>
      <c r="AC20" s="999"/>
      <c r="AD20" s="999"/>
      <c r="AE20" s="999"/>
      <c r="AF20" s="999"/>
      <c r="AG20" s="999"/>
      <c r="AH20" s="1060"/>
      <c r="AI20" s="999"/>
      <c r="AJ20" s="1074"/>
      <c r="AK20" s="1076"/>
      <c r="AL20" s="1081"/>
      <c r="AM20" s="1092"/>
      <c r="AN20" s="1093"/>
    </row>
    <row r="21" spans="1:40" s="1" customFormat="1" ht="13.5" customHeight="1">
      <c r="A21" s="1030">
        <v>10</v>
      </c>
      <c r="B21" s="1047" t="s">
        <v>417</v>
      </c>
      <c r="C21" s="1040"/>
      <c r="D21" s="1007">
        <v>1</v>
      </c>
      <c r="E21" s="1007">
        <v>1</v>
      </c>
      <c r="F21" s="1007"/>
      <c r="G21" s="1029"/>
      <c r="H21" s="1027">
        <v>5</v>
      </c>
      <c r="I21" s="48"/>
      <c r="J21" s="43"/>
      <c r="K21" s="999"/>
      <c r="L21" s="48"/>
      <c r="M21" s="43"/>
      <c r="N21" s="999"/>
      <c r="O21" s="48"/>
      <c r="P21" s="43"/>
      <c r="Q21" s="999"/>
      <c r="R21" s="91"/>
      <c r="S21" s="43"/>
      <c r="T21" s="999"/>
      <c r="U21" s="48"/>
      <c r="V21" s="74"/>
      <c r="W21" s="1033">
        <f>IF(COUNT(H21:T22)=0,"",SUM(H21,K21,N21,Q21,T21))</f>
        <v>5</v>
      </c>
      <c r="X21" s="1052">
        <f>IF(W21="",X19,W21+X19)</f>
        <v>21</v>
      </c>
      <c r="Y21" s="1036">
        <f>V21+D21</f>
        <v>1</v>
      </c>
      <c r="Z21" s="1062">
        <f>IF(W21="","",IF(Y21&gt;V21,AA21,0))</f>
        <v>5</v>
      </c>
      <c r="AA21" s="1034">
        <f>IF(W21="","",W21-W80)</f>
        <v>5</v>
      </c>
      <c r="AB21" s="1027">
        <f>COUNTIF(I21:J22,"b")+COUNTIF(L21:M22,"b")+COUNTIF(O21:P22,"b")+COUNTIF(R21:S22,"b")+COUNTIF(U21:V22,"b")</f>
        <v>1</v>
      </c>
      <c r="AC21" s="999">
        <f>COUNTIF(I21:J22,"J")+COUNTIF(L21:M22,"J")+COUNTIF(O21:P22,"J")+COUNTIF(R21:S22,"J")+COUNTIF(U21:V22,"J")</f>
        <v>1</v>
      </c>
      <c r="AD21" s="999">
        <f>COUNTIF(I21:J22,"G")+COUNTIF(L21:M22,"G")+COUNTIF(O21:P22,"G")+COUNTIF(R21:S22,"G")+COUNTIF(U21:V22,"G")</f>
        <v>0</v>
      </c>
      <c r="AE21" s="999">
        <f>COUNTIF(I21:J22,"O")+COUNTIF(L21:M22,"O")+COUNTIF(O21:P22,"O")+COUNTIF(R21:S22,"O")+COUNTIF(U21:V22,"O")</f>
        <v>0</v>
      </c>
      <c r="AF21" s="999">
        <f>COUNTIF(I21:J22,"N")+COUNTIF(L21:M22,"N")+COUNTIF(O21:P22,"N")+COUNTIF(R21:S22,"N")+COUNTIF(U21:V22,"N")</f>
        <v>0</v>
      </c>
      <c r="AG21" s="1007">
        <f>SUM(AB21:AF22)</f>
        <v>2</v>
      </c>
      <c r="AH21" s="1061">
        <f>IF(W21="",0,AG21/AJ21)</f>
        <v>2</v>
      </c>
      <c r="AI21" s="1068">
        <f>IF(AJ21=0,0,W21/AJ21)</f>
        <v>5</v>
      </c>
      <c r="AJ21" s="1077">
        <f>IF(G21="X",0,COUNT(H21,K21,N21,Q21,T21))</f>
        <v>1</v>
      </c>
      <c r="AK21" s="1076" t="str">
        <f>IF(AL21=0,"",W21/AL21)</f>
        <v/>
      </c>
      <c r="AL21" s="1081"/>
      <c r="AM21" s="1014" t="str">
        <f>B21</f>
        <v>Vicious Vixen</v>
      </c>
      <c r="AN21" s="1074"/>
    </row>
    <row r="22" spans="1:40" s="1" customFormat="1" ht="13.5" customHeight="1">
      <c r="A22" s="1030"/>
      <c r="B22" s="1069"/>
      <c r="C22" s="1041"/>
      <c r="D22" s="1008"/>
      <c r="E22" s="1008"/>
      <c r="F22" s="1008"/>
      <c r="G22" s="1026"/>
      <c r="H22" s="1028"/>
      <c r="I22" s="48" t="s">
        <v>395</v>
      </c>
      <c r="J22" s="43" t="s">
        <v>92</v>
      </c>
      <c r="K22" s="1022"/>
      <c r="L22" s="48"/>
      <c r="M22" s="90"/>
      <c r="N22" s="1022"/>
      <c r="O22" s="91"/>
      <c r="P22" s="43"/>
      <c r="Q22" s="1022"/>
      <c r="R22" s="91"/>
      <c r="S22" s="90"/>
      <c r="T22" s="1022"/>
      <c r="U22" s="91"/>
      <c r="V22" s="74"/>
      <c r="W22" s="1033"/>
      <c r="X22" s="1052"/>
      <c r="Y22" s="1036"/>
      <c r="Z22" s="1062"/>
      <c r="AA22" s="1035"/>
      <c r="AB22" s="1027"/>
      <c r="AC22" s="999"/>
      <c r="AD22" s="999"/>
      <c r="AE22" s="999"/>
      <c r="AF22" s="999"/>
      <c r="AG22" s="1007"/>
      <c r="AH22" s="1061"/>
      <c r="AI22" s="1007"/>
      <c r="AJ22" s="1077"/>
      <c r="AK22" s="1076"/>
      <c r="AL22" s="1081"/>
      <c r="AM22" s="1014"/>
      <c r="AN22" s="1074"/>
    </row>
    <row r="23" spans="1:40" s="1" customFormat="1" ht="13.5" customHeight="1">
      <c r="A23" s="1009">
        <v>11</v>
      </c>
      <c r="B23" s="1012" t="s">
        <v>323</v>
      </c>
      <c r="C23" s="1049"/>
      <c r="D23" s="999"/>
      <c r="E23" s="999"/>
      <c r="F23" s="999"/>
      <c r="G23" s="1016">
        <v>1</v>
      </c>
      <c r="H23" s="1038">
        <v>0</v>
      </c>
      <c r="I23" s="42" t="s">
        <v>92</v>
      </c>
      <c r="J23" s="43"/>
      <c r="K23" s="1050"/>
      <c r="L23" s="42"/>
      <c r="M23" s="43"/>
      <c r="N23" s="1050"/>
      <c r="O23" s="42"/>
      <c r="P23" s="43"/>
      <c r="Q23" s="1050"/>
      <c r="R23" s="4"/>
      <c r="S23" s="43"/>
      <c r="T23" s="1050"/>
      <c r="U23" s="42"/>
      <c r="V23" s="74"/>
      <c r="W23" s="1053">
        <f>IF(COUNT(H23:T24)=0,"",SUM(H23,K23,N23,Q23,T23))</f>
        <v>0</v>
      </c>
      <c r="X23" s="1052">
        <f>IF(W23="",X21,W23+X21)</f>
        <v>21</v>
      </c>
      <c r="Y23" s="1036">
        <f>V23+D23</f>
        <v>0</v>
      </c>
      <c r="Z23" s="1051">
        <f>IF(W23="","",IF(Y23&gt;V23,AA23,0))</f>
        <v>0</v>
      </c>
      <c r="AA23" s="1054">
        <f>IF(W23="","",W23-W82)</f>
        <v>-10</v>
      </c>
      <c r="AB23" s="1027">
        <f>COUNTIF(I23:J24,"b")+COUNTIF(L23:M24,"b")+COUNTIF(O23:P24,"b")+COUNTIF(R23:S24,"b")+COUNTIF(U23:V24,"b")</f>
        <v>1</v>
      </c>
      <c r="AC23" s="999">
        <f>COUNTIF(I23:J24,"J")+COUNTIF(L23:M24,"J")+COUNTIF(O23:P24,"J")+COUNTIF(R23:S24,"J")+COUNTIF(U23:V24,"J")</f>
        <v>0</v>
      </c>
      <c r="AD23" s="999">
        <f>COUNTIF(I23:J24,"G")+COUNTIF(L23:M24,"G")+COUNTIF(O23:P24,"G")+COUNTIF(R23:S24,"G")+COUNTIF(U23:V24,"G")</f>
        <v>0</v>
      </c>
      <c r="AE23" s="999">
        <f>COUNTIF(I23:J24,"O")+COUNTIF(L23:M24,"O")+COUNTIF(O23:P24,"O")+COUNTIF(R23:S24,"O")+COUNTIF(U23:V24,"O")</f>
        <v>0</v>
      </c>
      <c r="AF23" s="999">
        <f>COUNTIF(I23:J24,"N")+COUNTIF(L23:M24,"N")+COUNTIF(O23:P24,"N")+COUNTIF(R23:S24,"N")+COUNTIF(U23:V24,"N")</f>
        <v>0</v>
      </c>
      <c r="AG23" s="999">
        <f>SUM(AB23:AF24)</f>
        <v>1</v>
      </c>
      <c r="AH23" s="1060">
        <f>IF(W23="",0,AG23/AJ23)</f>
        <v>1</v>
      </c>
      <c r="AI23" s="1071">
        <f>IF(AJ23=0,0,W23/AJ23)</f>
        <v>0</v>
      </c>
      <c r="AJ23" s="1074">
        <f>IF(G23="X",0,COUNT(H23,K23,N23,Q23,T23))</f>
        <v>1</v>
      </c>
      <c r="AK23" s="1076" t="str">
        <f>IF(AL23=0,"",W23/AL23)</f>
        <v/>
      </c>
      <c r="AL23" s="1081"/>
      <c r="AM23" s="1092" t="str">
        <f>B23</f>
        <v>Muffy Mafioso</v>
      </c>
      <c r="AN23" s="1093"/>
    </row>
    <row r="24" spans="1:40" s="1" customFormat="1" ht="13.5" customHeight="1">
      <c r="A24" s="1009"/>
      <c r="B24" s="1013"/>
      <c r="C24" s="1015"/>
      <c r="D24" s="1022"/>
      <c r="E24" s="1022"/>
      <c r="F24" s="1022"/>
      <c r="G24" s="1017"/>
      <c r="H24" s="1042"/>
      <c r="I24" s="42"/>
      <c r="J24" s="43"/>
      <c r="K24" s="1024"/>
      <c r="L24" s="42"/>
      <c r="M24" s="90"/>
      <c r="N24" s="1024"/>
      <c r="O24" s="4"/>
      <c r="P24" s="43"/>
      <c r="Q24" s="1024"/>
      <c r="R24" s="4"/>
      <c r="S24" s="90"/>
      <c r="T24" s="1024"/>
      <c r="U24" s="4"/>
      <c r="V24" s="74"/>
      <c r="W24" s="1053"/>
      <c r="X24" s="1052"/>
      <c r="Y24" s="1036"/>
      <c r="Z24" s="1051"/>
      <c r="AA24" s="1055"/>
      <c r="AB24" s="1027"/>
      <c r="AC24" s="999"/>
      <c r="AD24" s="999"/>
      <c r="AE24" s="999"/>
      <c r="AF24" s="999"/>
      <c r="AG24" s="999"/>
      <c r="AH24" s="1060"/>
      <c r="AI24" s="999"/>
      <c r="AJ24" s="1074"/>
      <c r="AK24" s="1076"/>
      <c r="AL24" s="1081"/>
      <c r="AM24" s="1092"/>
      <c r="AN24" s="1093"/>
    </row>
    <row r="25" spans="1:40" s="1" customFormat="1" ht="13.5" customHeight="1">
      <c r="A25" s="1030">
        <v>12</v>
      </c>
      <c r="B25" s="1031" t="s">
        <v>326</v>
      </c>
      <c r="C25" s="1040"/>
      <c r="D25" s="1007"/>
      <c r="E25" s="1007"/>
      <c r="F25" s="1007"/>
      <c r="G25" s="1029"/>
      <c r="H25" s="1027">
        <v>2</v>
      </c>
      <c r="I25" s="48" t="s">
        <v>93</v>
      </c>
      <c r="J25" s="43"/>
      <c r="K25" s="999"/>
      <c r="L25" s="48"/>
      <c r="M25" s="43"/>
      <c r="N25" s="999"/>
      <c r="O25" s="48"/>
      <c r="P25" s="43"/>
      <c r="Q25" s="999"/>
      <c r="R25" s="91"/>
      <c r="S25" s="43"/>
      <c r="T25" s="999"/>
      <c r="U25" s="48"/>
      <c r="V25" s="74"/>
      <c r="W25" s="1033">
        <f>IF(COUNT(H25:T26)=0,"",SUM(H25,K25,N25,Q25,T25))</f>
        <v>2</v>
      </c>
      <c r="X25" s="1052">
        <f>IF(W25="",X23,W25+X23)</f>
        <v>23</v>
      </c>
      <c r="Y25" s="1036">
        <f>V25+D25</f>
        <v>0</v>
      </c>
      <c r="Z25" s="1062">
        <f>IF(W25="","",IF(Y25&gt;V25,AA25,0))</f>
        <v>0</v>
      </c>
      <c r="AA25" s="1034">
        <f>IF(W25="","",W25-W84)</f>
        <v>-3</v>
      </c>
      <c r="AB25" s="1027">
        <f>COUNTIF(I25:J26,"b")+COUNTIF(L25:M26,"b")+COUNTIF(O25:P26,"b")+COUNTIF(R25:S26,"b")+COUNTIF(U25:V26,"b")</f>
        <v>0</v>
      </c>
      <c r="AC25" s="999">
        <f>COUNTIF(I25:J26,"J")+COUNTIF(L25:M26,"J")+COUNTIF(O25:P26,"J")+COUNTIF(R25:S26,"J")+COUNTIF(U25:V26,"J")</f>
        <v>0</v>
      </c>
      <c r="AD25" s="999">
        <f>COUNTIF(I25:J26,"G")+COUNTIF(L25:M26,"G")+COUNTIF(O25:P26,"G")+COUNTIF(R25:S26,"G")+COUNTIF(U25:V26,"G")</f>
        <v>0</v>
      </c>
      <c r="AE25" s="999">
        <f>COUNTIF(I25:J26,"O")+COUNTIF(L25:M26,"O")+COUNTIF(O25:P26,"O")+COUNTIF(R25:S26,"O")+COUNTIF(U25:V26,"O")</f>
        <v>1</v>
      </c>
      <c r="AF25" s="999">
        <f>COUNTIF(I25:J26,"N")+COUNTIF(L25:M26,"N")+COUNTIF(O25:P26,"N")+COUNTIF(R25:S26,"N")+COUNTIF(U25:V26,"N")</f>
        <v>0</v>
      </c>
      <c r="AG25" s="1007">
        <f>SUM(AB25:AF26)</f>
        <v>1</v>
      </c>
      <c r="AH25" s="1061">
        <f>IF(W25="",0,AG25/AJ25)</f>
        <v>1</v>
      </c>
      <c r="AI25" s="1068">
        <f>IF(AJ25=0,0,W25/AJ25)</f>
        <v>2</v>
      </c>
      <c r="AJ25" s="1077">
        <f>IF(G25="X",0,COUNT(H25,K25,N25,Q25,T25))</f>
        <v>1</v>
      </c>
      <c r="AK25" s="1076" t="str">
        <f>IF(AL25=0,"",W25/AL25)</f>
        <v/>
      </c>
      <c r="AL25" s="1081"/>
      <c r="AM25" s="1014" t="str">
        <f>B25</f>
        <v>Rock Candy</v>
      </c>
      <c r="AN25" s="1074"/>
    </row>
    <row r="26" spans="1:40" s="1" customFormat="1" ht="13.5" customHeight="1">
      <c r="A26" s="1030"/>
      <c r="B26" s="1032"/>
      <c r="C26" s="1041"/>
      <c r="D26" s="1008"/>
      <c r="E26" s="1008"/>
      <c r="F26" s="1008"/>
      <c r="G26" s="1026"/>
      <c r="H26" s="1028"/>
      <c r="I26" s="48"/>
      <c r="J26" s="43"/>
      <c r="K26" s="1022"/>
      <c r="L26" s="48"/>
      <c r="M26" s="90"/>
      <c r="N26" s="1022"/>
      <c r="O26" s="91"/>
      <c r="P26" s="43"/>
      <c r="Q26" s="1022"/>
      <c r="R26" s="91"/>
      <c r="S26" s="90"/>
      <c r="T26" s="1022"/>
      <c r="U26" s="91"/>
      <c r="V26" s="74"/>
      <c r="W26" s="1033"/>
      <c r="X26" s="1052"/>
      <c r="Y26" s="1036"/>
      <c r="Z26" s="1062"/>
      <c r="AA26" s="1035"/>
      <c r="AB26" s="1027"/>
      <c r="AC26" s="999"/>
      <c r="AD26" s="999"/>
      <c r="AE26" s="999"/>
      <c r="AF26" s="999"/>
      <c r="AG26" s="1007"/>
      <c r="AH26" s="1061"/>
      <c r="AI26" s="1007"/>
      <c r="AJ26" s="1077"/>
      <c r="AK26" s="1076"/>
      <c r="AL26" s="1081"/>
      <c r="AM26" s="1014"/>
      <c r="AN26" s="1074"/>
    </row>
    <row r="27" spans="1:40" s="1" customFormat="1" ht="13.5" customHeight="1">
      <c r="A27" s="1009">
        <v>13</v>
      </c>
      <c r="B27" s="1012" t="s">
        <v>416</v>
      </c>
      <c r="C27" s="1049"/>
      <c r="D27" s="999"/>
      <c r="E27" s="999"/>
      <c r="F27" s="999"/>
      <c r="G27" s="1016"/>
      <c r="H27" s="1038">
        <v>3</v>
      </c>
      <c r="I27" s="42" t="s">
        <v>92</v>
      </c>
      <c r="J27" s="43"/>
      <c r="K27" s="1050"/>
      <c r="L27" s="42"/>
      <c r="M27" s="43"/>
      <c r="N27" s="1050"/>
      <c r="O27" s="42"/>
      <c r="P27" s="43"/>
      <c r="Q27" s="1050"/>
      <c r="R27" s="4"/>
      <c r="S27" s="43"/>
      <c r="T27" s="1050"/>
      <c r="U27" s="42"/>
      <c r="V27" s="74"/>
      <c r="W27" s="1053">
        <f>IF(COUNT(H27:T28)=0,"",SUM(H27,K27,N27,Q27,T27))</f>
        <v>3</v>
      </c>
      <c r="X27" s="1052">
        <f>IF(W27="",X25,W27+X25)</f>
        <v>26</v>
      </c>
      <c r="Y27" s="1036">
        <f>V27+D27</f>
        <v>0</v>
      </c>
      <c r="Z27" s="1051">
        <f>IF(W27="","",IF(Y27&gt;V27,AA27,0))</f>
        <v>0</v>
      </c>
      <c r="AA27" s="1054">
        <f>IF(W27="","",W27-W86)</f>
        <v>-1</v>
      </c>
      <c r="AB27" s="1027">
        <f>COUNTIF(I27:J28,"b")+COUNTIF(L27:M28,"b")+COUNTIF(O27:P28,"b")+COUNTIF(R27:S28,"b")+COUNTIF(U27:V28,"b")</f>
        <v>1</v>
      </c>
      <c r="AC27" s="999">
        <f>COUNTIF(I27:J28,"J")+COUNTIF(L27:M28,"J")+COUNTIF(O27:P28,"J")+COUNTIF(R27:S28,"J")+COUNTIF(U27:V28,"J")</f>
        <v>0</v>
      </c>
      <c r="AD27" s="999">
        <f>COUNTIF(I27:J28,"G")+COUNTIF(L27:M28,"G")+COUNTIF(O27:P28,"G")+COUNTIF(R27:S28,"G")+COUNTIF(U27:V28,"G")</f>
        <v>0</v>
      </c>
      <c r="AE27" s="999">
        <f>COUNTIF(I27:J28,"O")+COUNTIF(L27:M28,"O")+COUNTIF(O27:P28,"O")+COUNTIF(R27:S28,"O")+COUNTIF(U27:V28,"O")</f>
        <v>0</v>
      </c>
      <c r="AF27" s="999">
        <f>COUNTIF(I27:J28,"N")+COUNTIF(L27:M28,"N")+COUNTIF(O27:P28,"N")+COUNTIF(R27:S28,"N")+COUNTIF(U27:V28,"N")</f>
        <v>0</v>
      </c>
      <c r="AG27" s="999">
        <f>SUM(AB27:AF28)</f>
        <v>1</v>
      </c>
      <c r="AH27" s="1060">
        <f>IF(W27="",0,AG27/AJ27)</f>
        <v>1</v>
      </c>
      <c r="AI27" s="1071">
        <f>IF(AJ27=0,0,W27/AJ27)</f>
        <v>3</v>
      </c>
      <c r="AJ27" s="1074">
        <f>IF(G27="X",0,COUNT(H27,K27,N27,Q27,T27))</f>
        <v>1</v>
      </c>
      <c r="AK27" s="1076" t="str">
        <f>IF(AL27=0,"",W27/AL27)</f>
        <v/>
      </c>
      <c r="AL27" s="1081"/>
      <c r="AM27" s="1090" t="str">
        <f>B27</f>
        <v>Summers Eve-L</v>
      </c>
      <c r="AN27" s="1091"/>
    </row>
    <row r="28" spans="1:40" s="1" customFormat="1" ht="13.5" customHeight="1">
      <c r="A28" s="1009"/>
      <c r="B28" s="1013"/>
      <c r="C28" s="1015"/>
      <c r="D28" s="1022"/>
      <c r="E28" s="1022"/>
      <c r="F28" s="1022"/>
      <c r="G28" s="1017"/>
      <c r="H28" s="1042"/>
      <c r="I28" s="42"/>
      <c r="J28" s="43"/>
      <c r="K28" s="1024"/>
      <c r="L28" s="42"/>
      <c r="M28" s="90"/>
      <c r="N28" s="1024"/>
      <c r="O28" s="4"/>
      <c r="P28" s="43"/>
      <c r="Q28" s="1024"/>
      <c r="R28" s="4"/>
      <c r="S28" s="90"/>
      <c r="T28" s="1024"/>
      <c r="U28" s="4"/>
      <c r="V28" s="74"/>
      <c r="W28" s="1053"/>
      <c r="X28" s="1052"/>
      <c r="Y28" s="1036"/>
      <c r="Z28" s="1051"/>
      <c r="AA28" s="1055"/>
      <c r="AB28" s="1027"/>
      <c r="AC28" s="999"/>
      <c r="AD28" s="999"/>
      <c r="AE28" s="999"/>
      <c r="AF28" s="999"/>
      <c r="AG28" s="999"/>
      <c r="AH28" s="1060"/>
      <c r="AI28" s="999"/>
      <c r="AJ28" s="1074"/>
      <c r="AK28" s="1076"/>
      <c r="AL28" s="1081"/>
      <c r="AM28" s="1090"/>
      <c r="AN28" s="1091"/>
    </row>
    <row r="29" spans="1:40" s="1" customFormat="1" ht="13.5" customHeight="1">
      <c r="A29" s="1030">
        <v>14</v>
      </c>
      <c r="B29" s="1047" t="s">
        <v>414</v>
      </c>
      <c r="C29" s="1040"/>
      <c r="D29" s="1007"/>
      <c r="E29" s="1007"/>
      <c r="F29" s="1007"/>
      <c r="G29" s="1029">
        <v>1</v>
      </c>
      <c r="H29" s="1027">
        <v>0</v>
      </c>
      <c r="I29" s="48"/>
      <c r="J29" s="43"/>
      <c r="K29" s="999"/>
      <c r="L29" s="48"/>
      <c r="M29" s="43"/>
      <c r="N29" s="999"/>
      <c r="O29" s="48"/>
      <c r="P29" s="43"/>
      <c r="Q29" s="999"/>
      <c r="R29" s="91"/>
      <c r="S29" s="43"/>
      <c r="T29" s="999"/>
      <c r="U29" s="48"/>
      <c r="V29" s="74"/>
      <c r="W29" s="1033">
        <f>IF(COUNT(H29:T30)=0,"",SUM(H29,K29,N29,Q29,T29))</f>
        <v>0</v>
      </c>
      <c r="X29" s="1052">
        <f>IF(W29="",X27,W29+X27)</f>
        <v>26</v>
      </c>
      <c r="Y29" s="1036">
        <f>V29+D29</f>
        <v>0</v>
      </c>
      <c r="Z29" s="1062">
        <f>IF(W29="","",IF(Y29&gt;V29,AA29,0))</f>
        <v>0</v>
      </c>
      <c r="AA29" s="1034">
        <f>IF(W29="","",W29-W88)</f>
        <v>-3</v>
      </c>
      <c r="AB29" s="1027">
        <f>COUNTIF(I29:J30,"b")+COUNTIF(L29:M30,"b")+COUNTIF(O29:P30,"b")+COUNTIF(R29:S30,"b")+COUNTIF(U29:V30,"b")</f>
        <v>0</v>
      </c>
      <c r="AC29" s="999">
        <f>COUNTIF(I29:J30,"J")+COUNTIF(L29:M30,"J")+COUNTIF(O29:P30,"J")+COUNTIF(R29:S30,"J")+COUNTIF(U29:V30,"J")</f>
        <v>0</v>
      </c>
      <c r="AD29" s="999">
        <f>COUNTIF(I29:J30,"G")+COUNTIF(L29:M30,"G")+COUNTIF(O29:P30,"G")+COUNTIF(R29:S30,"G")+COUNTIF(U29:V30,"G")</f>
        <v>0</v>
      </c>
      <c r="AE29" s="999">
        <f>COUNTIF(I29:J30,"O")+COUNTIF(L29:M30,"O")+COUNTIF(O29:P30,"O")+COUNTIF(R29:S30,"O")+COUNTIF(U29:V30,"O")</f>
        <v>0</v>
      </c>
      <c r="AF29" s="999">
        <f>COUNTIF(I29:J30,"N")+COUNTIF(L29:M30,"N")+COUNTIF(O29:P30,"N")+COUNTIF(R29:S30,"N")+COUNTIF(U29:V30,"N")</f>
        <v>0</v>
      </c>
      <c r="AG29" s="1007">
        <f>SUM(AB29:AF30)</f>
        <v>0</v>
      </c>
      <c r="AH29" s="1061">
        <f>IF(W29="",0,AG29/AJ29)</f>
        <v>0</v>
      </c>
      <c r="AI29" s="1068">
        <f>IF(AJ29=0,0,W29/AJ29)</f>
        <v>0</v>
      </c>
      <c r="AJ29" s="1077">
        <f>IF(G29="X",0,COUNT(H29,K29,N29,Q29,T29))</f>
        <v>1</v>
      </c>
      <c r="AK29" s="1076" t="str">
        <f>IF(AL29=0,"",W29/AL29)</f>
        <v/>
      </c>
      <c r="AL29" s="1081"/>
      <c r="AM29" s="1014" t="str">
        <f>B29</f>
        <v>Racer McChaseHer</v>
      </c>
      <c r="AN29" s="1074"/>
    </row>
    <row r="30" spans="1:40" s="1" customFormat="1" ht="13.5" customHeight="1">
      <c r="A30" s="1030"/>
      <c r="B30" s="1032"/>
      <c r="C30" s="1041"/>
      <c r="D30" s="1008"/>
      <c r="E30" s="1008"/>
      <c r="F30" s="1008"/>
      <c r="G30" s="1026"/>
      <c r="H30" s="1028"/>
      <c r="I30" s="48"/>
      <c r="J30" s="43"/>
      <c r="K30" s="1022"/>
      <c r="L30" s="48"/>
      <c r="M30" s="90"/>
      <c r="N30" s="1022"/>
      <c r="O30" s="91"/>
      <c r="P30" s="43"/>
      <c r="Q30" s="1022"/>
      <c r="R30" s="91"/>
      <c r="S30" s="90"/>
      <c r="T30" s="1022"/>
      <c r="U30" s="91"/>
      <c r="V30" s="74"/>
      <c r="W30" s="1033"/>
      <c r="X30" s="1052"/>
      <c r="Y30" s="1036"/>
      <c r="Z30" s="1062"/>
      <c r="AA30" s="1035"/>
      <c r="AB30" s="1027"/>
      <c r="AC30" s="999"/>
      <c r="AD30" s="999"/>
      <c r="AE30" s="999"/>
      <c r="AF30" s="999"/>
      <c r="AG30" s="1007"/>
      <c r="AH30" s="1061"/>
      <c r="AI30" s="1007"/>
      <c r="AJ30" s="1077"/>
      <c r="AK30" s="1076"/>
      <c r="AL30" s="1081"/>
      <c r="AM30" s="1014"/>
      <c r="AN30" s="1074"/>
    </row>
    <row r="31" spans="1:40" s="1" customFormat="1" ht="13.5" customHeight="1">
      <c r="A31" s="1009">
        <v>15</v>
      </c>
      <c r="B31" s="1043" t="s">
        <v>414</v>
      </c>
      <c r="C31" s="1014"/>
      <c r="D31" s="999"/>
      <c r="E31" s="999"/>
      <c r="F31" s="999"/>
      <c r="G31" s="1016">
        <v>1</v>
      </c>
      <c r="H31" s="1038">
        <v>0</v>
      </c>
      <c r="I31" s="42"/>
      <c r="J31" s="43"/>
      <c r="K31" s="1050"/>
      <c r="L31" s="42"/>
      <c r="M31" s="43"/>
      <c r="N31" s="1050"/>
      <c r="O31" s="42"/>
      <c r="P31" s="43"/>
      <c r="Q31" s="1050"/>
      <c r="R31" s="4"/>
      <c r="S31" s="43"/>
      <c r="T31" s="1050"/>
      <c r="U31" s="42"/>
      <c r="V31" s="74"/>
      <c r="W31" s="1053">
        <f>IF(COUNT(H31:T32)=0,"",SUM(H31,K31,N31,Q31,T31))</f>
        <v>0</v>
      </c>
      <c r="X31" s="1052">
        <f>IF(W31="",X29,W31+X29)</f>
        <v>26</v>
      </c>
      <c r="Y31" s="1036">
        <f>V31+D31</f>
        <v>0</v>
      </c>
      <c r="Z31" s="1051">
        <f>IF(W31="","",IF(Y31&gt;V31,AA31,0))</f>
        <v>0</v>
      </c>
      <c r="AA31" s="1054">
        <f>IF(W31="","",W31-W90)</f>
        <v>-5</v>
      </c>
      <c r="AB31" s="1027">
        <f>COUNTIF(I31:J32,"b")+COUNTIF(L31:M32,"b")+COUNTIF(O31:P32,"b")+COUNTIF(R31:S32,"b")+COUNTIF(U31:V32,"b")</f>
        <v>0</v>
      </c>
      <c r="AC31" s="999">
        <f>COUNTIF(I31:J32,"J")+COUNTIF(L31:M32,"J")+COUNTIF(O31:P32,"J")+COUNTIF(R31:S32,"J")+COUNTIF(U31:V32,"J")</f>
        <v>0</v>
      </c>
      <c r="AD31" s="999">
        <f>COUNTIF(I31:J32,"G")+COUNTIF(L31:M32,"G")+COUNTIF(O31:P32,"G")+COUNTIF(R31:S32,"G")+COUNTIF(U31:V32,"G")</f>
        <v>0</v>
      </c>
      <c r="AE31" s="999">
        <f>COUNTIF(I31:J32,"O")+COUNTIF(L31:M32,"O")+COUNTIF(O31:P32,"O")+COUNTIF(R31:S32,"O")+COUNTIF(U31:V32,"O")</f>
        <v>0</v>
      </c>
      <c r="AF31" s="999">
        <f>COUNTIF(I31:J32,"N")+COUNTIF(L31:M32,"N")+COUNTIF(O31:P32,"N")+COUNTIF(R31:S32,"N")+COUNTIF(U31:V32,"N")</f>
        <v>0</v>
      </c>
      <c r="AG31" s="999">
        <f>SUM(AB31:AF32)</f>
        <v>0</v>
      </c>
      <c r="AH31" s="1060">
        <f>IF(W31="",0,AG31/AJ31)</f>
        <v>0</v>
      </c>
      <c r="AI31" s="1071">
        <f>IF(AJ31=0,0,W31/AJ31)</f>
        <v>0</v>
      </c>
      <c r="AJ31" s="1074">
        <f>IF(G31="X",0,COUNT(H31,K31,N31,Q31,T31))</f>
        <v>1</v>
      </c>
      <c r="AK31" s="1076" t="str">
        <f>IF(AL31=0,"",W31/AL31)</f>
        <v/>
      </c>
      <c r="AL31" s="1081"/>
      <c r="AM31" s="1092" t="str">
        <f>B31</f>
        <v>Racer McChaseHer</v>
      </c>
      <c r="AN31" s="1093"/>
    </row>
    <row r="32" spans="1:40" s="1" customFormat="1" ht="13.5" customHeight="1">
      <c r="A32" s="1009"/>
      <c r="B32" s="1013"/>
      <c r="C32" s="1015"/>
      <c r="D32" s="1022"/>
      <c r="E32" s="1022"/>
      <c r="F32" s="1022"/>
      <c r="G32" s="1017"/>
      <c r="H32" s="1042"/>
      <c r="I32" s="42"/>
      <c r="J32" s="43"/>
      <c r="K32" s="1024"/>
      <c r="L32" s="42"/>
      <c r="M32" s="90"/>
      <c r="N32" s="1024"/>
      <c r="O32" s="4"/>
      <c r="P32" s="43"/>
      <c r="Q32" s="1024"/>
      <c r="R32" s="4"/>
      <c r="S32" s="90"/>
      <c r="T32" s="1024"/>
      <c r="U32" s="4"/>
      <c r="V32" s="74"/>
      <c r="W32" s="1053"/>
      <c r="X32" s="1052"/>
      <c r="Y32" s="1036"/>
      <c r="Z32" s="1051"/>
      <c r="AA32" s="1055"/>
      <c r="AB32" s="1027"/>
      <c r="AC32" s="999"/>
      <c r="AD32" s="999"/>
      <c r="AE32" s="999"/>
      <c r="AF32" s="999"/>
      <c r="AG32" s="999"/>
      <c r="AH32" s="1060"/>
      <c r="AI32" s="999"/>
      <c r="AJ32" s="1074"/>
      <c r="AK32" s="1076"/>
      <c r="AL32" s="1081"/>
      <c r="AM32" s="1092"/>
      <c r="AN32" s="1093"/>
    </row>
    <row r="33" spans="1:40" s="1" customFormat="1" ht="13.5" customHeight="1">
      <c r="A33" s="1030">
        <v>16</v>
      </c>
      <c r="B33" s="1031" t="s">
        <v>323</v>
      </c>
      <c r="C33" s="1040"/>
      <c r="D33" s="1007"/>
      <c r="E33" s="1007"/>
      <c r="F33" s="1007"/>
      <c r="G33" s="1029"/>
      <c r="H33" s="1027">
        <v>0</v>
      </c>
      <c r="I33" s="48"/>
      <c r="J33" s="43"/>
      <c r="K33" s="999"/>
      <c r="L33" s="48"/>
      <c r="M33" s="43"/>
      <c r="N33" s="999"/>
      <c r="O33" s="48"/>
      <c r="P33" s="43"/>
      <c r="Q33" s="999"/>
      <c r="R33" s="91"/>
      <c r="S33" s="43"/>
      <c r="T33" s="999"/>
      <c r="U33" s="48"/>
      <c r="V33" s="74"/>
      <c r="W33" s="1033">
        <f>IF(COUNT(H33:T34)=0,"",SUM(H33,K33,N33,Q33,T33))</f>
        <v>0</v>
      </c>
      <c r="X33" s="1052">
        <f>IF(W33="",X31,W33+X31)</f>
        <v>26</v>
      </c>
      <c r="Y33" s="1036">
        <f>V33+D33</f>
        <v>0</v>
      </c>
      <c r="Z33" s="1062">
        <f>IF(W33="","",IF(Y33&gt;V33,AA33,0))</f>
        <v>0</v>
      </c>
      <c r="AA33" s="1034">
        <f>IF(W33="","",W33-W92)</f>
        <v>-6</v>
      </c>
      <c r="AB33" s="1027">
        <f>COUNTIF(I33:J34,"b")+COUNTIF(L33:M34,"b")+COUNTIF(O33:P34,"b")+COUNTIF(R33:S34,"b")+COUNTIF(U33:V34,"b")</f>
        <v>0</v>
      </c>
      <c r="AC33" s="999">
        <f>COUNTIF(I33:J34,"J")+COUNTIF(L33:M34,"J")+COUNTIF(O33:P34,"J")+COUNTIF(R33:S34,"J")+COUNTIF(U33:V34,"J")</f>
        <v>0</v>
      </c>
      <c r="AD33" s="999">
        <f>COUNTIF(I33:J34,"G")+COUNTIF(L33:M34,"G")+COUNTIF(O33:P34,"G")+COUNTIF(R33:S34,"G")+COUNTIF(U33:V34,"G")</f>
        <v>0</v>
      </c>
      <c r="AE33" s="999">
        <f>COUNTIF(I33:J34,"O")+COUNTIF(L33:M34,"O")+COUNTIF(O33:P34,"O")+COUNTIF(R33:S34,"O")+COUNTIF(U33:V34,"O")</f>
        <v>0</v>
      </c>
      <c r="AF33" s="999">
        <f>COUNTIF(I33:J34,"N")+COUNTIF(L33:M34,"N")+COUNTIF(O33:P34,"N")+COUNTIF(R33:S34,"N")+COUNTIF(U33:V34,"N")</f>
        <v>0</v>
      </c>
      <c r="AG33" s="1007">
        <f>SUM(AB33:AF34)</f>
        <v>0</v>
      </c>
      <c r="AH33" s="1061">
        <f>IF(W33="",0,AG33/AJ33)</f>
        <v>0</v>
      </c>
      <c r="AI33" s="1068">
        <f>IF(AJ33=0,0,W33/AJ33)</f>
        <v>0</v>
      </c>
      <c r="AJ33" s="1077">
        <f>IF(G33="X",0,COUNT(H33,K33,N33,Q33,T33))</f>
        <v>1</v>
      </c>
      <c r="AK33" s="1076" t="str">
        <f>IF(AL33=0,"",W33/AL33)</f>
        <v/>
      </c>
      <c r="AL33" s="1081"/>
      <c r="AM33" s="1014" t="str">
        <f>B33</f>
        <v>Muffy Mafioso</v>
      </c>
      <c r="AN33" s="1074"/>
    </row>
    <row r="34" spans="1:40" s="1" customFormat="1" ht="13.5" customHeight="1">
      <c r="A34" s="1030"/>
      <c r="B34" s="1032"/>
      <c r="C34" s="1041"/>
      <c r="D34" s="1008"/>
      <c r="E34" s="1008"/>
      <c r="F34" s="1008"/>
      <c r="G34" s="1026"/>
      <c r="H34" s="1028"/>
      <c r="I34" s="48"/>
      <c r="J34" s="43"/>
      <c r="K34" s="1022"/>
      <c r="L34" s="48"/>
      <c r="M34" s="90"/>
      <c r="N34" s="1022"/>
      <c r="O34" s="91"/>
      <c r="P34" s="43"/>
      <c r="Q34" s="1022"/>
      <c r="R34" s="91"/>
      <c r="S34" s="90"/>
      <c r="T34" s="1022"/>
      <c r="U34" s="91"/>
      <c r="V34" s="74"/>
      <c r="W34" s="1033"/>
      <c r="X34" s="1052"/>
      <c r="Y34" s="1036"/>
      <c r="Z34" s="1062"/>
      <c r="AA34" s="1035"/>
      <c r="AB34" s="1027"/>
      <c r="AC34" s="999"/>
      <c r="AD34" s="999"/>
      <c r="AE34" s="999"/>
      <c r="AF34" s="999"/>
      <c r="AG34" s="1007"/>
      <c r="AH34" s="1061"/>
      <c r="AI34" s="1007"/>
      <c r="AJ34" s="1077"/>
      <c r="AK34" s="1076"/>
      <c r="AL34" s="1081"/>
      <c r="AM34" s="1014"/>
      <c r="AN34" s="1074"/>
    </row>
    <row r="35" spans="1:40" s="1" customFormat="1" ht="13.5" customHeight="1">
      <c r="A35" s="1009">
        <v>17</v>
      </c>
      <c r="B35" s="1012" t="s">
        <v>416</v>
      </c>
      <c r="C35" s="1014"/>
      <c r="D35" s="999"/>
      <c r="E35" s="999"/>
      <c r="F35" s="999"/>
      <c r="G35" s="1016"/>
      <c r="H35" s="1038">
        <v>1</v>
      </c>
      <c r="I35" s="42"/>
      <c r="J35" s="43"/>
      <c r="K35" s="1050"/>
      <c r="L35" s="42"/>
      <c r="M35" s="43"/>
      <c r="N35" s="1050"/>
      <c r="O35" s="42"/>
      <c r="P35" s="43"/>
      <c r="Q35" s="1050"/>
      <c r="R35" s="4"/>
      <c r="S35" s="43"/>
      <c r="T35" s="1050"/>
      <c r="U35" s="42"/>
      <c r="V35" s="74"/>
      <c r="W35" s="1053">
        <f>IF(COUNT(H35:T36)=0,"",SUM(H35,K35,N35,Q35,T35))</f>
        <v>1</v>
      </c>
      <c r="X35" s="1052">
        <f>IF(W35="",X33,W35+X33)</f>
        <v>27</v>
      </c>
      <c r="Y35" s="1036">
        <f>V35+D35</f>
        <v>0</v>
      </c>
      <c r="Z35" s="1051">
        <f>IF(W35="","",IF(Y35&gt;V35,AA35,0))</f>
        <v>0</v>
      </c>
      <c r="AA35" s="1054">
        <f>IF(W35="","",W35-W94)</f>
        <v>0</v>
      </c>
      <c r="AB35" s="1027">
        <f>COUNTIF(I35:J36,"b")+COUNTIF(L35:M36,"b")+COUNTIF(O35:P36,"b")+COUNTIF(R35:S36,"b")+COUNTIF(U35:V36,"b")</f>
        <v>0</v>
      </c>
      <c r="AC35" s="999">
        <f>COUNTIF(I35:J36,"J")+COUNTIF(L35:M36,"J")+COUNTIF(O35:P36,"J")+COUNTIF(R35:S36,"J")+COUNTIF(U35:V36,"J")</f>
        <v>0</v>
      </c>
      <c r="AD35" s="999">
        <f>COUNTIF(I35:J36,"G")+COUNTIF(L35:M36,"G")+COUNTIF(O35:P36,"G")+COUNTIF(R35:S36,"G")+COUNTIF(U35:V36,"G")</f>
        <v>0</v>
      </c>
      <c r="AE35" s="999">
        <f>COUNTIF(I35:J36,"O")+COUNTIF(L35:M36,"O")+COUNTIF(O35:P36,"O")+COUNTIF(R35:S36,"O")+COUNTIF(U35:V36,"O")</f>
        <v>0</v>
      </c>
      <c r="AF35" s="999">
        <f>COUNTIF(I35:J36,"N")+COUNTIF(L35:M36,"N")+COUNTIF(O35:P36,"N")+COUNTIF(R35:S36,"N")+COUNTIF(U35:V36,"N")</f>
        <v>0</v>
      </c>
      <c r="AG35" s="999">
        <f>SUM(AB35:AF36)</f>
        <v>0</v>
      </c>
      <c r="AH35" s="1060">
        <f>IF(W35="",0,AG35/AJ35)</f>
        <v>0</v>
      </c>
      <c r="AI35" s="1071">
        <f>IF(AJ35=0,0,W35/AJ35)</f>
        <v>1</v>
      </c>
      <c r="AJ35" s="1074">
        <f>IF(G35="X",0,COUNT(H35,K35,N35,Q35,T35))</f>
        <v>1</v>
      </c>
      <c r="AK35" s="1076" t="str">
        <f>IF(AL35=0,"",W35/AL35)</f>
        <v/>
      </c>
      <c r="AL35" s="1081"/>
      <c r="AM35" s="1092" t="str">
        <f>B35</f>
        <v>Summers Eve-L</v>
      </c>
      <c r="AN35" s="1093"/>
    </row>
    <row r="36" spans="1:40" s="1" customFormat="1" ht="13.5" customHeight="1">
      <c r="A36" s="1009"/>
      <c r="B36" s="1013"/>
      <c r="C36" s="1015"/>
      <c r="D36" s="1022"/>
      <c r="E36" s="1022"/>
      <c r="F36" s="1022"/>
      <c r="G36" s="1017"/>
      <c r="H36" s="1042"/>
      <c r="I36" s="42"/>
      <c r="J36" s="43"/>
      <c r="K36" s="1024"/>
      <c r="L36" s="42"/>
      <c r="M36" s="90"/>
      <c r="N36" s="1024"/>
      <c r="O36" s="4"/>
      <c r="P36" s="43"/>
      <c r="Q36" s="1024"/>
      <c r="R36" s="4"/>
      <c r="S36" s="90"/>
      <c r="T36" s="1024"/>
      <c r="U36" s="4"/>
      <c r="V36" s="74"/>
      <c r="W36" s="1053"/>
      <c r="X36" s="1052"/>
      <c r="Y36" s="1036"/>
      <c r="Z36" s="1051"/>
      <c r="AA36" s="1055"/>
      <c r="AB36" s="1027"/>
      <c r="AC36" s="999"/>
      <c r="AD36" s="999"/>
      <c r="AE36" s="999"/>
      <c r="AF36" s="999"/>
      <c r="AG36" s="999"/>
      <c r="AH36" s="1060"/>
      <c r="AI36" s="999"/>
      <c r="AJ36" s="1074"/>
      <c r="AK36" s="1076"/>
      <c r="AL36" s="1081"/>
      <c r="AM36" s="1092"/>
      <c r="AN36" s="1093"/>
    </row>
    <row r="37" spans="1:40" s="1" customFormat="1" ht="13.5" customHeight="1">
      <c r="A37" s="1030">
        <v>18</v>
      </c>
      <c r="B37" s="1047" t="s">
        <v>414</v>
      </c>
      <c r="C37" s="1048"/>
      <c r="D37" s="1007">
        <v>1</v>
      </c>
      <c r="E37" s="1007">
        <v>1</v>
      </c>
      <c r="F37" s="1007"/>
      <c r="G37" s="1029"/>
      <c r="H37" s="1027">
        <v>4</v>
      </c>
      <c r="I37" s="48"/>
      <c r="J37" s="43"/>
      <c r="K37" s="999"/>
      <c r="L37" s="48"/>
      <c r="M37" s="43"/>
      <c r="N37" s="999"/>
      <c r="O37" s="48"/>
      <c r="P37" s="43"/>
      <c r="Q37" s="999"/>
      <c r="R37" s="91"/>
      <c r="S37" s="43"/>
      <c r="T37" s="999"/>
      <c r="U37" s="48"/>
      <c r="V37" s="74"/>
      <c r="W37" s="1033">
        <f>IF(COUNT(H37:T38)=0,"",SUM(H37,K37,N37,Q37,T37))</f>
        <v>4</v>
      </c>
      <c r="X37" s="1052">
        <f>IF(W37="",X35,W37+X35)</f>
        <v>31</v>
      </c>
      <c r="Y37" s="1036">
        <f>V37+D37</f>
        <v>1</v>
      </c>
      <c r="Z37" s="1062">
        <f>IF(W37="","",IF(Y37&gt;V37,AA37,0))</f>
        <v>3</v>
      </c>
      <c r="AA37" s="1034">
        <f>IF(W37="","",W37-W96)</f>
        <v>3</v>
      </c>
      <c r="AB37" s="1027">
        <f>COUNTIF(I37:J38,"b")+COUNTIF(L37:M38,"b")+COUNTIF(O37:P38,"b")+COUNTIF(R37:S38,"b")+COUNTIF(U37:V38,"b")</f>
        <v>0</v>
      </c>
      <c r="AC37" s="999">
        <f>COUNTIF(I37:J38,"J")+COUNTIF(L37:M38,"J")+COUNTIF(O37:P38,"J")+COUNTIF(R37:S38,"J")+COUNTIF(U37:V38,"J")</f>
        <v>0</v>
      </c>
      <c r="AD37" s="999">
        <f>COUNTIF(I37:J38,"G")+COUNTIF(L37:M38,"G")+COUNTIF(O37:P38,"G")+COUNTIF(R37:S38,"G")+COUNTIF(U37:V38,"G")</f>
        <v>0</v>
      </c>
      <c r="AE37" s="999">
        <f>COUNTIF(I37:J38,"O")+COUNTIF(L37:M38,"O")+COUNTIF(O37:P38,"O")+COUNTIF(R37:S38,"O")+COUNTIF(U37:V38,"O")</f>
        <v>0</v>
      </c>
      <c r="AF37" s="999">
        <f>COUNTIF(I37:J38,"N")+COUNTIF(L37:M38,"N")+COUNTIF(O37:P38,"N")+COUNTIF(R37:S38,"N")+COUNTIF(U37:V38,"N")</f>
        <v>0</v>
      </c>
      <c r="AG37" s="1007">
        <f>SUM(AB37:AF38)</f>
        <v>0</v>
      </c>
      <c r="AH37" s="1061">
        <f>IF(W37="",0,AG37/AJ37)</f>
        <v>0</v>
      </c>
      <c r="AI37" s="1068">
        <f>IF(AJ37=0,0,W37/AJ37)</f>
        <v>4</v>
      </c>
      <c r="AJ37" s="1077">
        <f>IF(G37="X",0,COUNT(H37,K37,N37,Q37,T37))</f>
        <v>1</v>
      </c>
      <c r="AK37" s="1076" t="str">
        <f>IF(AL37=0,"",W37/AL37)</f>
        <v/>
      </c>
      <c r="AL37" s="1081"/>
      <c r="AM37" s="1014" t="str">
        <f>B37</f>
        <v>Racer McChaseHer</v>
      </c>
      <c r="AN37" s="1074"/>
    </row>
    <row r="38" spans="1:40" s="1" customFormat="1" ht="13.5" customHeight="1">
      <c r="A38" s="1030"/>
      <c r="B38" s="1032"/>
      <c r="C38" s="1041"/>
      <c r="D38" s="1008"/>
      <c r="E38" s="1008"/>
      <c r="F38" s="1008"/>
      <c r="G38" s="1026"/>
      <c r="H38" s="1028"/>
      <c r="I38" s="48"/>
      <c r="J38" s="43"/>
      <c r="K38" s="1022"/>
      <c r="L38" s="48"/>
      <c r="M38" s="90"/>
      <c r="N38" s="1022"/>
      <c r="O38" s="91"/>
      <c r="P38" s="43"/>
      <c r="Q38" s="1022"/>
      <c r="R38" s="91"/>
      <c r="S38" s="90"/>
      <c r="T38" s="1022"/>
      <c r="U38" s="91"/>
      <c r="V38" s="74"/>
      <c r="W38" s="1033"/>
      <c r="X38" s="1052"/>
      <c r="Y38" s="1036"/>
      <c r="Z38" s="1062"/>
      <c r="AA38" s="1035"/>
      <c r="AB38" s="1027"/>
      <c r="AC38" s="999"/>
      <c r="AD38" s="999"/>
      <c r="AE38" s="999"/>
      <c r="AF38" s="999"/>
      <c r="AG38" s="1007"/>
      <c r="AH38" s="1061"/>
      <c r="AI38" s="1007"/>
      <c r="AJ38" s="1077"/>
      <c r="AK38" s="1076"/>
      <c r="AL38" s="1081"/>
      <c r="AM38" s="1014"/>
      <c r="AN38" s="1074"/>
    </row>
    <row r="39" spans="1:40" s="1" customFormat="1" ht="13.5" customHeight="1">
      <c r="A39" s="1009">
        <v>19</v>
      </c>
      <c r="B39" s="1043" t="s">
        <v>414</v>
      </c>
      <c r="C39" s="1014"/>
      <c r="D39" s="999">
        <v>1</v>
      </c>
      <c r="E39" s="999">
        <v>1</v>
      </c>
      <c r="F39" s="999"/>
      <c r="G39" s="1016"/>
      <c r="H39" s="1038">
        <v>4</v>
      </c>
      <c r="I39" s="42"/>
      <c r="J39" s="43"/>
      <c r="K39" s="1050"/>
      <c r="L39" s="42"/>
      <c r="M39" s="43"/>
      <c r="N39" s="1050"/>
      <c r="O39" s="42"/>
      <c r="P39" s="43"/>
      <c r="Q39" s="1050"/>
      <c r="R39" s="4"/>
      <c r="S39" s="43"/>
      <c r="T39" s="1050"/>
      <c r="U39" s="42"/>
      <c r="V39" s="74"/>
      <c r="W39" s="1070">
        <f>IF(COUNT(H39:T40)=0,"",SUM(H39,K39,N39,Q39,T39))</f>
        <v>4</v>
      </c>
      <c r="X39" s="1052">
        <f>IF(W39="",X37,W39+X37)</f>
        <v>35</v>
      </c>
      <c r="Y39" s="1036">
        <f>V39+D39</f>
        <v>1</v>
      </c>
      <c r="Z39" s="1051">
        <f>IF(W39="","",IF(Y39&gt;V39,AA39,0))</f>
        <v>4</v>
      </c>
      <c r="AA39" s="1054">
        <f>IF(W39="","",W39-W98)</f>
        <v>4</v>
      </c>
      <c r="AB39" s="1027">
        <f>COUNTIF(I39:J40,"b")+COUNTIF(L39:M40,"b")+COUNTIF(O39:P40,"b")+COUNTIF(R39:S40,"b")+COUNTIF(U39:V40,"b")</f>
        <v>0</v>
      </c>
      <c r="AC39" s="999">
        <f>COUNTIF(I39:J40,"J")+COUNTIF(L39:M40,"J")+COUNTIF(O39:P40,"J")+COUNTIF(R39:S40,"J")+COUNTIF(U39:V40,"J")</f>
        <v>0</v>
      </c>
      <c r="AD39" s="999">
        <f>COUNTIF(I39:J40,"G")+COUNTIF(L39:M40,"G")+COUNTIF(O39:P40,"G")+COUNTIF(R39:S40,"G")+COUNTIF(U39:V40,"G")</f>
        <v>0</v>
      </c>
      <c r="AE39" s="999">
        <f>COUNTIF(I39:J40,"O")+COUNTIF(L39:M40,"O")+COUNTIF(O39:P40,"O")+COUNTIF(R39:S40,"O")+COUNTIF(U39:V40,"O")</f>
        <v>0</v>
      </c>
      <c r="AF39" s="999">
        <f>COUNTIF(I39:J40,"N")+COUNTIF(L39:M40,"N")+COUNTIF(O39:P40,"N")+COUNTIF(R39:S40,"N")+COUNTIF(U39:V40,"N")</f>
        <v>0</v>
      </c>
      <c r="AG39" s="999">
        <f>SUM(AB39:AF40)</f>
        <v>0</v>
      </c>
      <c r="AH39" s="1060">
        <f>IF(W39="",0,AG39/AJ39)</f>
        <v>0</v>
      </c>
      <c r="AI39" s="1071">
        <f>IF(AJ39=0,0,W39/AJ39)</f>
        <v>4</v>
      </c>
      <c r="AJ39" s="1074">
        <f>IF(G39="X",0,COUNT(H39,K39,N39,Q39,T39))</f>
        <v>1</v>
      </c>
      <c r="AK39" s="1076" t="str">
        <f>IF(AL39=0,"",W39/AL39)</f>
        <v/>
      </c>
      <c r="AL39" s="1081"/>
      <c r="AM39" s="1090" t="str">
        <f>B39</f>
        <v>Racer McChaseHer</v>
      </c>
      <c r="AN39" s="1091"/>
    </row>
    <row r="40" spans="1:40" s="1" customFormat="1" ht="13.5" customHeight="1">
      <c r="A40" s="1009"/>
      <c r="B40" s="1013"/>
      <c r="C40" s="1015"/>
      <c r="D40" s="1022"/>
      <c r="E40" s="1022"/>
      <c r="F40" s="1022"/>
      <c r="G40" s="1017"/>
      <c r="H40" s="1042"/>
      <c r="I40" s="42"/>
      <c r="J40" s="43"/>
      <c r="K40" s="1024"/>
      <c r="L40" s="42"/>
      <c r="M40" s="90"/>
      <c r="N40" s="1024"/>
      <c r="O40" s="4"/>
      <c r="P40" s="43"/>
      <c r="Q40" s="1024"/>
      <c r="R40" s="4"/>
      <c r="S40" s="90"/>
      <c r="T40" s="1024"/>
      <c r="U40" s="4"/>
      <c r="V40" s="74"/>
      <c r="W40" s="1070"/>
      <c r="X40" s="1052"/>
      <c r="Y40" s="1036"/>
      <c r="Z40" s="1051"/>
      <c r="AA40" s="1055"/>
      <c r="AB40" s="1027"/>
      <c r="AC40" s="999"/>
      <c r="AD40" s="999"/>
      <c r="AE40" s="999"/>
      <c r="AF40" s="999"/>
      <c r="AG40" s="999"/>
      <c r="AH40" s="1060"/>
      <c r="AI40" s="999"/>
      <c r="AJ40" s="1074"/>
      <c r="AK40" s="1076"/>
      <c r="AL40" s="1081"/>
      <c r="AM40" s="1090"/>
      <c r="AN40" s="1091"/>
    </row>
    <row r="41" spans="1:40" s="1" customFormat="1" ht="13.5" customHeight="1">
      <c r="A41" s="1030">
        <v>20</v>
      </c>
      <c r="B41" s="1031"/>
      <c r="C41" s="1040"/>
      <c r="D41" s="1007"/>
      <c r="E41" s="1007"/>
      <c r="F41" s="1007"/>
      <c r="G41" s="1029"/>
      <c r="H41" s="1027"/>
      <c r="I41" s="48"/>
      <c r="J41" s="43"/>
      <c r="K41" s="999"/>
      <c r="L41" s="48"/>
      <c r="M41" s="43"/>
      <c r="N41" s="999"/>
      <c r="O41" s="48"/>
      <c r="P41" s="43"/>
      <c r="Q41" s="999"/>
      <c r="R41" s="91"/>
      <c r="S41" s="43"/>
      <c r="T41" s="999"/>
      <c r="U41" s="48"/>
      <c r="V41" s="74"/>
      <c r="W41" s="1033" t="str">
        <f>IF(COUNT(H41:T42)=0,"",SUM(H41,K41,N41,Q41,T41))</f>
        <v/>
      </c>
      <c r="X41" s="1052">
        <f>IF(W41="",X39,W41+X39)</f>
        <v>35</v>
      </c>
      <c r="Y41" s="1036">
        <f>V41+D41</f>
        <v>0</v>
      </c>
      <c r="Z41" s="1062" t="str">
        <f>IF(W41="","",IF(Y41&gt;V41,AA41,0))</f>
        <v/>
      </c>
      <c r="AA41" s="1034" t="str">
        <f>IF(W41="","",W41-W100)</f>
        <v/>
      </c>
      <c r="AB41" s="1027">
        <f>COUNTIF(I41:J42,"b")+COUNTIF(L41:M42,"b")+COUNTIF(O41:P42,"b")+COUNTIF(R41:S42,"b")+COUNTIF(U41:V42,"b")</f>
        <v>0</v>
      </c>
      <c r="AC41" s="999">
        <f>COUNTIF(I41:J42,"J")+COUNTIF(L41:M42,"J")+COUNTIF(O41:P42,"J")+COUNTIF(R41:S42,"J")+COUNTIF(U41:V42,"J")</f>
        <v>0</v>
      </c>
      <c r="AD41" s="999">
        <f>COUNTIF(I41:J42,"G")+COUNTIF(L41:M42,"G")+COUNTIF(O41:P42,"G")+COUNTIF(R41:S42,"G")+COUNTIF(U41:V42,"G")</f>
        <v>0</v>
      </c>
      <c r="AE41" s="999">
        <f>COUNTIF(I41:J42,"O")+COUNTIF(L41:M42,"O")+COUNTIF(O41:P42,"O")+COUNTIF(R41:S42,"O")+COUNTIF(U41:V42,"O")</f>
        <v>0</v>
      </c>
      <c r="AF41" s="999">
        <f>COUNTIF(I41:J42,"N")+COUNTIF(L41:M42,"N")+COUNTIF(O41:P42,"N")+COUNTIF(R41:S42,"N")+COUNTIF(U41:V42,"N")</f>
        <v>0</v>
      </c>
      <c r="AG41" s="1007">
        <f>SUM(AB41:AF42)</f>
        <v>0</v>
      </c>
      <c r="AH41" s="1061">
        <f>IF(W41="",0,AG41/AJ41)</f>
        <v>0</v>
      </c>
      <c r="AI41" s="1068">
        <f>IF(AJ41=0,0,W41/AJ41)</f>
        <v>0</v>
      </c>
      <c r="AJ41" s="1077">
        <f>IF(G41="X",0,COUNT(H41,K41,N41,Q41,T41))</f>
        <v>0</v>
      </c>
      <c r="AK41" s="1076" t="str">
        <f>IF(AL41=0,"",W41/AL41)</f>
        <v/>
      </c>
      <c r="AL41" s="1081"/>
      <c r="AM41" s="1014">
        <f>B41</f>
        <v>0</v>
      </c>
      <c r="AN41" s="1074"/>
    </row>
    <row r="42" spans="1:40" s="1" customFormat="1" ht="13.5" customHeight="1">
      <c r="A42" s="1030"/>
      <c r="B42" s="1032"/>
      <c r="C42" s="1041"/>
      <c r="D42" s="1008"/>
      <c r="E42" s="1008"/>
      <c r="F42" s="1008"/>
      <c r="G42" s="1026"/>
      <c r="H42" s="1028"/>
      <c r="I42" s="48"/>
      <c r="J42" s="43"/>
      <c r="K42" s="1022"/>
      <c r="L42" s="48"/>
      <c r="M42" s="90"/>
      <c r="N42" s="1022"/>
      <c r="O42" s="91"/>
      <c r="P42" s="43"/>
      <c r="Q42" s="1022"/>
      <c r="R42" s="91"/>
      <c r="S42" s="90"/>
      <c r="T42" s="1022"/>
      <c r="U42" s="91"/>
      <c r="V42" s="74"/>
      <c r="W42" s="1033"/>
      <c r="X42" s="1052"/>
      <c r="Y42" s="1036"/>
      <c r="Z42" s="1062"/>
      <c r="AA42" s="1035"/>
      <c r="AB42" s="1027"/>
      <c r="AC42" s="999"/>
      <c r="AD42" s="999"/>
      <c r="AE42" s="999"/>
      <c r="AF42" s="999"/>
      <c r="AG42" s="1007"/>
      <c r="AH42" s="1061"/>
      <c r="AI42" s="1007"/>
      <c r="AJ42" s="1077"/>
      <c r="AK42" s="1076"/>
      <c r="AL42" s="1081"/>
      <c r="AM42" s="1014"/>
      <c r="AN42" s="1074"/>
    </row>
    <row r="43" spans="1:40" s="1" customFormat="1" ht="13.5" customHeight="1">
      <c r="A43" s="1009">
        <v>21</v>
      </c>
      <c r="B43" s="1012"/>
      <c r="C43" s="1014"/>
      <c r="D43" s="999"/>
      <c r="E43" s="999"/>
      <c r="F43" s="999"/>
      <c r="G43" s="1016"/>
      <c r="H43" s="1038"/>
      <c r="I43" s="42"/>
      <c r="J43" s="43"/>
      <c r="K43" s="1050"/>
      <c r="L43" s="42"/>
      <c r="M43" s="43"/>
      <c r="N43" s="1050"/>
      <c r="O43" s="42"/>
      <c r="P43" s="43"/>
      <c r="Q43" s="1050"/>
      <c r="R43" s="4"/>
      <c r="S43" s="43"/>
      <c r="T43" s="1050"/>
      <c r="U43" s="42"/>
      <c r="V43" s="74"/>
      <c r="W43" s="1053" t="str">
        <f>IF(COUNT(H43:T44)=0,"",SUM(H43,K43,N43,Q43,T43))</f>
        <v/>
      </c>
      <c r="X43" s="1052">
        <f>IF(W43="",X41,W43+X41)</f>
        <v>35</v>
      </c>
      <c r="Y43" s="1036">
        <f>V43+D43</f>
        <v>0</v>
      </c>
      <c r="Z43" s="1051" t="str">
        <f>IF(W43="","",IF(Y43&gt;V43,AA43,0))</f>
        <v/>
      </c>
      <c r="AA43" s="1054" t="str">
        <f>IF(W43="","",W43-W102)</f>
        <v/>
      </c>
      <c r="AB43" s="1027">
        <f>COUNTIF(I43:J44,"b")+COUNTIF(L43:M44,"b")+COUNTIF(O43:P44,"b")+COUNTIF(R43:S44,"b")+COUNTIF(U43:V44,"b")</f>
        <v>0</v>
      </c>
      <c r="AC43" s="999">
        <f>COUNTIF(I43:J44,"J")+COUNTIF(L43:M44,"J")+COUNTIF(O43:P44,"J")+COUNTIF(R43:S44,"J")+COUNTIF(U43:V44,"J")</f>
        <v>0</v>
      </c>
      <c r="AD43" s="999">
        <f>COUNTIF(I43:J44,"G")+COUNTIF(L43:M44,"G")+COUNTIF(O43:P44,"G")+COUNTIF(R43:S44,"G")+COUNTIF(U43:V44,"G")</f>
        <v>0</v>
      </c>
      <c r="AE43" s="999">
        <f>COUNTIF(I43:J44,"O")+COUNTIF(L43:M44,"O")+COUNTIF(O43:P44,"O")+COUNTIF(R43:S44,"O")+COUNTIF(U43:V44,"O")</f>
        <v>0</v>
      </c>
      <c r="AF43" s="999">
        <f>COUNTIF(I43:J44,"N")+COUNTIF(L43:M44,"N")+COUNTIF(O43:P44,"N")+COUNTIF(R43:S44,"N")+COUNTIF(U43:V44,"N")</f>
        <v>0</v>
      </c>
      <c r="AG43" s="999">
        <f>SUM(AB43:AF44)</f>
        <v>0</v>
      </c>
      <c r="AH43" s="1060">
        <f>IF(W43="",0,AG43/AJ43)</f>
        <v>0</v>
      </c>
      <c r="AI43" s="1071">
        <f>IF(AJ43=0,0,W43/AJ43)</f>
        <v>0</v>
      </c>
      <c r="AJ43" s="1074">
        <f>IF(G43="X",0,COUNT(H43,K43,N43,Q43,T43))</f>
        <v>0</v>
      </c>
      <c r="AK43" s="1076" t="str">
        <f>IF(AL43=0,"",W43/AL43)</f>
        <v/>
      </c>
      <c r="AL43" s="1081"/>
      <c r="AM43" s="1092">
        <f>B43</f>
        <v>0</v>
      </c>
      <c r="AN43" s="1093"/>
    </row>
    <row r="44" spans="1:40" s="1" customFormat="1" ht="13.5" customHeight="1">
      <c r="A44" s="1009"/>
      <c r="B44" s="1013"/>
      <c r="C44" s="1015"/>
      <c r="D44" s="1022"/>
      <c r="E44" s="1022"/>
      <c r="F44" s="1022"/>
      <c r="G44" s="1017"/>
      <c r="H44" s="1042"/>
      <c r="I44" s="42"/>
      <c r="J44" s="43"/>
      <c r="K44" s="1024"/>
      <c r="L44" s="42"/>
      <c r="M44" s="90"/>
      <c r="N44" s="1024"/>
      <c r="O44" s="4"/>
      <c r="P44" s="43"/>
      <c r="Q44" s="1024"/>
      <c r="R44" s="4"/>
      <c r="S44" s="90"/>
      <c r="T44" s="1024"/>
      <c r="U44" s="4"/>
      <c r="V44" s="74"/>
      <c r="W44" s="1053"/>
      <c r="X44" s="1052"/>
      <c r="Y44" s="1036"/>
      <c r="Z44" s="1051"/>
      <c r="AA44" s="1055"/>
      <c r="AB44" s="1027"/>
      <c r="AC44" s="999"/>
      <c r="AD44" s="999"/>
      <c r="AE44" s="999"/>
      <c r="AF44" s="999"/>
      <c r="AG44" s="999"/>
      <c r="AH44" s="1060"/>
      <c r="AI44" s="999"/>
      <c r="AJ44" s="1074"/>
      <c r="AK44" s="1076"/>
      <c r="AL44" s="1081"/>
      <c r="AM44" s="1092"/>
      <c r="AN44" s="1093"/>
    </row>
    <row r="45" spans="1:40" s="1" customFormat="1" ht="13.5" customHeight="1">
      <c r="A45" s="1030">
        <v>22</v>
      </c>
      <c r="B45" s="1031"/>
      <c r="C45" s="1040"/>
      <c r="D45" s="1007"/>
      <c r="E45" s="1007"/>
      <c r="F45" s="1007"/>
      <c r="G45" s="1029"/>
      <c r="H45" s="1027"/>
      <c r="I45" s="48"/>
      <c r="J45" s="43"/>
      <c r="K45" s="999"/>
      <c r="L45" s="48"/>
      <c r="M45" s="43"/>
      <c r="N45" s="999"/>
      <c r="O45" s="48"/>
      <c r="P45" s="43"/>
      <c r="Q45" s="999"/>
      <c r="R45" s="91"/>
      <c r="S45" s="43"/>
      <c r="T45" s="999"/>
      <c r="U45" s="48"/>
      <c r="V45" s="74"/>
      <c r="W45" s="1033" t="str">
        <f>IF(COUNT(H45:T46)=0,"",SUM(H45,K45,N45,Q45,T45))</f>
        <v/>
      </c>
      <c r="X45" s="1052">
        <f>IF(W45="",X43,W45+X43)</f>
        <v>35</v>
      </c>
      <c r="Y45" s="1036">
        <f>V45+D45</f>
        <v>0</v>
      </c>
      <c r="Z45" s="1062" t="str">
        <f>IF(W45="","",IF(Y45&gt;V45,AA45,0))</f>
        <v/>
      </c>
      <c r="AA45" s="1034" t="str">
        <f>IF(W45="","",W45-W104)</f>
        <v/>
      </c>
      <c r="AB45" s="1027">
        <f>COUNTIF(I45:J46,"b")+COUNTIF(L45:M46,"b")+COUNTIF(O45:P46,"b")+COUNTIF(R45:S46,"b")+COUNTIF(U45:V46,"b")</f>
        <v>0</v>
      </c>
      <c r="AC45" s="999">
        <f>COUNTIF(I45:J46,"J")+COUNTIF(L45:M46,"J")+COUNTIF(O45:P46,"J")+COUNTIF(R45:S46,"J")+COUNTIF(U45:V46,"J")</f>
        <v>0</v>
      </c>
      <c r="AD45" s="999">
        <f>COUNTIF(I45:J46,"G")+COUNTIF(L45:M46,"G")+COUNTIF(O45:P46,"G")+COUNTIF(R45:S46,"G")+COUNTIF(U45:V46,"G")</f>
        <v>0</v>
      </c>
      <c r="AE45" s="999">
        <f>COUNTIF(I45:J46,"O")+COUNTIF(L45:M46,"O")+COUNTIF(O45:P46,"O")+COUNTIF(R45:S46,"O")+COUNTIF(U45:V46,"O")</f>
        <v>0</v>
      </c>
      <c r="AF45" s="999">
        <f>COUNTIF(I45:J46,"N")+COUNTIF(L45:M46,"N")+COUNTIF(O45:P46,"N")+COUNTIF(R45:S46,"N")+COUNTIF(U45:V46,"N")</f>
        <v>0</v>
      </c>
      <c r="AG45" s="1007">
        <f>SUM(AB45:AF46)</f>
        <v>0</v>
      </c>
      <c r="AH45" s="1061">
        <f>IF(W45="",0,AG45/AJ45)</f>
        <v>0</v>
      </c>
      <c r="AI45" s="1068">
        <f>IF(AJ45=0,0,W45/AJ45)</f>
        <v>0</v>
      </c>
      <c r="AJ45" s="1077">
        <f>IF(G45="X",0,COUNT(H45,K45,N45,Q45,T45))</f>
        <v>0</v>
      </c>
      <c r="AK45" s="1076" t="str">
        <f>IF(AL45=0,"",W45/AL45)</f>
        <v/>
      </c>
      <c r="AL45" s="1081"/>
      <c r="AM45" s="1014">
        <f>B45</f>
        <v>0</v>
      </c>
      <c r="AN45" s="1074"/>
    </row>
    <row r="46" spans="1:40" s="1" customFormat="1" ht="13.5" customHeight="1">
      <c r="A46" s="1030"/>
      <c r="B46" s="1032"/>
      <c r="C46" s="1041"/>
      <c r="D46" s="1008"/>
      <c r="E46" s="1008"/>
      <c r="F46" s="1008"/>
      <c r="G46" s="1026"/>
      <c r="H46" s="1028"/>
      <c r="I46" s="48"/>
      <c r="J46" s="43"/>
      <c r="K46" s="1022"/>
      <c r="L46" s="48"/>
      <c r="M46" s="90"/>
      <c r="N46" s="1022"/>
      <c r="O46" s="91"/>
      <c r="P46" s="43"/>
      <c r="Q46" s="1022"/>
      <c r="R46" s="91"/>
      <c r="S46" s="90"/>
      <c r="T46" s="1022"/>
      <c r="U46" s="91"/>
      <c r="V46" s="74"/>
      <c r="W46" s="1033"/>
      <c r="X46" s="1052"/>
      <c r="Y46" s="1036"/>
      <c r="Z46" s="1062"/>
      <c r="AA46" s="1035"/>
      <c r="AB46" s="1027"/>
      <c r="AC46" s="999"/>
      <c r="AD46" s="999"/>
      <c r="AE46" s="999"/>
      <c r="AF46" s="999"/>
      <c r="AG46" s="1007"/>
      <c r="AH46" s="1061"/>
      <c r="AI46" s="1007"/>
      <c r="AJ46" s="1077"/>
      <c r="AK46" s="1076"/>
      <c r="AL46" s="1081"/>
      <c r="AM46" s="1014"/>
      <c r="AN46" s="1074"/>
    </row>
    <row r="47" spans="1:40" s="1" customFormat="1" ht="13.5" customHeight="1">
      <c r="A47" s="1009">
        <v>23</v>
      </c>
      <c r="B47" s="1012"/>
      <c r="C47" s="1014"/>
      <c r="D47" s="999"/>
      <c r="E47" s="999"/>
      <c r="F47" s="999"/>
      <c r="G47" s="1016"/>
      <c r="H47" s="1038"/>
      <c r="I47" s="42"/>
      <c r="J47" s="43"/>
      <c r="K47" s="1050"/>
      <c r="L47" s="42"/>
      <c r="M47" s="43"/>
      <c r="N47" s="1050"/>
      <c r="O47" s="42"/>
      <c r="P47" s="43"/>
      <c r="Q47" s="1050"/>
      <c r="R47" s="4"/>
      <c r="S47" s="43"/>
      <c r="T47" s="1050"/>
      <c r="U47" s="42"/>
      <c r="V47" s="74"/>
      <c r="W47" s="1053" t="str">
        <f>IF(COUNT(H47:T48)=0,"",SUM(H47,K47,N47,Q47,T47))</f>
        <v/>
      </c>
      <c r="X47" s="1052">
        <f>IF(W47="",X45,W47+X45)</f>
        <v>35</v>
      </c>
      <c r="Y47" s="1036">
        <f>V47+D47</f>
        <v>0</v>
      </c>
      <c r="Z47" s="1051" t="str">
        <f>IF(W47="","",IF(Y47&gt;V47,AA47,0))</f>
        <v/>
      </c>
      <c r="AA47" s="1054" t="str">
        <f>IF(W47="","",W47-W106)</f>
        <v/>
      </c>
      <c r="AB47" s="1027">
        <f>COUNTIF(I47:J48,"b")+COUNTIF(L47:M48,"b")+COUNTIF(O47:P48,"b")+COUNTIF(R47:S48,"b")+COUNTIF(U47:V48,"b")</f>
        <v>0</v>
      </c>
      <c r="AC47" s="999">
        <f>COUNTIF(I47:J48,"J")+COUNTIF(L47:M48,"J")+COUNTIF(O47:P48,"J")+COUNTIF(R47:S48,"J")+COUNTIF(U47:V48,"J")</f>
        <v>0</v>
      </c>
      <c r="AD47" s="999">
        <f>COUNTIF(I47:J48,"G")+COUNTIF(L47:M48,"G")+COUNTIF(O47:P48,"G")+COUNTIF(R47:S48,"G")+COUNTIF(U47:V48,"G")</f>
        <v>0</v>
      </c>
      <c r="AE47" s="999">
        <f>COUNTIF(I47:J48,"O")+COUNTIF(L47:M48,"O")+COUNTIF(O47:P48,"O")+COUNTIF(R47:S48,"O")+COUNTIF(U47:V48,"O")</f>
        <v>0</v>
      </c>
      <c r="AF47" s="999">
        <f>COUNTIF(I47:J48,"N")+COUNTIF(L47:M48,"N")+COUNTIF(O47:P48,"N")+COUNTIF(R47:S48,"N")+COUNTIF(U47:V48,"N")</f>
        <v>0</v>
      </c>
      <c r="AG47" s="999">
        <f>SUM(AB47:AF48)</f>
        <v>0</v>
      </c>
      <c r="AH47" s="1060">
        <f>IF(W47="",0,AG47/AJ47)</f>
        <v>0</v>
      </c>
      <c r="AI47" s="1071">
        <f>IF(AJ47=0,0,W47/AJ47)</f>
        <v>0</v>
      </c>
      <c r="AJ47" s="1074">
        <f>IF(G47="X",0,COUNT(H47,K47,N47,Q47,T47))</f>
        <v>0</v>
      </c>
      <c r="AK47" s="1076" t="str">
        <f>IF(AL47=0,"",W47/AL47)</f>
        <v/>
      </c>
      <c r="AL47" s="1081"/>
      <c r="AM47" s="1092">
        <f>B47</f>
        <v>0</v>
      </c>
      <c r="AN47" s="1093"/>
    </row>
    <row r="48" spans="1:40" s="1" customFormat="1" ht="13.5" customHeight="1">
      <c r="A48" s="1009"/>
      <c r="B48" s="1013"/>
      <c r="C48" s="1015"/>
      <c r="D48" s="1022"/>
      <c r="E48" s="1022"/>
      <c r="F48" s="1022"/>
      <c r="G48" s="1017"/>
      <c r="H48" s="1042"/>
      <c r="I48" s="42"/>
      <c r="J48" s="43"/>
      <c r="K48" s="1024"/>
      <c r="L48" s="42"/>
      <c r="M48" s="90"/>
      <c r="N48" s="1024"/>
      <c r="O48" s="4"/>
      <c r="P48" s="43"/>
      <c r="Q48" s="1024"/>
      <c r="R48" s="4"/>
      <c r="S48" s="90"/>
      <c r="T48" s="1024"/>
      <c r="U48" s="4"/>
      <c r="V48" s="74"/>
      <c r="W48" s="1053"/>
      <c r="X48" s="1052"/>
      <c r="Y48" s="1036"/>
      <c r="Z48" s="1051"/>
      <c r="AA48" s="1055"/>
      <c r="AB48" s="1027"/>
      <c r="AC48" s="999"/>
      <c r="AD48" s="999"/>
      <c r="AE48" s="999"/>
      <c r="AF48" s="999"/>
      <c r="AG48" s="999"/>
      <c r="AH48" s="1060"/>
      <c r="AI48" s="999"/>
      <c r="AJ48" s="1074"/>
      <c r="AK48" s="1076"/>
      <c r="AL48" s="1081"/>
      <c r="AM48" s="1092"/>
      <c r="AN48" s="1093"/>
    </row>
    <row r="49" spans="1:40" s="1" customFormat="1" ht="13.5" customHeight="1">
      <c r="A49" s="1030">
        <v>24</v>
      </c>
      <c r="B49" s="1031"/>
      <c r="C49" s="1040"/>
      <c r="D49" s="1007"/>
      <c r="E49" s="1007"/>
      <c r="F49" s="1007"/>
      <c r="G49" s="1029"/>
      <c r="H49" s="1027"/>
      <c r="I49" s="48"/>
      <c r="J49" s="43"/>
      <c r="K49" s="999"/>
      <c r="L49" s="48"/>
      <c r="M49" s="43"/>
      <c r="N49" s="999"/>
      <c r="O49" s="48"/>
      <c r="P49" s="43"/>
      <c r="Q49" s="999"/>
      <c r="R49" s="91"/>
      <c r="S49" s="43"/>
      <c r="T49" s="999"/>
      <c r="U49" s="48"/>
      <c r="V49" s="74"/>
      <c r="W49" s="1033" t="str">
        <f>IF(COUNT(H49:T50)=0,"",SUM(H49,K49,N49,Q49,T49))</f>
        <v/>
      </c>
      <c r="X49" s="1052">
        <f>IF(W49="",X47,W49+X47)</f>
        <v>35</v>
      </c>
      <c r="Y49" s="1036">
        <f>V49+D49</f>
        <v>0</v>
      </c>
      <c r="Z49" s="1062" t="str">
        <f>IF(W49="","",IF(Y49&gt;V49,AA49,0))</f>
        <v/>
      </c>
      <c r="AA49" s="1034" t="str">
        <f>IF(W49="","",W49-W108)</f>
        <v/>
      </c>
      <c r="AB49" s="1027">
        <f>COUNTIF(I49:J50,"b")+COUNTIF(L49:M50,"b")+COUNTIF(O49:P50,"b")+COUNTIF(R49:S50,"b")+COUNTIF(U49:V50,"b")</f>
        <v>0</v>
      </c>
      <c r="AC49" s="999">
        <f>COUNTIF(I49:J50,"J")+COUNTIF(L49:M50,"J")+COUNTIF(O49:P50,"J")+COUNTIF(R49:S50,"J")+COUNTIF(U49:V50,"J")</f>
        <v>0</v>
      </c>
      <c r="AD49" s="999">
        <f>COUNTIF(I49:J50,"G")+COUNTIF(L49:M50,"G")+COUNTIF(O49:P50,"G")+COUNTIF(R49:S50,"G")+COUNTIF(U49:V50,"G")</f>
        <v>0</v>
      </c>
      <c r="AE49" s="999">
        <f>COUNTIF(I49:J50,"O")+COUNTIF(L49:M50,"O")+COUNTIF(O49:P50,"O")+COUNTIF(R49:S50,"O")+COUNTIF(U49:V50,"O")</f>
        <v>0</v>
      </c>
      <c r="AF49" s="999">
        <f>COUNTIF(I49:J50,"N")+COUNTIF(L49:M50,"N")+COUNTIF(O49:P50,"N")+COUNTIF(R49:S50,"N")+COUNTIF(U49:V50,"N")</f>
        <v>0</v>
      </c>
      <c r="AG49" s="1007">
        <f>SUM(AB49:AF50)</f>
        <v>0</v>
      </c>
      <c r="AH49" s="1061">
        <f>IF(W49="",0,AG49/AJ49)</f>
        <v>0</v>
      </c>
      <c r="AI49" s="1068">
        <f>IF(AJ49=0,0,W49/AJ49)</f>
        <v>0</v>
      </c>
      <c r="AJ49" s="1077">
        <f>IF(G49="X",0,COUNT(H49,K49,N49,Q49,T49))</f>
        <v>0</v>
      </c>
      <c r="AK49" s="1076" t="str">
        <f>IF(AL49=0,"",W49/AL49)</f>
        <v/>
      </c>
      <c r="AL49" s="1081"/>
      <c r="AM49" s="1014">
        <f>B49</f>
        <v>0</v>
      </c>
      <c r="AN49" s="1074"/>
    </row>
    <row r="50" spans="1:40" s="1" customFormat="1" ht="13.5" customHeight="1">
      <c r="A50" s="1030"/>
      <c r="B50" s="1032"/>
      <c r="C50" s="1041"/>
      <c r="D50" s="1008"/>
      <c r="E50" s="1008"/>
      <c r="F50" s="1008"/>
      <c r="G50" s="1026"/>
      <c r="H50" s="1028"/>
      <c r="I50" s="48"/>
      <c r="J50" s="43"/>
      <c r="K50" s="1022"/>
      <c r="L50" s="48"/>
      <c r="M50" s="90"/>
      <c r="N50" s="1022"/>
      <c r="O50" s="91"/>
      <c r="P50" s="43"/>
      <c r="Q50" s="1022"/>
      <c r="R50" s="91"/>
      <c r="S50" s="90"/>
      <c r="T50" s="1022"/>
      <c r="U50" s="91"/>
      <c r="V50" s="74"/>
      <c r="W50" s="1033"/>
      <c r="X50" s="1052"/>
      <c r="Y50" s="1036"/>
      <c r="Z50" s="1062"/>
      <c r="AA50" s="1035"/>
      <c r="AB50" s="1027"/>
      <c r="AC50" s="999"/>
      <c r="AD50" s="999"/>
      <c r="AE50" s="999"/>
      <c r="AF50" s="999"/>
      <c r="AG50" s="1007"/>
      <c r="AH50" s="1061"/>
      <c r="AI50" s="1007"/>
      <c r="AJ50" s="1077"/>
      <c r="AK50" s="1076"/>
      <c r="AL50" s="1081"/>
      <c r="AM50" s="1014"/>
      <c r="AN50" s="1074"/>
    </row>
    <row r="51" spans="1:40" s="1" customFormat="1" ht="13.5" customHeight="1">
      <c r="A51" s="1009">
        <v>25</v>
      </c>
      <c r="B51" s="1012"/>
      <c r="C51" s="1014"/>
      <c r="D51" s="999"/>
      <c r="E51" s="999"/>
      <c r="F51" s="999"/>
      <c r="G51" s="1016"/>
      <c r="H51" s="1038"/>
      <c r="I51" s="42"/>
      <c r="J51" s="43"/>
      <c r="K51" s="1050"/>
      <c r="L51" s="42"/>
      <c r="M51" s="43"/>
      <c r="N51" s="1050"/>
      <c r="O51" s="42"/>
      <c r="P51" s="43"/>
      <c r="Q51" s="1050"/>
      <c r="R51" s="4"/>
      <c r="S51" s="43"/>
      <c r="T51" s="1050"/>
      <c r="U51" s="42"/>
      <c r="V51" s="74"/>
      <c r="W51" s="1053" t="str">
        <f>IF(COUNT(H51:T52)=0,"",SUM(H51,K51,N51,Q51,T51))</f>
        <v/>
      </c>
      <c r="X51" s="1052">
        <f>IF(W51="",X49,W51+X49)</f>
        <v>35</v>
      </c>
      <c r="Y51" s="1036">
        <f>V51+D51</f>
        <v>0</v>
      </c>
      <c r="Z51" s="1051" t="str">
        <f>IF(W51="","",IF(Y51&gt;V51,AA51,0))</f>
        <v/>
      </c>
      <c r="AA51" s="1054" t="str">
        <f>IF(W51="","",W51-W110)</f>
        <v/>
      </c>
      <c r="AB51" s="1027">
        <f>COUNTIF(I51:J52,"b")+COUNTIF(L51:M52,"b")+COUNTIF(O51:P52,"b")+COUNTIF(R51:S52,"b")+COUNTIF(U51:V52,"b")</f>
        <v>0</v>
      </c>
      <c r="AC51" s="999">
        <f>COUNTIF(I51:J52,"J")+COUNTIF(L51:M52,"J")+COUNTIF(O51:P52,"J")+COUNTIF(R51:S52,"J")+COUNTIF(U51:V52,"J")</f>
        <v>0</v>
      </c>
      <c r="AD51" s="999">
        <f>COUNTIF(I51:J52,"G")+COUNTIF(L51:M52,"G")+COUNTIF(O51:P52,"G")+COUNTIF(R51:S52,"G")+COUNTIF(U51:V52,"G")</f>
        <v>0</v>
      </c>
      <c r="AE51" s="999">
        <f>COUNTIF(I51:J52,"O")+COUNTIF(L51:M52,"O")+COUNTIF(O51:P52,"O")+COUNTIF(R51:S52,"O")+COUNTIF(U51:V52,"O")</f>
        <v>0</v>
      </c>
      <c r="AF51" s="999">
        <f>COUNTIF(I51:J52,"N")+COUNTIF(L51:M52,"N")+COUNTIF(O51:P52,"N")+COUNTIF(R51:S52,"N")+COUNTIF(U51:V52,"N")</f>
        <v>0</v>
      </c>
      <c r="AG51" s="999">
        <f>SUM(AB51:AF52)</f>
        <v>0</v>
      </c>
      <c r="AH51" s="1060">
        <f>IF(W51="",0,AG51/AJ51)</f>
        <v>0</v>
      </c>
      <c r="AI51" s="1071">
        <f>IF(AJ51=0,0,W51/AJ51)</f>
        <v>0</v>
      </c>
      <c r="AJ51" s="1074">
        <f>IF(G51="X",0,COUNT(H51,K51,N51,Q51,T51))</f>
        <v>0</v>
      </c>
      <c r="AK51" s="1076" t="str">
        <f>IF(AL51=0,"",W51/AL51)</f>
        <v/>
      </c>
      <c r="AL51" s="1081"/>
      <c r="AM51" s="1092">
        <f>B51</f>
        <v>0</v>
      </c>
      <c r="AN51" s="1093"/>
    </row>
    <row r="52" spans="1:40" s="1" customFormat="1" ht="13.5" customHeight="1" thickBot="1">
      <c r="A52" s="1114"/>
      <c r="B52" s="1018"/>
      <c r="C52" s="1019"/>
      <c r="D52" s="1000"/>
      <c r="E52" s="1000"/>
      <c r="F52" s="1000"/>
      <c r="G52" s="1037"/>
      <c r="H52" s="1039"/>
      <c r="I52" s="45"/>
      <c r="J52" s="46"/>
      <c r="K52" s="1083"/>
      <c r="L52" s="45"/>
      <c r="M52" s="40"/>
      <c r="N52" s="1083"/>
      <c r="O52" s="47"/>
      <c r="P52" s="46"/>
      <c r="Q52" s="1083"/>
      <c r="R52" s="47"/>
      <c r="S52" s="40"/>
      <c r="T52" s="1083"/>
      <c r="U52" s="47"/>
      <c r="V52" s="75"/>
      <c r="W52" s="1084"/>
      <c r="X52" s="1078"/>
      <c r="Y52" s="1188"/>
      <c r="Z52" s="1189"/>
      <c r="AA52" s="1072"/>
      <c r="AB52" s="1073"/>
      <c r="AC52" s="1020"/>
      <c r="AD52" s="1020"/>
      <c r="AE52" s="1020"/>
      <c r="AF52" s="1020"/>
      <c r="AG52" s="1020"/>
      <c r="AH52" s="1107"/>
      <c r="AI52" s="1020"/>
      <c r="AJ52" s="1075"/>
      <c r="AK52" s="1079"/>
      <c r="AL52" s="1106"/>
      <c r="AM52" s="1092"/>
      <c r="AN52" s="1093"/>
    </row>
    <row r="53" spans="1:40" s="1" customFormat="1" ht="14" customHeight="1">
      <c r="A53" s="1182" t="s">
        <v>139</v>
      </c>
      <c r="B53" s="1183"/>
      <c r="C53" s="1001">
        <f>COUNTIF(C3:C52,"x")</f>
        <v>0</v>
      </c>
      <c r="D53" s="1001">
        <f>COUNTIF(D3:D52,"x")</f>
        <v>0</v>
      </c>
      <c r="E53" s="1001">
        <f>COUNTIF(E3:E52,"x")</f>
        <v>0</v>
      </c>
      <c r="F53" s="1001">
        <f>COUNTIF(F3:F52,"x")</f>
        <v>0</v>
      </c>
      <c r="G53" s="1001">
        <f>COUNTIF(G3:G52,"x")</f>
        <v>0</v>
      </c>
      <c r="H53" s="1144">
        <f>SUM(H3:H52)</f>
        <v>35</v>
      </c>
      <c r="I53" s="44"/>
      <c r="J53" s="44"/>
      <c r="K53" s="1120">
        <f>SUM(K3:K52)</f>
        <v>0</v>
      </c>
      <c r="L53" s="44"/>
      <c r="M53" s="44"/>
      <c r="N53" s="1120">
        <f>SUM(N3:N52)</f>
        <v>0</v>
      </c>
      <c r="O53" s="44"/>
      <c r="P53" s="44"/>
      <c r="Q53" s="1120">
        <f>SUM(Q3:Q52)</f>
        <v>0</v>
      </c>
      <c r="R53" s="132"/>
      <c r="S53" s="44"/>
      <c r="T53" s="1120">
        <f>SUM(T3:T52)</f>
        <v>0</v>
      </c>
      <c r="U53" s="44"/>
      <c r="V53" s="73"/>
      <c r="W53" s="1148">
        <f>SUM(W3:W52)</f>
        <v>35</v>
      </c>
      <c r="X53" s="1174">
        <f>X51</f>
        <v>35</v>
      </c>
      <c r="Y53" s="442"/>
      <c r="Z53" s="1122">
        <f>SUM(Z3:Z52)</f>
        <v>15</v>
      </c>
      <c r="AA53" s="1124">
        <f>SUM(AA3:AA52)</f>
        <v>-28</v>
      </c>
      <c r="AB53" s="1102" t="s">
        <v>140</v>
      </c>
      <c r="AC53" s="1102"/>
      <c r="AD53" s="1102"/>
      <c r="AE53" s="1102"/>
      <c r="AF53" s="1102"/>
      <c r="AG53" s="1102"/>
      <c r="AH53" s="1102"/>
      <c r="AI53" s="1102"/>
      <c r="AJ53" s="1102"/>
      <c r="AK53" s="1102"/>
      <c r="AL53" s="1103"/>
      <c r="AM53" s="1108" t="s">
        <v>142</v>
      </c>
      <c r="AN53" s="1109"/>
    </row>
    <row r="54" spans="1:40" s="1" customFormat="1" ht="14" customHeight="1" thickBot="1">
      <c r="A54" s="1184"/>
      <c r="B54" s="1185"/>
      <c r="C54" s="1002"/>
      <c r="D54" s="1002"/>
      <c r="E54" s="1002"/>
      <c r="F54" s="1002"/>
      <c r="G54" s="1002"/>
      <c r="H54" s="1145"/>
      <c r="I54" s="46"/>
      <c r="J54" s="46"/>
      <c r="K54" s="1121"/>
      <c r="L54" s="46"/>
      <c r="M54" s="40"/>
      <c r="N54" s="1150"/>
      <c r="O54" s="40"/>
      <c r="P54" s="46"/>
      <c r="Q54" s="1121"/>
      <c r="R54" s="40"/>
      <c r="S54" s="40"/>
      <c r="T54" s="1121"/>
      <c r="U54" s="40"/>
      <c r="V54" s="75"/>
      <c r="W54" s="1149"/>
      <c r="X54" s="1078"/>
      <c r="Y54" s="443"/>
      <c r="Z54" s="1123"/>
      <c r="AA54" s="1125"/>
      <c r="AB54" s="1104"/>
      <c r="AC54" s="1104"/>
      <c r="AD54" s="1104"/>
      <c r="AE54" s="1104"/>
      <c r="AF54" s="1104"/>
      <c r="AG54" s="1104"/>
      <c r="AH54" s="1104"/>
      <c r="AI54" s="1104"/>
      <c r="AJ54" s="1104"/>
      <c r="AK54" s="1104"/>
      <c r="AL54" s="1105"/>
      <c r="AM54" s="1110"/>
      <c r="AN54" s="1111"/>
    </row>
    <row r="55" spans="1:40" s="7" customFormat="1" ht="12" customHeight="1" thickBot="1">
      <c r="A55" s="1003" t="s">
        <v>86</v>
      </c>
      <c r="B55" s="1004"/>
      <c r="C55" s="1004"/>
      <c r="D55" s="1004"/>
      <c r="E55" s="1004"/>
      <c r="F55" s="1004"/>
      <c r="G55" s="1004"/>
      <c r="H55" s="1004"/>
      <c r="I55" s="1004"/>
      <c r="J55" s="1004"/>
      <c r="K55" s="1004"/>
      <c r="L55" s="1004"/>
      <c r="M55" s="1004"/>
      <c r="N55" s="1004"/>
      <c r="O55" s="1004"/>
      <c r="P55" s="1004"/>
      <c r="Q55" s="1004"/>
      <c r="R55" s="1004"/>
      <c r="S55" s="1004"/>
      <c r="T55" s="1004"/>
      <c r="U55" s="1004"/>
      <c r="V55" s="1004"/>
      <c r="W55" s="1005"/>
      <c r="X55" s="1005"/>
      <c r="Y55" s="1005"/>
      <c r="Z55" s="1005"/>
      <c r="AA55" s="1006"/>
      <c r="AB55" s="1126" t="s">
        <v>141</v>
      </c>
      <c r="AC55" s="1127"/>
      <c r="AD55" s="1127"/>
      <c r="AE55" s="1127"/>
      <c r="AF55" s="1127"/>
      <c r="AG55" s="1127"/>
      <c r="AH55" s="1127"/>
      <c r="AI55" s="1127"/>
      <c r="AJ55" s="1127"/>
      <c r="AK55" s="1127"/>
      <c r="AL55" s="1128"/>
      <c r="AM55" s="697" t="s">
        <v>128</v>
      </c>
      <c r="AN55" s="698" t="s">
        <v>129</v>
      </c>
    </row>
    <row r="56" spans="1:40" s="7" customFormat="1" ht="12" customHeight="1">
      <c r="A56" s="1133" t="s">
        <v>127</v>
      </c>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6"/>
      <c r="AB56" s="1146" t="s">
        <v>97</v>
      </c>
      <c r="AC56" s="1010" t="s">
        <v>96</v>
      </c>
      <c r="AD56" s="1010" t="s">
        <v>95</v>
      </c>
      <c r="AE56" s="1010" t="s">
        <v>94</v>
      </c>
      <c r="AF56" s="1010" t="s">
        <v>101</v>
      </c>
      <c r="AG56" s="1010" t="s">
        <v>99</v>
      </c>
      <c r="AH56" s="1010" t="s">
        <v>100</v>
      </c>
      <c r="AI56" s="1010" t="s">
        <v>98</v>
      </c>
      <c r="AJ56" s="1129" t="s">
        <v>143</v>
      </c>
      <c r="AK56" s="1131" t="s">
        <v>103</v>
      </c>
      <c r="AL56" s="1098" t="s">
        <v>105</v>
      </c>
      <c r="AM56" s="67"/>
      <c r="AN56" s="68"/>
    </row>
    <row r="57" spans="1:40" s="7" customFormat="1" ht="12" customHeight="1">
      <c r="A57" s="1133" t="s">
        <v>258</v>
      </c>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6"/>
      <c r="AB57" s="1147"/>
      <c r="AC57" s="1011"/>
      <c r="AD57" s="1011"/>
      <c r="AE57" s="1011"/>
      <c r="AF57" s="1011"/>
      <c r="AG57" s="1011"/>
      <c r="AH57" s="1011"/>
      <c r="AI57" s="1011"/>
      <c r="AJ57" s="1130"/>
      <c r="AK57" s="1132"/>
      <c r="AL57" s="1099"/>
      <c r="AM57" s="69"/>
      <c r="AN57" s="70"/>
    </row>
    <row r="58" spans="1:40" s="7" customFormat="1" ht="12" customHeight="1">
      <c r="A58" s="1138" t="s">
        <v>259</v>
      </c>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c r="AA58" s="1140"/>
      <c r="AB58" s="1134">
        <f t="shared" ref="AB58:AL58" si="0">SUM(AB3:AB52)</f>
        <v>4</v>
      </c>
      <c r="AC58" s="1157">
        <f t="shared" si="0"/>
        <v>2</v>
      </c>
      <c r="AD58" s="1157">
        <f t="shared" si="0"/>
        <v>0</v>
      </c>
      <c r="AE58" s="1157">
        <f t="shared" si="0"/>
        <v>2</v>
      </c>
      <c r="AF58" s="1157">
        <f t="shared" si="0"/>
        <v>0</v>
      </c>
      <c r="AG58" s="1157">
        <f t="shared" si="0"/>
        <v>8</v>
      </c>
      <c r="AH58" s="1159">
        <f t="shared" si="0"/>
        <v>8</v>
      </c>
      <c r="AI58" s="1157">
        <f t="shared" si="0"/>
        <v>35</v>
      </c>
      <c r="AJ58" s="1160">
        <f t="shared" si="0"/>
        <v>19</v>
      </c>
      <c r="AK58" s="1157">
        <f t="shared" si="0"/>
        <v>0</v>
      </c>
      <c r="AL58" s="1100">
        <f t="shared" si="0"/>
        <v>0</v>
      </c>
      <c r="AM58" s="69"/>
      <c r="AN58" s="70"/>
    </row>
    <row r="59" spans="1:40" s="7" customFormat="1" ht="12" customHeight="1" thickBot="1">
      <c r="A59" s="1141" t="s">
        <v>178</v>
      </c>
      <c r="B59" s="1142"/>
      <c r="C59" s="1142"/>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3"/>
      <c r="AB59" s="1135"/>
      <c r="AC59" s="1158"/>
      <c r="AD59" s="1158"/>
      <c r="AE59" s="1158"/>
      <c r="AF59" s="1158"/>
      <c r="AG59" s="1158"/>
      <c r="AH59" s="1158"/>
      <c r="AI59" s="1158"/>
      <c r="AJ59" s="1161"/>
      <c r="AK59" s="1158"/>
      <c r="AL59" s="1101"/>
      <c r="AM59" s="71"/>
      <c r="AN59" s="72"/>
    </row>
    <row r="60" spans="1:40" ht="14" thickBot="1">
      <c r="A60" s="83" t="s">
        <v>76</v>
      </c>
      <c r="B60" s="1186" t="str">
        <f ca="1">Rosters!H10</f>
        <v>D-Funk All Stars</v>
      </c>
      <c r="C60" s="1186"/>
      <c r="D60" s="1186"/>
      <c r="E60" s="1186"/>
      <c r="F60" s="1186"/>
      <c r="G60" s="1136" t="s">
        <v>106</v>
      </c>
      <c r="H60" s="1136"/>
      <c r="I60" s="1136" t="s">
        <v>443</v>
      </c>
      <c r="J60" s="1136"/>
      <c r="K60" s="1136"/>
      <c r="L60" s="1136"/>
      <c r="M60" s="1136"/>
      <c r="N60" s="157" t="s">
        <v>229</v>
      </c>
      <c r="O60" s="1136" t="s">
        <v>426</v>
      </c>
      <c r="P60" s="1136"/>
      <c r="Q60" s="1136"/>
      <c r="R60" s="1136"/>
      <c r="S60" s="1136"/>
      <c r="T60" s="84" t="s">
        <v>107</v>
      </c>
      <c r="U60" s="1136">
        <v>1</v>
      </c>
      <c r="V60" s="1137"/>
      <c r="W60" s="1085" t="s">
        <v>131</v>
      </c>
      <c r="X60" s="1086"/>
      <c r="Y60" s="1086"/>
      <c r="Z60" s="1086"/>
      <c r="AA60" s="1087"/>
      <c r="AB60" s="82"/>
      <c r="AC60" s="82"/>
      <c r="AD60" s="82"/>
      <c r="AE60" s="82"/>
      <c r="AF60" s="82"/>
      <c r="AG60" s="82"/>
      <c r="AH60" s="82"/>
      <c r="AI60" s="82"/>
      <c r="AJ60" s="82"/>
      <c r="AK60" s="82"/>
      <c r="AL60" s="82"/>
      <c r="AM60" s="82"/>
      <c r="AN60" s="82"/>
    </row>
    <row r="61" spans="1:40" s="1" customFormat="1" ht="29.25" customHeight="1" thickBot="1">
      <c r="A61" s="684" t="s">
        <v>85</v>
      </c>
      <c r="B61" s="685" t="s">
        <v>58</v>
      </c>
      <c r="C61" s="686" t="s">
        <v>48</v>
      </c>
      <c r="D61" s="687" t="s">
        <v>49</v>
      </c>
      <c r="E61" s="687" t="s">
        <v>50</v>
      </c>
      <c r="F61" s="687" t="s">
        <v>84</v>
      </c>
      <c r="G61" s="688" t="s">
        <v>80</v>
      </c>
      <c r="H61" s="684" t="s">
        <v>54</v>
      </c>
      <c r="I61" s="1117" t="s">
        <v>81</v>
      </c>
      <c r="J61" s="1117"/>
      <c r="K61" s="689" t="s">
        <v>52</v>
      </c>
      <c r="L61" s="1117" t="s">
        <v>81</v>
      </c>
      <c r="M61" s="1117"/>
      <c r="N61" s="689" t="s">
        <v>53</v>
      </c>
      <c r="O61" s="1117" t="s">
        <v>81</v>
      </c>
      <c r="P61" s="1117"/>
      <c r="Q61" s="689" t="s">
        <v>55</v>
      </c>
      <c r="R61" s="1117" t="s">
        <v>81</v>
      </c>
      <c r="S61" s="1117"/>
      <c r="T61" s="689" t="s">
        <v>79</v>
      </c>
      <c r="U61" s="1117" t="s">
        <v>81</v>
      </c>
      <c r="V61" s="1151"/>
      <c r="W61" s="704" t="s">
        <v>130</v>
      </c>
      <c r="X61" s="85">
        <v>0</v>
      </c>
      <c r="Y61" s="446" t="s">
        <v>300</v>
      </c>
      <c r="Z61" s="707" t="s">
        <v>301</v>
      </c>
      <c r="AA61" s="708" t="s">
        <v>65</v>
      </c>
      <c r="AB61" s="694" t="s">
        <v>97</v>
      </c>
      <c r="AC61" s="695" t="s">
        <v>96</v>
      </c>
      <c r="AD61" s="695" t="s">
        <v>95</v>
      </c>
      <c r="AE61" s="695" t="s">
        <v>94</v>
      </c>
      <c r="AF61" s="695" t="s">
        <v>101</v>
      </c>
      <c r="AG61" s="695" t="s">
        <v>99</v>
      </c>
      <c r="AH61" s="695" t="s">
        <v>144</v>
      </c>
      <c r="AI61" s="695" t="s">
        <v>98</v>
      </c>
      <c r="AJ61" s="695" t="s">
        <v>143</v>
      </c>
      <c r="AK61" s="621" t="s">
        <v>103</v>
      </c>
      <c r="AL61" s="696" t="s">
        <v>104</v>
      </c>
      <c r="AM61" s="1094" t="s">
        <v>108</v>
      </c>
      <c r="AN61" s="1095"/>
    </row>
    <row r="62" spans="1:40" s="1" customFormat="1" ht="13.5" customHeight="1">
      <c r="A62" s="1112">
        <v>1</v>
      </c>
      <c r="B62" s="1113" t="s">
        <v>413</v>
      </c>
      <c r="C62" s="1046"/>
      <c r="D62" s="1021"/>
      <c r="E62" s="1021"/>
      <c r="F62" s="1021"/>
      <c r="G62" s="1056"/>
      <c r="H62" s="1115">
        <v>3</v>
      </c>
      <c r="I62" s="41"/>
      <c r="J62" s="44"/>
      <c r="K62" s="1116"/>
      <c r="L62" s="41"/>
      <c r="M62" s="44"/>
      <c r="N62" s="1116"/>
      <c r="O62" s="41"/>
      <c r="P62" s="44"/>
      <c r="Q62" s="1116"/>
      <c r="R62" s="3"/>
      <c r="S62" s="44"/>
      <c r="T62" s="1116"/>
      <c r="U62" s="41"/>
      <c r="V62" s="73"/>
      <c r="W62" s="1154">
        <f>IF(COUNT(H62:T62)=0,"",SUM(H62,K62,N62,Q62,T62))</f>
        <v>3</v>
      </c>
      <c r="X62" s="1156">
        <f>IF(W62="","",X61+W62)</f>
        <v>3</v>
      </c>
      <c r="Y62" s="1118">
        <f>V62+D62</f>
        <v>0</v>
      </c>
      <c r="Z62" s="1152">
        <f>IF(W62="","",IF(Y62&gt;V62,AA62,0))</f>
        <v>0</v>
      </c>
      <c r="AA62" s="1164">
        <f>IF(W62="","",W62-W3)</f>
        <v>1</v>
      </c>
      <c r="AB62" s="1067">
        <f>COUNTIF(I62:J63,"b")+COUNTIF(L62:M63,"b")+COUNTIF(O62:P63,"b")+COUNTIF(R62:S63,"b")+COUNTIF(U62:V63,"b")</f>
        <v>0</v>
      </c>
      <c r="AC62" s="1021">
        <f>COUNTIF(I62:J63,"J")+COUNTIF(L62:M63,"J")+COUNTIF(O62:P63,"J")+COUNTIF(R62:S63,"J")+COUNTIF(U62:V63,"J")</f>
        <v>0</v>
      </c>
      <c r="AD62" s="1021">
        <f>COUNTIF(I62:J63,"G")+COUNTIF(L62:M63,"G")+COUNTIF(O62:P63,"G")+COUNTIF(R62:S63,"G")+COUNTIF(U62:V63,"G")</f>
        <v>0</v>
      </c>
      <c r="AE62" s="1021">
        <f>COUNTIF(I62:J63,"O")+COUNTIF(L62:M63,"O")+COUNTIF(O62:P63,"O")+COUNTIF(R62:S63,"O")+COUNTIF(U62:V63,"O")</f>
        <v>0</v>
      </c>
      <c r="AF62" s="1021">
        <f>COUNTIF(I62:J63,"N")+COUNTIF(L62:M63,"N")+COUNTIF(O62:P63,"N")+COUNTIF(R62:S63,"N")+COUNTIF(U62:V63,"N")</f>
        <v>0</v>
      </c>
      <c r="AG62" s="1021">
        <f>SUM(AB62:AF63)</f>
        <v>0</v>
      </c>
      <c r="AH62" s="1059">
        <f>IF(W62="",0,AG62/AJ62)</f>
        <v>0</v>
      </c>
      <c r="AI62" s="1058">
        <f>IF(AJ62=0,0,W62/AJ62)</f>
        <v>3</v>
      </c>
      <c r="AJ62" s="1088">
        <f>IF(G62="X",0,COUNT(H62,K62,N62,Q62,T62))</f>
        <v>1</v>
      </c>
      <c r="AK62" s="1082" t="str">
        <f>IF(AL62=0,"",W62/AL62)</f>
        <v/>
      </c>
      <c r="AL62" s="1080"/>
      <c r="AM62" s="1096" t="str">
        <f>B62</f>
        <v>Polly Fester</v>
      </c>
      <c r="AN62" s="1097"/>
    </row>
    <row r="63" spans="1:40" s="1" customFormat="1" ht="13.5" customHeight="1" thickBot="1">
      <c r="A63" s="1009"/>
      <c r="B63" s="942"/>
      <c r="C63" s="1015"/>
      <c r="D63" s="1022"/>
      <c r="E63" s="1022"/>
      <c r="F63" s="1022"/>
      <c r="G63" s="1017"/>
      <c r="H63" s="1042"/>
      <c r="I63" s="42"/>
      <c r="J63" s="43"/>
      <c r="K63" s="1024"/>
      <c r="L63" s="42"/>
      <c r="M63" s="90"/>
      <c r="N63" s="1024"/>
      <c r="O63" s="4"/>
      <c r="P63" s="43"/>
      <c r="Q63" s="1024"/>
      <c r="R63" s="4"/>
      <c r="S63" s="90"/>
      <c r="T63" s="1024"/>
      <c r="U63" s="4"/>
      <c r="V63" s="74"/>
      <c r="W63" s="1155"/>
      <c r="X63" s="1156"/>
      <c r="Y63" s="1119"/>
      <c r="Z63" s="1153"/>
      <c r="AA63" s="1165"/>
      <c r="AB63" s="1027"/>
      <c r="AC63" s="999"/>
      <c r="AD63" s="999"/>
      <c r="AE63" s="999"/>
      <c r="AF63" s="999"/>
      <c r="AG63" s="999"/>
      <c r="AH63" s="1060"/>
      <c r="AI63" s="999"/>
      <c r="AJ63" s="1074"/>
      <c r="AK63" s="1076"/>
      <c r="AL63" s="1081"/>
      <c r="AM63" s="1092"/>
      <c r="AN63" s="1093"/>
    </row>
    <row r="64" spans="1:40" s="1" customFormat="1" ht="13.5" customHeight="1">
      <c r="A64" s="1030">
        <v>2</v>
      </c>
      <c r="B64" s="1162" t="s">
        <v>383</v>
      </c>
      <c r="C64" s="1040"/>
      <c r="D64" s="1007">
        <v>1</v>
      </c>
      <c r="E64" s="1007">
        <v>1</v>
      </c>
      <c r="F64" s="1007"/>
      <c r="G64" s="1025"/>
      <c r="H64" s="1027">
        <v>5</v>
      </c>
      <c r="I64" s="48" t="s">
        <v>89</v>
      </c>
      <c r="J64" s="43"/>
      <c r="K64" s="999"/>
      <c r="L64" s="48"/>
      <c r="M64" s="43"/>
      <c r="N64" s="999"/>
      <c r="O64" s="48"/>
      <c r="P64" s="43"/>
      <c r="Q64" s="999"/>
      <c r="R64" s="91"/>
      <c r="S64" s="43"/>
      <c r="T64" s="999"/>
      <c r="U64" s="48"/>
      <c r="V64" s="74"/>
      <c r="W64" s="1166">
        <f>IF(COUNT(H64:T65)=0,"",SUM(H64,K64,N64,Q64,T64))</f>
        <v>5</v>
      </c>
      <c r="X64" s="1156">
        <f>IF(W64="",X62,W64+X62)</f>
        <v>8</v>
      </c>
      <c r="Y64" s="1118">
        <f>V64+D64</f>
        <v>1</v>
      </c>
      <c r="Z64" s="1027">
        <f>IF(W64="","",IF(Y64&gt;V64,AA64,0))</f>
        <v>5</v>
      </c>
      <c r="AA64" s="1016">
        <f>IF(W64="","",W64-W5)</f>
        <v>5</v>
      </c>
      <c r="AB64" s="1027">
        <f>COUNTIF(I64:J65,"b")+COUNTIF(L64:M65,"b")+COUNTIF(O64:P65,"b")+COUNTIF(R64:S65,"b")+COUNTIF(U64:V65,"b")</f>
        <v>0</v>
      </c>
      <c r="AC64" s="999">
        <f>COUNTIF(I64:J65,"J")+COUNTIF(L64:M65,"J")+COUNTIF(O64:P65,"J")+COUNTIF(R64:S65,"J")+COUNTIF(U64:V65,"J")</f>
        <v>0</v>
      </c>
      <c r="AD64" s="999">
        <f>COUNTIF(I64:J65,"G")+COUNTIF(L64:M65,"G")+COUNTIF(O64:P65,"G")+COUNTIF(R64:S65,"G")+COUNTIF(U64:V65,"G")</f>
        <v>1</v>
      </c>
      <c r="AE64" s="999">
        <f>COUNTIF(I64:J65,"O")+COUNTIF(L64:M65,"O")+COUNTIF(O64:P65,"O")+COUNTIF(R64:S65,"O")+COUNTIF(U64:V65,"O")</f>
        <v>0</v>
      </c>
      <c r="AF64" s="999">
        <f>COUNTIF(I64:J65,"N")+COUNTIF(L64:M65,"N")+COUNTIF(O64:P65,"N")+COUNTIF(R64:S65,"N")+COUNTIF(U64:V65,"N")</f>
        <v>0</v>
      </c>
      <c r="AG64" s="1007">
        <f>SUM(AB64:AF65)</f>
        <v>1</v>
      </c>
      <c r="AH64" s="1061">
        <f>IF(W64="",0,AG64/AJ64)</f>
        <v>1</v>
      </c>
      <c r="AI64" s="1068">
        <f>IF(AJ64=0,0,W64/AJ64)</f>
        <v>5</v>
      </c>
      <c r="AJ64" s="1077">
        <f>IF(G64="X",0,COUNT(H64,K64,N64,Q64,T64))</f>
        <v>1</v>
      </c>
      <c r="AK64" s="1076" t="str">
        <f>IF(AL64=0,"",W64/AL64)</f>
        <v/>
      </c>
      <c r="AL64" s="1081"/>
      <c r="AM64" s="1014" t="str">
        <f>B64</f>
        <v>Sista Slit'chya</v>
      </c>
      <c r="AN64" s="1074"/>
    </row>
    <row r="65" spans="1:40" s="1" customFormat="1" ht="13.5" customHeight="1" thickBot="1">
      <c r="A65" s="1030"/>
      <c r="B65" s="1163"/>
      <c r="C65" s="1041"/>
      <c r="D65" s="1008"/>
      <c r="E65" s="1008"/>
      <c r="F65" s="1008"/>
      <c r="G65" s="1026"/>
      <c r="H65" s="1028"/>
      <c r="I65" s="48"/>
      <c r="J65" s="43"/>
      <c r="K65" s="1022"/>
      <c r="L65" s="48"/>
      <c r="M65" s="90"/>
      <c r="N65" s="1022"/>
      <c r="O65" s="91"/>
      <c r="P65" s="43"/>
      <c r="Q65" s="1022"/>
      <c r="R65" s="91"/>
      <c r="S65" s="90"/>
      <c r="T65" s="1022"/>
      <c r="U65" s="91"/>
      <c r="V65" s="74"/>
      <c r="W65" s="1167"/>
      <c r="X65" s="1156"/>
      <c r="Y65" s="1119"/>
      <c r="Z65" s="1027"/>
      <c r="AA65" s="1017"/>
      <c r="AB65" s="1027"/>
      <c r="AC65" s="999"/>
      <c r="AD65" s="999"/>
      <c r="AE65" s="999"/>
      <c r="AF65" s="999"/>
      <c r="AG65" s="1007"/>
      <c r="AH65" s="1061"/>
      <c r="AI65" s="1007"/>
      <c r="AJ65" s="1077"/>
      <c r="AK65" s="1076"/>
      <c r="AL65" s="1081"/>
      <c r="AM65" s="1014"/>
      <c r="AN65" s="1074"/>
    </row>
    <row r="66" spans="1:40" s="1" customFormat="1" ht="13.5" customHeight="1">
      <c r="A66" s="1009">
        <v>3</v>
      </c>
      <c r="B66" s="1171" t="s">
        <v>411</v>
      </c>
      <c r="C66" s="1014"/>
      <c r="D66" s="999"/>
      <c r="E66" s="999"/>
      <c r="F66" s="999"/>
      <c r="G66" s="1016"/>
      <c r="H66" s="1038">
        <v>2</v>
      </c>
      <c r="I66" s="42"/>
      <c r="J66" s="43"/>
      <c r="K66" s="1050"/>
      <c r="L66" s="42"/>
      <c r="M66" s="43"/>
      <c r="N66" s="1050"/>
      <c r="O66" s="42"/>
      <c r="P66" s="43"/>
      <c r="Q66" s="1050"/>
      <c r="R66" s="4"/>
      <c r="S66" s="43"/>
      <c r="T66" s="1050"/>
      <c r="U66" s="42"/>
      <c r="V66" s="74"/>
      <c r="W66" s="1169">
        <f>IF(COUNT(H66:T67)=0,"",SUM(H66,K66,N66,Q66,T66))</f>
        <v>2</v>
      </c>
      <c r="X66" s="1156">
        <f>IF(W66="",X64,W66+X64)</f>
        <v>10</v>
      </c>
      <c r="Y66" s="1118">
        <f>V66+D66</f>
        <v>0</v>
      </c>
      <c r="Z66" s="1153">
        <f>IF(W66="","",IF(Y66&gt;V66,AA66,0))</f>
        <v>0</v>
      </c>
      <c r="AA66" s="1168">
        <f>IF(W66="","",W66-W7)</f>
        <v>-1</v>
      </c>
      <c r="AB66" s="1027">
        <f>COUNTIF(I66:J67,"b")+COUNTIF(L66:M67,"b")+COUNTIF(O66:P67,"b")+COUNTIF(R66:S67,"b")+COUNTIF(U66:V67,"b")</f>
        <v>0</v>
      </c>
      <c r="AC66" s="999">
        <f>COUNTIF(I66:J67,"J")+COUNTIF(L66:M67,"J")+COUNTIF(O66:P67,"J")+COUNTIF(R66:S67,"J")+COUNTIF(U66:V67,"J")</f>
        <v>0</v>
      </c>
      <c r="AD66" s="999">
        <f>COUNTIF(I66:J67,"G")+COUNTIF(L66:M67,"G")+COUNTIF(O66:P67,"G")+COUNTIF(R66:S67,"G")+COUNTIF(U66:V67,"G")</f>
        <v>0</v>
      </c>
      <c r="AE66" s="999">
        <f>COUNTIF(I66:J67,"O")+COUNTIF(L66:M67,"O")+COUNTIF(O66:P67,"O")+COUNTIF(R66:S67,"O")+COUNTIF(U66:V67,"O")</f>
        <v>0</v>
      </c>
      <c r="AF66" s="999">
        <f>COUNTIF(I66:J67,"N")+COUNTIF(L66:M67,"N")+COUNTIF(O66:P67,"N")+COUNTIF(R66:S67,"N")+COUNTIF(U66:V67,"N")</f>
        <v>0</v>
      </c>
      <c r="AG66" s="999">
        <f>SUM(AB66:AF67)</f>
        <v>0</v>
      </c>
      <c r="AH66" s="1060">
        <f>IF(W66="",0,AG66/AJ66)</f>
        <v>0</v>
      </c>
      <c r="AI66" s="1071">
        <f>IF(AJ66=0,0,W66/AJ66)</f>
        <v>2</v>
      </c>
      <c r="AJ66" s="1074">
        <f>IF(G66="X",0,COUNT(H66,K66,N66,Q66,T66))</f>
        <v>1</v>
      </c>
      <c r="AK66" s="1076" t="str">
        <f>IF(AL66=0,"",W66/AL66)</f>
        <v/>
      </c>
      <c r="AL66" s="1081"/>
      <c r="AM66" s="1092" t="str">
        <f>B66</f>
        <v>boo d. livers</v>
      </c>
      <c r="AN66" s="1093"/>
    </row>
    <row r="67" spans="1:40" s="1" customFormat="1" ht="13.5" customHeight="1" thickBot="1">
      <c r="A67" s="1009"/>
      <c r="B67" s="942"/>
      <c r="C67" s="1015"/>
      <c r="D67" s="1022"/>
      <c r="E67" s="1022"/>
      <c r="F67" s="1022"/>
      <c r="G67" s="1017"/>
      <c r="H67" s="1042"/>
      <c r="I67" s="42"/>
      <c r="J67" s="43"/>
      <c r="K67" s="1024"/>
      <c r="L67" s="42"/>
      <c r="M67" s="90"/>
      <c r="N67" s="1024"/>
      <c r="O67" s="4"/>
      <c r="P67" s="43"/>
      <c r="Q67" s="1024"/>
      <c r="R67" s="4"/>
      <c r="S67" s="90"/>
      <c r="T67" s="1024"/>
      <c r="U67" s="4"/>
      <c r="V67" s="74"/>
      <c r="W67" s="1170"/>
      <c r="X67" s="1156"/>
      <c r="Y67" s="1119"/>
      <c r="Z67" s="1153"/>
      <c r="AA67" s="1165"/>
      <c r="AB67" s="1027"/>
      <c r="AC67" s="999"/>
      <c r="AD67" s="999"/>
      <c r="AE67" s="999"/>
      <c r="AF67" s="999"/>
      <c r="AG67" s="999"/>
      <c r="AH67" s="1060"/>
      <c r="AI67" s="999"/>
      <c r="AJ67" s="1074"/>
      <c r="AK67" s="1076"/>
      <c r="AL67" s="1081"/>
      <c r="AM67" s="1092"/>
      <c r="AN67" s="1093"/>
    </row>
    <row r="68" spans="1:40" s="1" customFormat="1" ht="13.5" customHeight="1">
      <c r="A68" s="1030">
        <v>4</v>
      </c>
      <c r="B68" s="1162" t="s">
        <v>413</v>
      </c>
      <c r="C68" s="1040"/>
      <c r="D68" s="1007">
        <v>1</v>
      </c>
      <c r="E68" s="1007"/>
      <c r="F68" s="1007"/>
      <c r="G68" s="1029"/>
      <c r="H68" s="1027">
        <v>5</v>
      </c>
      <c r="I68" s="48" t="s">
        <v>89</v>
      </c>
      <c r="J68" s="43"/>
      <c r="K68" s="999"/>
      <c r="L68" s="48"/>
      <c r="M68" s="43"/>
      <c r="N68" s="999"/>
      <c r="O68" s="48"/>
      <c r="P68" s="43"/>
      <c r="Q68" s="999"/>
      <c r="R68" s="91"/>
      <c r="S68" s="43"/>
      <c r="T68" s="999"/>
      <c r="U68" s="48"/>
      <c r="V68" s="74"/>
      <c r="W68" s="1166">
        <f>IF(COUNT(H68:T69)=0,"",SUM(H68,K68,N68,Q68,T68))</f>
        <v>5</v>
      </c>
      <c r="X68" s="1156">
        <f>IF(W68="",X66,W68+X66)</f>
        <v>15</v>
      </c>
      <c r="Y68" s="1118">
        <f>V68+D68</f>
        <v>1</v>
      </c>
      <c r="Z68" s="1027">
        <f>IF(W68="","",IF(Y68&gt;V68,AA68,0))</f>
        <v>5</v>
      </c>
      <c r="AA68" s="1016">
        <f>IF(W68="","",W68-W9)</f>
        <v>5</v>
      </c>
      <c r="AB68" s="1027">
        <f>COUNTIF(I68:J69,"b")+COUNTIF(L68:M69,"b")+COUNTIF(O68:P69,"b")+COUNTIF(R68:S69,"b")+COUNTIF(U68:V69,"b")</f>
        <v>0</v>
      </c>
      <c r="AC68" s="999">
        <f>COUNTIF(I68:J69,"J")+COUNTIF(L68:M69,"J")+COUNTIF(O68:P69,"J")+COUNTIF(R68:S69,"J")+COUNTIF(U68:V69,"J")</f>
        <v>0</v>
      </c>
      <c r="AD68" s="999">
        <f>COUNTIF(I68:J69,"G")+COUNTIF(L68:M69,"G")+COUNTIF(O68:P69,"G")+COUNTIF(R68:S69,"G")+COUNTIF(U68:V69,"G")</f>
        <v>1</v>
      </c>
      <c r="AE68" s="999">
        <f>COUNTIF(I68:J69,"O")+COUNTIF(L68:M69,"O")+COUNTIF(O68:P69,"O")+COUNTIF(R68:S69,"O")+COUNTIF(U68:V69,"O")</f>
        <v>0</v>
      </c>
      <c r="AF68" s="999">
        <f>COUNTIF(I68:J69,"N")+COUNTIF(L68:M69,"N")+COUNTIF(O68:P69,"N")+COUNTIF(R68:S69,"N")+COUNTIF(U68:V69,"N")</f>
        <v>0</v>
      </c>
      <c r="AG68" s="1007">
        <f>SUM(AB68:AF69)</f>
        <v>1</v>
      </c>
      <c r="AH68" s="1061">
        <f>IF(W68="",0,AG68/AJ68)</f>
        <v>1</v>
      </c>
      <c r="AI68" s="1068">
        <f>IF(AJ68=0,0,W68/AJ68)</f>
        <v>5</v>
      </c>
      <c r="AJ68" s="1077">
        <f>IF(G68="X",0,COUNT(H68,K68,N68,Q68,T68))</f>
        <v>1</v>
      </c>
      <c r="AK68" s="1076" t="str">
        <f>IF(AL68=0,"",W68/AL68)</f>
        <v/>
      </c>
      <c r="AL68" s="1081"/>
      <c r="AM68" s="1014" t="str">
        <f>B68</f>
        <v>Polly Fester</v>
      </c>
      <c r="AN68" s="1074"/>
    </row>
    <row r="69" spans="1:40" s="1" customFormat="1" ht="13.5" customHeight="1" thickBot="1">
      <c r="A69" s="1030"/>
      <c r="B69" s="1163"/>
      <c r="C69" s="1041"/>
      <c r="D69" s="1008"/>
      <c r="E69" s="1008"/>
      <c r="F69" s="1008"/>
      <c r="G69" s="1026"/>
      <c r="H69" s="1028"/>
      <c r="I69" s="48"/>
      <c r="J69" s="43"/>
      <c r="K69" s="1022"/>
      <c r="L69" s="48"/>
      <c r="M69" s="90"/>
      <c r="N69" s="1022"/>
      <c r="O69" s="91"/>
      <c r="P69" s="43"/>
      <c r="Q69" s="1022"/>
      <c r="R69" s="91"/>
      <c r="S69" s="90"/>
      <c r="T69" s="1022"/>
      <c r="U69" s="91"/>
      <c r="V69" s="74"/>
      <c r="W69" s="1167"/>
      <c r="X69" s="1156"/>
      <c r="Y69" s="1119"/>
      <c r="Z69" s="1027"/>
      <c r="AA69" s="1017"/>
      <c r="AB69" s="1027"/>
      <c r="AC69" s="999"/>
      <c r="AD69" s="999"/>
      <c r="AE69" s="999"/>
      <c r="AF69" s="999"/>
      <c r="AG69" s="1007"/>
      <c r="AH69" s="1061"/>
      <c r="AI69" s="1007"/>
      <c r="AJ69" s="1077"/>
      <c r="AK69" s="1076"/>
      <c r="AL69" s="1081"/>
      <c r="AM69" s="1014"/>
      <c r="AN69" s="1074"/>
    </row>
    <row r="70" spans="1:40" s="1" customFormat="1" ht="13.5" customHeight="1">
      <c r="A70" s="1009">
        <v>5</v>
      </c>
      <c r="B70" s="1171" t="s">
        <v>383</v>
      </c>
      <c r="C70" s="1014"/>
      <c r="D70" s="999"/>
      <c r="E70" s="999"/>
      <c r="F70" s="999"/>
      <c r="G70" s="1016"/>
      <c r="H70" s="1038">
        <v>4</v>
      </c>
      <c r="I70" s="42"/>
      <c r="J70" s="43"/>
      <c r="K70" s="1050"/>
      <c r="L70" s="42"/>
      <c r="M70" s="43"/>
      <c r="N70" s="1050"/>
      <c r="O70" s="42"/>
      <c r="P70" s="43"/>
      <c r="Q70" s="1050"/>
      <c r="R70" s="4"/>
      <c r="S70" s="43"/>
      <c r="T70" s="1050"/>
      <c r="U70" s="42"/>
      <c r="V70" s="74"/>
      <c r="W70" s="1169">
        <f>IF(COUNT(H70:T71)=0,"",SUM(H70,K70,N70,Q70,T70))</f>
        <v>4</v>
      </c>
      <c r="X70" s="1156">
        <f>IF(W70="",X68,W70+X68)</f>
        <v>19</v>
      </c>
      <c r="Y70" s="1118">
        <f>V70+D70</f>
        <v>0</v>
      </c>
      <c r="Z70" s="1153">
        <f>IF(W70="","",IF(Y70&gt;V70,AA70,0))</f>
        <v>0</v>
      </c>
      <c r="AA70" s="1168">
        <f>IF(W70="","",W70-W11)</f>
        <v>1</v>
      </c>
      <c r="AB70" s="1027">
        <f>COUNTIF(I70:J71,"b")+COUNTIF(L70:M71,"b")+COUNTIF(O70:P71,"b")+COUNTIF(R70:S71,"b")+COUNTIF(U70:V71,"b")</f>
        <v>0</v>
      </c>
      <c r="AC70" s="999">
        <f>COUNTIF(I70:J71,"J")+COUNTIF(L70:M71,"J")+COUNTIF(O70:P71,"J")+COUNTIF(R70:S71,"J")+COUNTIF(U70:V71,"J")</f>
        <v>0</v>
      </c>
      <c r="AD70" s="999">
        <f>COUNTIF(I70:J71,"G")+COUNTIF(L70:M71,"G")+COUNTIF(O70:P71,"G")+COUNTIF(R70:S71,"G")+COUNTIF(U70:V71,"G")</f>
        <v>0</v>
      </c>
      <c r="AE70" s="999">
        <f>COUNTIF(I70:J71,"O")+COUNTIF(L70:M71,"O")+COUNTIF(O70:P71,"O")+COUNTIF(R70:S71,"O")+COUNTIF(U70:V71,"O")</f>
        <v>0</v>
      </c>
      <c r="AF70" s="999">
        <f>COUNTIF(I70:J71,"N")+COUNTIF(L70:M71,"N")+COUNTIF(O70:P71,"N")+COUNTIF(R70:S71,"N")+COUNTIF(U70:V71,"N")</f>
        <v>0</v>
      </c>
      <c r="AG70" s="999">
        <f>SUM(AB70:AF71)</f>
        <v>0</v>
      </c>
      <c r="AH70" s="1060">
        <f>IF(W70="",0,AG70/AJ70)</f>
        <v>0</v>
      </c>
      <c r="AI70" s="1071">
        <f>IF(AJ70=0,0,W70/AJ70)</f>
        <v>4</v>
      </c>
      <c r="AJ70" s="1074">
        <f>IF(G70="X",0,COUNT(H70,K70,N70,Q70,T70))</f>
        <v>1</v>
      </c>
      <c r="AK70" s="1076" t="str">
        <f>IF(AL70=0,"",W70/AL70)</f>
        <v/>
      </c>
      <c r="AL70" s="1081"/>
      <c r="AM70" s="1092" t="str">
        <f>B70</f>
        <v>Sista Slit'chya</v>
      </c>
      <c r="AN70" s="1093"/>
    </row>
    <row r="71" spans="1:40" s="1" customFormat="1" ht="13.5" customHeight="1" thickBot="1">
      <c r="A71" s="1009"/>
      <c r="B71" s="942"/>
      <c r="C71" s="1015"/>
      <c r="D71" s="1022"/>
      <c r="E71" s="1022"/>
      <c r="F71" s="1022"/>
      <c r="G71" s="1017"/>
      <c r="H71" s="1042"/>
      <c r="I71" s="42"/>
      <c r="J71" s="43"/>
      <c r="K71" s="1024"/>
      <c r="L71" s="42"/>
      <c r="M71" s="90"/>
      <c r="N71" s="1024"/>
      <c r="O71" s="4"/>
      <c r="P71" s="43"/>
      <c r="Q71" s="1024"/>
      <c r="R71" s="4"/>
      <c r="S71" s="90"/>
      <c r="T71" s="1024"/>
      <c r="U71" s="4"/>
      <c r="V71" s="74"/>
      <c r="W71" s="1170"/>
      <c r="X71" s="1156"/>
      <c r="Y71" s="1119"/>
      <c r="Z71" s="1153"/>
      <c r="AA71" s="1165"/>
      <c r="AB71" s="1027"/>
      <c r="AC71" s="999"/>
      <c r="AD71" s="999"/>
      <c r="AE71" s="999"/>
      <c r="AF71" s="999"/>
      <c r="AG71" s="999"/>
      <c r="AH71" s="1060"/>
      <c r="AI71" s="999"/>
      <c r="AJ71" s="1074"/>
      <c r="AK71" s="1076"/>
      <c r="AL71" s="1081"/>
      <c r="AM71" s="1092"/>
      <c r="AN71" s="1093"/>
    </row>
    <row r="72" spans="1:40" s="1" customFormat="1" ht="13.5" customHeight="1">
      <c r="A72" s="1030">
        <v>6</v>
      </c>
      <c r="B72" s="1162" t="s">
        <v>411</v>
      </c>
      <c r="C72" s="1040"/>
      <c r="D72" s="1007">
        <v>1</v>
      </c>
      <c r="E72" s="1007">
        <v>1</v>
      </c>
      <c r="F72" s="1007"/>
      <c r="G72" s="1029"/>
      <c r="H72" s="1027">
        <v>0</v>
      </c>
      <c r="I72" s="48"/>
      <c r="J72" s="43"/>
      <c r="K72" s="999"/>
      <c r="L72" s="48"/>
      <c r="M72" s="43"/>
      <c r="N72" s="999"/>
      <c r="O72" s="48"/>
      <c r="P72" s="43"/>
      <c r="Q72" s="999"/>
      <c r="R72" s="91"/>
      <c r="S72" s="43"/>
      <c r="T72" s="999"/>
      <c r="U72" s="48"/>
      <c r="V72" s="74"/>
      <c r="W72" s="1166">
        <f>IF(COUNT(H72:T73)=0,"",SUM(H72,K72,N72,Q72,T72))</f>
        <v>0</v>
      </c>
      <c r="X72" s="1156">
        <f>IF(W72="",X70,W72+X70)</f>
        <v>19</v>
      </c>
      <c r="Y72" s="1118">
        <f>V72+D72</f>
        <v>1</v>
      </c>
      <c r="Z72" s="1027">
        <f>IF(W72="","",IF(Y72&gt;V72,AA72,0))</f>
        <v>-4</v>
      </c>
      <c r="AA72" s="1016">
        <f>IF(W72="","",W72-W13)</f>
        <v>-4</v>
      </c>
      <c r="AB72" s="1027">
        <f>COUNTIF(I72:J73,"b")+COUNTIF(L72:M73,"b")+COUNTIF(O72:P73,"b")+COUNTIF(R72:S73,"b")+COUNTIF(U72:V73,"b")</f>
        <v>0</v>
      </c>
      <c r="AC72" s="999">
        <f>COUNTIF(I72:J73,"J")+COUNTIF(L72:M73,"J")+COUNTIF(O72:P73,"J")+COUNTIF(R72:S73,"J")+COUNTIF(U72:V73,"J")</f>
        <v>0</v>
      </c>
      <c r="AD72" s="999">
        <f>COUNTIF(I72:J73,"G")+COUNTIF(L72:M73,"G")+COUNTIF(O72:P73,"G")+COUNTIF(R72:S73,"G")+COUNTIF(U72:V73,"G")</f>
        <v>0</v>
      </c>
      <c r="AE72" s="999">
        <f>COUNTIF(I72:J73,"O")+COUNTIF(L72:M73,"O")+COUNTIF(O72:P73,"O")+COUNTIF(R72:S73,"O")+COUNTIF(U72:V73,"O")</f>
        <v>0</v>
      </c>
      <c r="AF72" s="999">
        <f>COUNTIF(I72:J73,"N")+COUNTIF(L72:M73,"N")+COUNTIF(O72:P73,"N")+COUNTIF(R72:S73,"N")+COUNTIF(U72:V73,"N")</f>
        <v>0</v>
      </c>
      <c r="AG72" s="1007">
        <f>SUM(AB72:AF73)</f>
        <v>0</v>
      </c>
      <c r="AH72" s="1061">
        <f>IF(W72="",0,AG72/AJ72)</f>
        <v>0</v>
      </c>
      <c r="AI72" s="1068">
        <f>IF(AJ72=0,0,W72/AJ72)</f>
        <v>0</v>
      </c>
      <c r="AJ72" s="1077">
        <f>IF(G72="X",0,COUNT(H72,K72,N72,Q72,T72))</f>
        <v>1</v>
      </c>
      <c r="AK72" s="1076" t="str">
        <f>IF(AL72=0,"",W72/AL72)</f>
        <v/>
      </c>
      <c r="AL72" s="1081"/>
      <c r="AM72" s="1014" t="str">
        <f>B72</f>
        <v>boo d. livers</v>
      </c>
      <c r="AN72" s="1074"/>
    </row>
    <row r="73" spans="1:40" s="1" customFormat="1" ht="13.5" customHeight="1" thickBot="1">
      <c r="A73" s="1030"/>
      <c r="B73" s="1163"/>
      <c r="C73" s="1041"/>
      <c r="D73" s="1008"/>
      <c r="E73" s="1008"/>
      <c r="F73" s="1008"/>
      <c r="G73" s="1026"/>
      <c r="H73" s="1028"/>
      <c r="I73" s="48"/>
      <c r="J73" s="43"/>
      <c r="K73" s="1022"/>
      <c r="L73" s="48"/>
      <c r="M73" s="90"/>
      <c r="N73" s="1022"/>
      <c r="O73" s="91"/>
      <c r="P73" s="43"/>
      <c r="Q73" s="1022"/>
      <c r="R73" s="91"/>
      <c r="S73" s="90"/>
      <c r="T73" s="1022"/>
      <c r="U73" s="91"/>
      <c r="V73" s="74"/>
      <c r="W73" s="1167"/>
      <c r="X73" s="1156"/>
      <c r="Y73" s="1119"/>
      <c r="Z73" s="1027"/>
      <c r="AA73" s="1017"/>
      <c r="AB73" s="1027"/>
      <c r="AC73" s="999"/>
      <c r="AD73" s="999"/>
      <c r="AE73" s="999"/>
      <c r="AF73" s="999"/>
      <c r="AG73" s="1007"/>
      <c r="AH73" s="1061"/>
      <c r="AI73" s="1007"/>
      <c r="AJ73" s="1077"/>
      <c r="AK73" s="1076"/>
      <c r="AL73" s="1081"/>
      <c r="AM73" s="1014"/>
      <c r="AN73" s="1074"/>
    </row>
    <row r="74" spans="1:40" s="1" customFormat="1" ht="13.5" customHeight="1">
      <c r="A74" s="1009">
        <v>7</v>
      </c>
      <c r="B74" s="1171" t="s">
        <v>413</v>
      </c>
      <c r="C74" s="1014"/>
      <c r="D74" s="999"/>
      <c r="E74" s="999"/>
      <c r="F74" s="999"/>
      <c r="G74" s="1016"/>
      <c r="H74" s="1038">
        <v>0</v>
      </c>
      <c r="I74" s="42"/>
      <c r="J74" s="43"/>
      <c r="K74" s="1050"/>
      <c r="L74" s="42"/>
      <c r="M74" s="43"/>
      <c r="N74" s="1050"/>
      <c r="O74" s="42"/>
      <c r="P74" s="43"/>
      <c r="Q74" s="1050"/>
      <c r="R74" s="4"/>
      <c r="S74" s="43"/>
      <c r="T74" s="1050"/>
      <c r="U74" s="42"/>
      <c r="V74" s="74"/>
      <c r="W74" s="1169">
        <f>IF(COUNT(H74:T75)=0,"",SUM(H74,K74,N74,Q74,T74))</f>
        <v>0</v>
      </c>
      <c r="X74" s="1156">
        <f>IF(W74="",X72,W74+X72)</f>
        <v>19</v>
      </c>
      <c r="Y74" s="1118">
        <f>V74+D74</f>
        <v>0</v>
      </c>
      <c r="Z74" s="1153">
        <f>IF(W74="","",IF(Y74&gt;V74,AA74,0))</f>
        <v>0</v>
      </c>
      <c r="AA74" s="1168">
        <f>IF(W74="","",W74-W15)</f>
        <v>-4</v>
      </c>
      <c r="AB74" s="1027">
        <f>COUNTIF(I74:J75,"b")+COUNTIF(L74:M75,"b")+COUNTIF(O74:P75,"b")+COUNTIF(R74:S75,"b")+COUNTIF(U74:V75,"b")</f>
        <v>0</v>
      </c>
      <c r="AC74" s="999">
        <f>COUNTIF(I74:J75,"J")+COUNTIF(L74:M75,"J")+COUNTIF(O74:P75,"J")+COUNTIF(R74:S75,"J")+COUNTIF(U74:V75,"J")</f>
        <v>0</v>
      </c>
      <c r="AD74" s="999">
        <f>COUNTIF(I74:J75,"G")+COUNTIF(L74:M75,"G")+COUNTIF(O74:P75,"G")+COUNTIF(R74:S75,"G")+COUNTIF(U74:V75,"G")</f>
        <v>0</v>
      </c>
      <c r="AE74" s="999">
        <f>COUNTIF(I74:J75,"O")+COUNTIF(L74:M75,"O")+COUNTIF(O74:P75,"O")+COUNTIF(R74:S75,"O")+COUNTIF(U74:V75,"O")</f>
        <v>0</v>
      </c>
      <c r="AF74" s="999">
        <f>COUNTIF(I74:J75,"N")+COUNTIF(L74:M75,"N")+COUNTIF(O74:P75,"N")+COUNTIF(R74:S75,"N")+COUNTIF(U74:V75,"N")</f>
        <v>0</v>
      </c>
      <c r="AG74" s="999">
        <f>SUM(AB74:AF75)</f>
        <v>0</v>
      </c>
      <c r="AH74" s="1060">
        <f>IF(W74="",0,AG74/AJ74)</f>
        <v>0</v>
      </c>
      <c r="AI74" s="1071">
        <f>IF(AJ74=0,0,W74/AJ74)</f>
        <v>0</v>
      </c>
      <c r="AJ74" s="1074">
        <f>IF(G74="X",0,COUNT(H74,K74,N74,Q74,T74))</f>
        <v>1</v>
      </c>
      <c r="AK74" s="1076" t="str">
        <f>IF(AL74=0,"",W74/AL74)</f>
        <v/>
      </c>
      <c r="AL74" s="1081"/>
      <c r="AM74" s="1092" t="str">
        <f>B74</f>
        <v>Polly Fester</v>
      </c>
      <c r="AN74" s="1093"/>
    </row>
    <row r="75" spans="1:40" s="1" customFormat="1" ht="13.5" customHeight="1" thickBot="1">
      <c r="A75" s="1009"/>
      <c r="B75" s="942"/>
      <c r="C75" s="1015"/>
      <c r="D75" s="1022"/>
      <c r="E75" s="1022"/>
      <c r="F75" s="1022"/>
      <c r="G75" s="1017"/>
      <c r="H75" s="1042"/>
      <c r="I75" s="42"/>
      <c r="J75" s="43"/>
      <c r="K75" s="1024"/>
      <c r="L75" s="42"/>
      <c r="M75" s="90"/>
      <c r="N75" s="1024"/>
      <c r="O75" s="4"/>
      <c r="P75" s="43"/>
      <c r="Q75" s="1024"/>
      <c r="R75" s="4"/>
      <c r="S75" s="90"/>
      <c r="T75" s="1024"/>
      <c r="U75" s="4"/>
      <c r="V75" s="74"/>
      <c r="W75" s="1170"/>
      <c r="X75" s="1156"/>
      <c r="Y75" s="1119"/>
      <c r="Z75" s="1153"/>
      <c r="AA75" s="1165"/>
      <c r="AB75" s="1027"/>
      <c r="AC75" s="999"/>
      <c r="AD75" s="999"/>
      <c r="AE75" s="999"/>
      <c r="AF75" s="999"/>
      <c r="AG75" s="999"/>
      <c r="AH75" s="1060"/>
      <c r="AI75" s="999"/>
      <c r="AJ75" s="1074"/>
      <c r="AK75" s="1076"/>
      <c r="AL75" s="1081"/>
      <c r="AM75" s="1092"/>
      <c r="AN75" s="1093"/>
    </row>
    <row r="76" spans="1:40" s="1" customFormat="1" ht="13.5" customHeight="1">
      <c r="A76" s="1030">
        <v>8</v>
      </c>
      <c r="B76" s="1162" t="s">
        <v>413</v>
      </c>
      <c r="C76" s="1040"/>
      <c r="D76" s="1007">
        <v>1</v>
      </c>
      <c r="E76" s="1007"/>
      <c r="F76" s="1007"/>
      <c r="G76" s="1029"/>
      <c r="H76" s="1027">
        <v>4</v>
      </c>
      <c r="I76" s="48" t="s">
        <v>395</v>
      </c>
      <c r="J76" s="43"/>
      <c r="K76" s="999">
        <v>5</v>
      </c>
      <c r="L76" s="48" t="s">
        <v>395</v>
      </c>
      <c r="M76" s="43"/>
      <c r="N76" s="999"/>
      <c r="O76" s="48"/>
      <c r="P76" s="43"/>
      <c r="Q76" s="999"/>
      <c r="R76" s="91"/>
      <c r="S76" s="43"/>
      <c r="T76" s="999"/>
      <c r="U76" s="48"/>
      <c r="V76" s="74"/>
      <c r="W76" s="1166">
        <f>IF(COUNT(H76:T77)=0,"",SUM(H76,K76,N76,Q76,T76))</f>
        <v>9</v>
      </c>
      <c r="X76" s="1156">
        <f>IF(W76="",X74,W76+X74)</f>
        <v>28</v>
      </c>
      <c r="Y76" s="1118">
        <f>V76+D76</f>
        <v>1</v>
      </c>
      <c r="Z76" s="1027">
        <f>IF(W76="","",IF(Y76&gt;V76,AA76,0))</f>
        <v>9</v>
      </c>
      <c r="AA76" s="1016">
        <f>IF(W76="","",W76-W17)</f>
        <v>9</v>
      </c>
      <c r="AB76" s="1027">
        <f>COUNTIF(I76:J77,"b")+COUNTIF(L76:M77,"b")+COUNTIF(O76:P77,"b")+COUNTIF(R76:S77,"b")+COUNTIF(U76:V77,"b")</f>
        <v>0</v>
      </c>
      <c r="AC76" s="999">
        <f>COUNTIF(I76:J77,"J")+COUNTIF(L76:M77,"J")+COUNTIF(O76:P77,"J")+COUNTIF(R76:S77,"J")+COUNTIF(U76:V77,"J")</f>
        <v>2</v>
      </c>
      <c r="AD76" s="999">
        <f>COUNTIF(I76:J77,"G")+COUNTIF(L76:M77,"G")+COUNTIF(O76:P77,"G")+COUNTIF(R76:S77,"G")+COUNTIF(U76:V77,"G")</f>
        <v>0</v>
      </c>
      <c r="AE76" s="999">
        <f>COUNTIF(I76:J77,"O")+COUNTIF(L76:M77,"O")+COUNTIF(O76:P77,"O")+COUNTIF(R76:S77,"O")+COUNTIF(U76:V77,"O")</f>
        <v>0</v>
      </c>
      <c r="AF76" s="999">
        <f>COUNTIF(I76:J77,"N")+COUNTIF(L76:M77,"N")+COUNTIF(O76:P77,"N")+COUNTIF(R76:S77,"N")+COUNTIF(U76:V77,"N")</f>
        <v>0</v>
      </c>
      <c r="AG76" s="1007">
        <f>SUM(AB76:AF77)</f>
        <v>2</v>
      </c>
      <c r="AH76" s="1061">
        <f>IF(W76="",0,AG76/AJ76)</f>
        <v>1</v>
      </c>
      <c r="AI76" s="1068">
        <f>IF(AJ76=0,0,W76/AJ76)</f>
        <v>4.5</v>
      </c>
      <c r="AJ76" s="1077">
        <f>IF(G76="X",0,COUNT(H76,K76,N76,Q76,T76))</f>
        <v>2</v>
      </c>
      <c r="AK76" s="1076" t="str">
        <f>IF(AL76=0,"",W76/AL76)</f>
        <v/>
      </c>
      <c r="AL76" s="1081"/>
      <c r="AM76" s="1014" t="str">
        <f>B76</f>
        <v>Polly Fester</v>
      </c>
      <c r="AN76" s="1074"/>
    </row>
    <row r="77" spans="1:40" s="1" customFormat="1" ht="13.5" customHeight="1" thickBot="1">
      <c r="A77" s="1030"/>
      <c r="B77" s="1163"/>
      <c r="C77" s="1041"/>
      <c r="D77" s="1008"/>
      <c r="E77" s="1008"/>
      <c r="F77" s="1008"/>
      <c r="G77" s="1026"/>
      <c r="H77" s="1028"/>
      <c r="I77" s="48"/>
      <c r="J77" s="43"/>
      <c r="K77" s="1022"/>
      <c r="L77" s="48"/>
      <c r="M77" s="90"/>
      <c r="N77" s="1022"/>
      <c r="O77" s="91"/>
      <c r="P77" s="43"/>
      <c r="Q77" s="1022"/>
      <c r="R77" s="91"/>
      <c r="S77" s="90"/>
      <c r="T77" s="1022"/>
      <c r="U77" s="91"/>
      <c r="V77" s="74"/>
      <c r="W77" s="1167"/>
      <c r="X77" s="1156"/>
      <c r="Y77" s="1119"/>
      <c r="Z77" s="1027"/>
      <c r="AA77" s="1017"/>
      <c r="AB77" s="1027"/>
      <c r="AC77" s="999"/>
      <c r="AD77" s="999"/>
      <c r="AE77" s="999"/>
      <c r="AF77" s="999"/>
      <c r="AG77" s="1007"/>
      <c r="AH77" s="1061"/>
      <c r="AI77" s="1007"/>
      <c r="AJ77" s="1077"/>
      <c r="AK77" s="1076"/>
      <c r="AL77" s="1081"/>
      <c r="AM77" s="1014"/>
      <c r="AN77" s="1074"/>
    </row>
    <row r="78" spans="1:40" s="1" customFormat="1" ht="13.5" customHeight="1">
      <c r="A78" s="1009">
        <v>9</v>
      </c>
      <c r="B78" s="1171" t="s">
        <v>411</v>
      </c>
      <c r="C78" s="1014"/>
      <c r="D78" s="999">
        <v>1</v>
      </c>
      <c r="E78" s="999"/>
      <c r="F78" s="999">
        <v>1</v>
      </c>
      <c r="G78" s="1016"/>
      <c r="H78" s="1038">
        <v>0</v>
      </c>
      <c r="I78" s="42"/>
      <c r="J78" s="43"/>
      <c r="K78" s="1050"/>
      <c r="L78" s="42"/>
      <c r="M78" s="43"/>
      <c r="N78" s="1050"/>
      <c r="O78" s="42"/>
      <c r="P78" s="43"/>
      <c r="Q78" s="1050"/>
      <c r="R78" s="4"/>
      <c r="S78" s="43"/>
      <c r="T78" s="1050"/>
      <c r="U78" s="42"/>
      <c r="V78" s="74"/>
      <c r="W78" s="1169">
        <f>IF(COUNT(H78:T79)=0,"",SUM(H78,K78,N78,Q78,T78))</f>
        <v>0</v>
      </c>
      <c r="X78" s="1156">
        <f>IF(W78="",X76,W78+X76)</f>
        <v>28</v>
      </c>
      <c r="Y78" s="1118">
        <f>V78+D78</f>
        <v>1</v>
      </c>
      <c r="Z78" s="1153">
        <f>IF(W78="","",IF(Y78&gt;V78,AA78,0))</f>
        <v>0</v>
      </c>
      <c r="AA78" s="1168">
        <f>IF(W78="","",W78-W19)</f>
        <v>0</v>
      </c>
      <c r="AB78" s="1027">
        <f>COUNTIF(I78:J79,"b")+COUNTIF(L78:M79,"b")+COUNTIF(O78:P79,"b")+COUNTIF(R78:S79,"b")+COUNTIF(U78:V79,"b")</f>
        <v>0</v>
      </c>
      <c r="AC78" s="999">
        <f>COUNTIF(I78:J79,"J")+COUNTIF(L78:M79,"J")+COUNTIF(O78:P79,"J")+COUNTIF(R78:S79,"J")+COUNTIF(U78:V79,"J")</f>
        <v>0</v>
      </c>
      <c r="AD78" s="999">
        <f>COUNTIF(I78:J79,"G")+COUNTIF(L78:M79,"G")+COUNTIF(O78:P79,"G")+COUNTIF(R78:S79,"G")+COUNTIF(U78:V79,"G")</f>
        <v>0</v>
      </c>
      <c r="AE78" s="999">
        <f>COUNTIF(I78:J79,"O")+COUNTIF(L78:M79,"O")+COUNTIF(O78:P79,"O")+COUNTIF(R78:S79,"O")+COUNTIF(U78:V79,"O")</f>
        <v>0</v>
      </c>
      <c r="AF78" s="999">
        <f>COUNTIF(I78:J79,"N")+COUNTIF(L78:M79,"N")+COUNTIF(O78:P79,"N")+COUNTIF(R78:S79,"N")+COUNTIF(U78:V79,"N")</f>
        <v>0</v>
      </c>
      <c r="AG78" s="999">
        <f>SUM(AB78:AF79)</f>
        <v>0</v>
      </c>
      <c r="AH78" s="1060">
        <f>IF(W78="",0,AG78/AJ78)</f>
        <v>0</v>
      </c>
      <c r="AI78" s="1071">
        <f>IF(AJ78=0,0,W78/AJ78)</f>
        <v>0</v>
      </c>
      <c r="AJ78" s="1074">
        <f>IF(G78="X",0,COUNT(H78,K78,N78,Q78,T78))</f>
        <v>1</v>
      </c>
      <c r="AK78" s="1076" t="str">
        <f>IF(AL78=0,"",W78/AL78)</f>
        <v/>
      </c>
      <c r="AL78" s="1081"/>
      <c r="AM78" s="1092" t="str">
        <f>B78</f>
        <v>boo d. livers</v>
      </c>
      <c r="AN78" s="1093"/>
    </row>
    <row r="79" spans="1:40" s="1" customFormat="1" ht="13.5" customHeight="1" thickBot="1">
      <c r="A79" s="1009"/>
      <c r="B79" s="942"/>
      <c r="C79" s="1015"/>
      <c r="D79" s="1022"/>
      <c r="E79" s="1022"/>
      <c r="F79" s="1022"/>
      <c r="G79" s="1017"/>
      <c r="H79" s="1042"/>
      <c r="I79" s="42"/>
      <c r="J79" s="43"/>
      <c r="K79" s="1024"/>
      <c r="L79" s="42"/>
      <c r="M79" s="90"/>
      <c r="N79" s="1024"/>
      <c r="O79" s="4"/>
      <c r="P79" s="43"/>
      <c r="Q79" s="1024"/>
      <c r="R79" s="4"/>
      <c r="S79" s="90"/>
      <c r="T79" s="1024"/>
      <c r="U79" s="4"/>
      <c r="V79" s="74"/>
      <c r="W79" s="1170"/>
      <c r="X79" s="1156"/>
      <c r="Y79" s="1119"/>
      <c r="Z79" s="1153"/>
      <c r="AA79" s="1165"/>
      <c r="AB79" s="1027"/>
      <c r="AC79" s="999"/>
      <c r="AD79" s="999"/>
      <c r="AE79" s="999"/>
      <c r="AF79" s="999"/>
      <c r="AG79" s="999"/>
      <c r="AH79" s="1060"/>
      <c r="AI79" s="999"/>
      <c r="AJ79" s="1074"/>
      <c r="AK79" s="1076"/>
      <c r="AL79" s="1081"/>
      <c r="AM79" s="1092"/>
      <c r="AN79" s="1093"/>
    </row>
    <row r="80" spans="1:40" s="1" customFormat="1" ht="13.5" customHeight="1">
      <c r="A80" s="1030">
        <v>10</v>
      </c>
      <c r="B80" s="1162" t="s">
        <v>383</v>
      </c>
      <c r="C80" s="1040"/>
      <c r="D80" s="1007"/>
      <c r="E80" s="1007"/>
      <c r="F80" s="1007"/>
      <c r="G80" s="1029"/>
      <c r="H80" s="1027">
        <v>0</v>
      </c>
      <c r="I80" s="48"/>
      <c r="J80" s="43"/>
      <c r="K80" s="999"/>
      <c r="L80" s="48"/>
      <c r="M80" s="43"/>
      <c r="N80" s="999"/>
      <c r="O80" s="48"/>
      <c r="P80" s="43"/>
      <c r="Q80" s="999"/>
      <c r="R80" s="91"/>
      <c r="S80" s="43"/>
      <c r="T80" s="999"/>
      <c r="U80" s="48"/>
      <c r="V80" s="74"/>
      <c r="W80" s="1166">
        <f>IF(COUNT(H80:T81)=0,"",SUM(H80,K80,N80,Q80,T80))</f>
        <v>0</v>
      </c>
      <c r="X80" s="1156">
        <f>IF(W80="",X78,W80+X78)</f>
        <v>28</v>
      </c>
      <c r="Y80" s="1118">
        <f>V80+D80</f>
        <v>0</v>
      </c>
      <c r="Z80" s="1027">
        <f>IF(W80="","",IF(Y80&gt;V80,AA80,0))</f>
        <v>0</v>
      </c>
      <c r="AA80" s="1016">
        <f>IF(W80="","",W80-W21)</f>
        <v>-5</v>
      </c>
      <c r="AB80" s="1027">
        <f>COUNTIF(I80:J81,"b")+COUNTIF(L80:M81,"b")+COUNTIF(O80:P81,"b")+COUNTIF(R80:S81,"b")+COUNTIF(U80:V81,"b")</f>
        <v>0</v>
      </c>
      <c r="AC80" s="999">
        <f>COUNTIF(I80:J81,"J")+COUNTIF(L80:M81,"J")+COUNTIF(O80:P81,"J")+COUNTIF(R80:S81,"J")+COUNTIF(U80:V81,"J")</f>
        <v>0</v>
      </c>
      <c r="AD80" s="999">
        <f>COUNTIF(I80:J81,"G")+COUNTIF(L80:M81,"G")+COUNTIF(O80:P81,"G")+COUNTIF(R80:S81,"G")+COUNTIF(U80:V81,"G")</f>
        <v>0</v>
      </c>
      <c r="AE80" s="999">
        <f>COUNTIF(I80:J81,"O")+COUNTIF(L80:M81,"O")+COUNTIF(O80:P81,"O")+COUNTIF(R80:S81,"O")+COUNTIF(U80:V81,"O")</f>
        <v>0</v>
      </c>
      <c r="AF80" s="999">
        <f>COUNTIF(I80:J81,"N")+COUNTIF(L80:M81,"N")+COUNTIF(O80:P81,"N")+COUNTIF(R80:S81,"N")+COUNTIF(U80:V81,"N")</f>
        <v>0</v>
      </c>
      <c r="AG80" s="1007">
        <f>SUM(AB80:AF81)</f>
        <v>0</v>
      </c>
      <c r="AH80" s="1061">
        <f>IF(W80="",0,AG80/AJ80)</f>
        <v>0</v>
      </c>
      <c r="AI80" s="1068">
        <f>IF(AJ80=0,0,W80/AJ80)</f>
        <v>0</v>
      </c>
      <c r="AJ80" s="1077">
        <f>IF(G80="X",0,COUNT(H80,K80,N80,Q80,T80))</f>
        <v>1</v>
      </c>
      <c r="AK80" s="1076" t="str">
        <f>IF(AL80=0,"",W80/AL80)</f>
        <v/>
      </c>
      <c r="AL80" s="1081"/>
      <c r="AM80" s="1014" t="str">
        <f>B80</f>
        <v>Sista Slit'chya</v>
      </c>
      <c r="AN80" s="1074"/>
    </row>
    <row r="81" spans="1:40" s="1" customFormat="1" ht="13.5" customHeight="1" thickBot="1">
      <c r="A81" s="1030"/>
      <c r="B81" s="1163"/>
      <c r="C81" s="1041"/>
      <c r="D81" s="1008"/>
      <c r="E81" s="1008"/>
      <c r="F81" s="1008"/>
      <c r="G81" s="1026"/>
      <c r="H81" s="1028"/>
      <c r="I81" s="48"/>
      <c r="J81" s="43"/>
      <c r="K81" s="1022"/>
      <c r="L81" s="48"/>
      <c r="M81" s="90"/>
      <c r="N81" s="1022"/>
      <c r="O81" s="91"/>
      <c r="P81" s="43"/>
      <c r="Q81" s="1022"/>
      <c r="R81" s="91"/>
      <c r="S81" s="90"/>
      <c r="T81" s="1022"/>
      <c r="U81" s="91"/>
      <c r="V81" s="74"/>
      <c r="W81" s="1167"/>
      <c r="X81" s="1156"/>
      <c r="Y81" s="1119"/>
      <c r="Z81" s="1027"/>
      <c r="AA81" s="1017"/>
      <c r="AB81" s="1027"/>
      <c r="AC81" s="999"/>
      <c r="AD81" s="999"/>
      <c r="AE81" s="999"/>
      <c r="AF81" s="999"/>
      <c r="AG81" s="1007"/>
      <c r="AH81" s="1061"/>
      <c r="AI81" s="1007"/>
      <c r="AJ81" s="1077"/>
      <c r="AK81" s="1076"/>
      <c r="AL81" s="1081"/>
      <c r="AM81" s="1014"/>
      <c r="AN81" s="1074"/>
    </row>
    <row r="82" spans="1:40" s="1" customFormat="1" ht="13.5" customHeight="1">
      <c r="A82" s="1009">
        <v>11</v>
      </c>
      <c r="B82" s="1171" t="s">
        <v>383</v>
      </c>
      <c r="C82" s="1014"/>
      <c r="D82" s="999">
        <v>1</v>
      </c>
      <c r="E82" s="999"/>
      <c r="F82" s="999"/>
      <c r="G82" s="1016"/>
      <c r="H82" s="1038">
        <v>5</v>
      </c>
      <c r="I82" s="42" t="s">
        <v>89</v>
      </c>
      <c r="J82" s="43" t="s">
        <v>92</v>
      </c>
      <c r="K82" s="1050">
        <v>5</v>
      </c>
      <c r="L82" s="42" t="s">
        <v>89</v>
      </c>
      <c r="M82" s="43" t="s">
        <v>92</v>
      </c>
      <c r="N82" s="1050"/>
      <c r="O82" s="42"/>
      <c r="P82" s="43"/>
      <c r="Q82" s="1050"/>
      <c r="R82" s="4"/>
      <c r="S82" s="43"/>
      <c r="T82" s="1050"/>
      <c r="U82" s="42"/>
      <c r="V82" s="74"/>
      <c r="W82" s="1169">
        <f>IF(COUNT(H82:T83)=0,"",SUM(H82,K82,N82,Q82,T82))</f>
        <v>10</v>
      </c>
      <c r="X82" s="1156">
        <f>IF(W82="",X80,W82+X80)</f>
        <v>38</v>
      </c>
      <c r="Y82" s="1118">
        <f>V82+D82</f>
        <v>1</v>
      </c>
      <c r="Z82" s="1153">
        <f>IF(W82="","",IF(Y82&gt;V82,AA82,0))</f>
        <v>10</v>
      </c>
      <c r="AA82" s="1168">
        <f>IF(W82="","",W82-W23)</f>
        <v>10</v>
      </c>
      <c r="AB82" s="1027">
        <f>COUNTIF(I82:J83,"b")+COUNTIF(L82:M83,"b")+COUNTIF(O82:P83,"b")+COUNTIF(R82:S83,"b")+COUNTIF(U82:V83,"b")</f>
        <v>2</v>
      </c>
      <c r="AC82" s="999">
        <f>COUNTIF(I82:J83,"J")+COUNTIF(L82:M83,"J")+COUNTIF(O82:P83,"J")+COUNTIF(R82:S83,"J")+COUNTIF(U82:V83,"J")</f>
        <v>0</v>
      </c>
      <c r="AD82" s="999">
        <f>COUNTIF(I82:J83,"G")+COUNTIF(L82:M83,"G")+COUNTIF(O82:P83,"G")+COUNTIF(R82:S83,"G")+COUNTIF(U82:V83,"G")</f>
        <v>2</v>
      </c>
      <c r="AE82" s="999">
        <f>COUNTIF(I82:J83,"O")+COUNTIF(L82:M83,"O")+COUNTIF(O82:P83,"O")+COUNTIF(R82:S83,"O")+COUNTIF(U82:V83,"O")</f>
        <v>0</v>
      </c>
      <c r="AF82" s="999">
        <f>COUNTIF(I82:J83,"N")+COUNTIF(L82:M83,"N")+COUNTIF(O82:P83,"N")+COUNTIF(R82:S83,"N")+COUNTIF(U82:V83,"N")</f>
        <v>0</v>
      </c>
      <c r="AG82" s="999">
        <f>SUM(AB82:AF83)</f>
        <v>4</v>
      </c>
      <c r="AH82" s="1060">
        <f>IF(W82="",0,AG82/AJ82)</f>
        <v>2</v>
      </c>
      <c r="AI82" s="1071">
        <f>IF(AJ82=0,0,W82/AJ82)</f>
        <v>5</v>
      </c>
      <c r="AJ82" s="1074">
        <f>IF(G82="X",0,COUNT(H82,K82,N82,Q82,T82))</f>
        <v>2</v>
      </c>
      <c r="AK82" s="1076" t="str">
        <f>IF(AL82=0,"",W82/AL82)</f>
        <v/>
      </c>
      <c r="AL82" s="1081"/>
      <c r="AM82" s="1092" t="str">
        <f>B82</f>
        <v>Sista Slit'chya</v>
      </c>
      <c r="AN82" s="1093"/>
    </row>
    <row r="83" spans="1:40" s="1" customFormat="1" ht="13.5" customHeight="1" thickBot="1">
      <c r="A83" s="1009"/>
      <c r="B83" s="942"/>
      <c r="C83" s="1015"/>
      <c r="D83" s="1022"/>
      <c r="E83" s="1022"/>
      <c r="F83" s="1022"/>
      <c r="G83" s="1017"/>
      <c r="H83" s="1042"/>
      <c r="I83" s="42"/>
      <c r="J83" s="43"/>
      <c r="K83" s="1024"/>
      <c r="L83" s="42"/>
      <c r="M83" s="90"/>
      <c r="N83" s="1024"/>
      <c r="O83" s="4"/>
      <c r="P83" s="43"/>
      <c r="Q83" s="1024"/>
      <c r="R83" s="4"/>
      <c r="S83" s="90"/>
      <c r="T83" s="1024"/>
      <c r="U83" s="4"/>
      <c r="V83" s="74"/>
      <c r="W83" s="1170"/>
      <c r="X83" s="1156"/>
      <c r="Y83" s="1119"/>
      <c r="Z83" s="1153"/>
      <c r="AA83" s="1165"/>
      <c r="AB83" s="1027"/>
      <c r="AC83" s="999"/>
      <c r="AD83" s="999"/>
      <c r="AE83" s="999"/>
      <c r="AF83" s="999"/>
      <c r="AG83" s="999"/>
      <c r="AH83" s="1060"/>
      <c r="AI83" s="999"/>
      <c r="AJ83" s="1074"/>
      <c r="AK83" s="1076"/>
      <c r="AL83" s="1081"/>
      <c r="AM83" s="1092"/>
      <c r="AN83" s="1093"/>
    </row>
    <row r="84" spans="1:40" s="1" customFormat="1" ht="13.5" customHeight="1">
      <c r="A84" s="1030">
        <v>12</v>
      </c>
      <c r="B84" s="1162" t="s">
        <v>411</v>
      </c>
      <c r="C84" s="1040"/>
      <c r="D84" s="1007">
        <v>1</v>
      </c>
      <c r="E84" s="1007">
        <v>1</v>
      </c>
      <c r="F84" s="1007"/>
      <c r="G84" s="1029"/>
      <c r="H84" s="1027">
        <v>5</v>
      </c>
      <c r="I84" s="48" t="s">
        <v>89</v>
      </c>
      <c r="J84" s="43"/>
      <c r="K84" s="999"/>
      <c r="L84" s="48"/>
      <c r="M84" s="43"/>
      <c r="N84" s="999"/>
      <c r="O84" s="48"/>
      <c r="P84" s="43"/>
      <c r="Q84" s="999"/>
      <c r="R84" s="91"/>
      <c r="S84" s="43"/>
      <c r="T84" s="999"/>
      <c r="U84" s="48"/>
      <c r="V84" s="74"/>
      <c r="W84" s="1166">
        <f>IF(COUNT(H84:T85)=0,"",SUM(H84,K84,N84,Q84,T84))</f>
        <v>5</v>
      </c>
      <c r="X84" s="1156">
        <f>IF(W84="",X82,W84+X82)</f>
        <v>43</v>
      </c>
      <c r="Y84" s="1118">
        <f>V84+D84</f>
        <v>1</v>
      </c>
      <c r="Z84" s="1027">
        <f>IF(W84="","",IF(Y84&gt;V84,AA84,0))</f>
        <v>3</v>
      </c>
      <c r="AA84" s="1016">
        <f>IF(W84="","",W84-W25)</f>
        <v>3</v>
      </c>
      <c r="AB84" s="1027">
        <f>COUNTIF(I84:J85,"b")+COUNTIF(L84:M85,"b")+COUNTIF(O84:P85,"b")+COUNTIF(R84:S85,"b")+COUNTIF(U84:V85,"b")</f>
        <v>0</v>
      </c>
      <c r="AC84" s="999">
        <f>COUNTIF(I84:J85,"J")+COUNTIF(L84:M85,"J")+COUNTIF(O84:P85,"J")+COUNTIF(R84:S85,"J")+COUNTIF(U84:V85,"J")</f>
        <v>0</v>
      </c>
      <c r="AD84" s="999">
        <f>COUNTIF(I84:J85,"G")+COUNTIF(L84:M85,"G")+COUNTIF(O84:P85,"G")+COUNTIF(R84:S85,"G")+COUNTIF(U84:V85,"G")</f>
        <v>1</v>
      </c>
      <c r="AE84" s="999">
        <f>COUNTIF(I84:J85,"O")+COUNTIF(L84:M85,"O")+COUNTIF(O84:P85,"O")+COUNTIF(R84:S85,"O")+COUNTIF(U84:V85,"O")</f>
        <v>0</v>
      </c>
      <c r="AF84" s="999">
        <f>COUNTIF(I84:J85,"N")+COUNTIF(L84:M85,"N")+COUNTIF(O84:P85,"N")+COUNTIF(R84:S85,"N")+COUNTIF(U84:V85,"N")</f>
        <v>0</v>
      </c>
      <c r="AG84" s="1007">
        <f>SUM(AB84:AF85)</f>
        <v>1</v>
      </c>
      <c r="AH84" s="1061">
        <f>IF(W84="",0,AG84/AJ84)</f>
        <v>1</v>
      </c>
      <c r="AI84" s="1068">
        <f>IF(AJ84=0,0,W84/AJ84)</f>
        <v>5</v>
      </c>
      <c r="AJ84" s="1077">
        <f>IF(G84="X",0,COUNT(H84,K84,N84,Q84,T84))</f>
        <v>1</v>
      </c>
      <c r="AK84" s="1076" t="str">
        <f>IF(AL84=0,"",W84/AL84)</f>
        <v/>
      </c>
      <c r="AL84" s="1081"/>
      <c r="AM84" s="1014" t="str">
        <f>B84</f>
        <v>boo d. livers</v>
      </c>
      <c r="AN84" s="1074"/>
    </row>
    <row r="85" spans="1:40" s="1" customFormat="1" ht="13.5" customHeight="1" thickBot="1">
      <c r="A85" s="1030"/>
      <c r="B85" s="1163"/>
      <c r="C85" s="1041"/>
      <c r="D85" s="1008"/>
      <c r="E85" s="1008"/>
      <c r="F85" s="1008"/>
      <c r="G85" s="1026"/>
      <c r="H85" s="1028"/>
      <c r="I85" s="48"/>
      <c r="J85" s="43"/>
      <c r="K85" s="1022"/>
      <c r="L85" s="48"/>
      <c r="M85" s="90"/>
      <c r="N85" s="1022"/>
      <c r="O85" s="91"/>
      <c r="P85" s="43"/>
      <c r="Q85" s="1022"/>
      <c r="R85" s="91"/>
      <c r="S85" s="90"/>
      <c r="T85" s="1022"/>
      <c r="U85" s="91"/>
      <c r="V85" s="74"/>
      <c r="W85" s="1167"/>
      <c r="X85" s="1156"/>
      <c r="Y85" s="1119"/>
      <c r="Z85" s="1027"/>
      <c r="AA85" s="1017"/>
      <c r="AB85" s="1027"/>
      <c r="AC85" s="999"/>
      <c r="AD85" s="999"/>
      <c r="AE85" s="999"/>
      <c r="AF85" s="999"/>
      <c r="AG85" s="1007"/>
      <c r="AH85" s="1061"/>
      <c r="AI85" s="1007"/>
      <c r="AJ85" s="1077"/>
      <c r="AK85" s="1076"/>
      <c r="AL85" s="1081"/>
      <c r="AM85" s="1014"/>
      <c r="AN85" s="1074"/>
    </row>
    <row r="86" spans="1:40" s="1" customFormat="1" ht="13.5" customHeight="1">
      <c r="A86" s="1009">
        <v>13</v>
      </c>
      <c r="B86" s="1171" t="s">
        <v>413</v>
      </c>
      <c r="C86" s="1049"/>
      <c r="D86" s="999">
        <v>1</v>
      </c>
      <c r="E86" s="999">
        <v>1</v>
      </c>
      <c r="F86" s="999"/>
      <c r="G86" s="1016"/>
      <c r="H86" s="1038">
        <v>4</v>
      </c>
      <c r="I86" s="42"/>
      <c r="J86" s="43"/>
      <c r="K86" s="1050"/>
      <c r="L86" s="42"/>
      <c r="M86" s="43"/>
      <c r="N86" s="1050"/>
      <c r="O86" s="42"/>
      <c r="P86" s="43"/>
      <c r="Q86" s="1050"/>
      <c r="R86" s="4"/>
      <c r="S86" s="43"/>
      <c r="T86" s="1050"/>
      <c r="U86" s="42"/>
      <c r="V86" s="74"/>
      <c r="W86" s="1169">
        <f>IF(COUNT(H86:T87)=0,"",SUM(H86,K86,N86,Q86,T86))</f>
        <v>4</v>
      </c>
      <c r="X86" s="1156">
        <f>IF(W86="",X84,W86+X84)</f>
        <v>47</v>
      </c>
      <c r="Y86" s="1118">
        <f>V86+D86</f>
        <v>1</v>
      </c>
      <c r="Z86" s="1153">
        <f>IF(W86="","",IF(Y86&gt;V86,AA86,0))</f>
        <v>1</v>
      </c>
      <c r="AA86" s="1168">
        <f>IF(W86="","",W86-W27)</f>
        <v>1</v>
      </c>
      <c r="AB86" s="1027">
        <f>COUNTIF(I86:J87,"b")+COUNTIF(L86:M87,"b")+COUNTIF(O86:P87,"b")+COUNTIF(R86:S87,"b")+COUNTIF(U86:V87,"b")</f>
        <v>0</v>
      </c>
      <c r="AC86" s="999">
        <f>COUNTIF(I86:J87,"J")+COUNTIF(L86:M87,"J")+COUNTIF(O86:P87,"J")+COUNTIF(R86:S87,"J")+COUNTIF(U86:V87,"J")</f>
        <v>0</v>
      </c>
      <c r="AD86" s="999">
        <f>COUNTIF(I86:J87,"G")+COUNTIF(L86:M87,"G")+COUNTIF(O86:P87,"G")+COUNTIF(R86:S87,"G")+COUNTIF(U86:V87,"G")</f>
        <v>0</v>
      </c>
      <c r="AE86" s="999">
        <f>COUNTIF(I86:J87,"O")+COUNTIF(L86:M87,"O")+COUNTIF(O86:P87,"O")+COUNTIF(R86:S87,"O")+COUNTIF(U86:V87,"O")</f>
        <v>0</v>
      </c>
      <c r="AF86" s="999">
        <f>COUNTIF(I86:J87,"N")+COUNTIF(L86:M87,"N")+COUNTIF(O86:P87,"N")+COUNTIF(R86:S87,"N")+COUNTIF(U86:V87,"N")</f>
        <v>0</v>
      </c>
      <c r="AG86" s="999">
        <f>SUM(AB86:AF87)</f>
        <v>0</v>
      </c>
      <c r="AH86" s="1060">
        <f>IF(W86="",0,AG86/AJ86)</f>
        <v>0</v>
      </c>
      <c r="AI86" s="1071">
        <f>IF(AJ86=0,0,W86/AJ86)</f>
        <v>4</v>
      </c>
      <c r="AJ86" s="1074">
        <f>IF(G86="X",0,COUNT(H86,K86,N86,Q86,T86))</f>
        <v>1</v>
      </c>
      <c r="AK86" s="1076" t="str">
        <f>IF(AL86=0,"",W86/AL86)</f>
        <v/>
      </c>
      <c r="AL86" s="1081"/>
      <c r="AM86" s="1090" t="str">
        <f>B86</f>
        <v>Polly Fester</v>
      </c>
      <c r="AN86" s="1091"/>
    </row>
    <row r="87" spans="1:40" s="1" customFormat="1" ht="13.5" customHeight="1" thickBot="1">
      <c r="A87" s="1009"/>
      <c r="B87" s="942"/>
      <c r="C87" s="1015"/>
      <c r="D87" s="1022"/>
      <c r="E87" s="1022"/>
      <c r="F87" s="1022"/>
      <c r="G87" s="1017"/>
      <c r="H87" s="1042"/>
      <c r="I87" s="42"/>
      <c r="J87" s="43"/>
      <c r="K87" s="1024"/>
      <c r="L87" s="42"/>
      <c r="M87" s="90"/>
      <c r="N87" s="1024"/>
      <c r="O87" s="4"/>
      <c r="P87" s="43"/>
      <c r="Q87" s="1024"/>
      <c r="R87" s="4"/>
      <c r="S87" s="90"/>
      <c r="T87" s="1024"/>
      <c r="U87" s="4"/>
      <c r="V87" s="74"/>
      <c r="W87" s="1170"/>
      <c r="X87" s="1156"/>
      <c r="Y87" s="1119"/>
      <c r="Z87" s="1153"/>
      <c r="AA87" s="1165"/>
      <c r="AB87" s="1027"/>
      <c r="AC87" s="999"/>
      <c r="AD87" s="999"/>
      <c r="AE87" s="999"/>
      <c r="AF87" s="999"/>
      <c r="AG87" s="999"/>
      <c r="AH87" s="1060"/>
      <c r="AI87" s="999"/>
      <c r="AJ87" s="1074"/>
      <c r="AK87" s="1076"/>
      <c r="AL87" s="1081"/>
      <c r="AM87" s="1090"/>
      <c r="AN87" s="1091"/>
    </row>
    <row r="88" spans="1:40" s="1" customFormat="1" ht="13.5" customHeight="1">
      <c r="A88" s="1030">
        <v>14</v>
      </c>
      <c r="B88" s="1162" t="s">
        <v>256</v>
      </c>
      <c r="C88" s="1040"/>
      <c r="D88" s="1007">
        <v>1</v>
      </c>
      <c r="E88" s="1007">
        <v>1</v>
      </c>
      <c r="F88" s="1007"/>
      <c r="G88" s="1029"/>
      <c r="H88" s="1027">
        <v>3</v>
      </c>
      <c r="I88" s="48"/>
      <c r="J88" s="43"/>
      <c r="K88" s="999"/>
      <c r="L88" s="48"/>
      <c r="M88" s="43"/>
      <c r="N88" s="999"/>
      <c r="O88" s="48"/>
      <c r="P88" s="43"/>
      <c r="Q88" s="999"/>
      <c r="R88" s="91"/>
      <c r="S88" s="43"/>
      <c r="T88" s="999"/>
      <c r="U88" s="48"/>
      <c r="V88" s="74"/>
      <c r="W88" s="1166">
        <f>IF(COUNT(H88:T89)=0,"",SUM(H88,K88,N88,Q88,T88))</f>
        <v>3</v>
      </c>
      <c r="X88" s="1156">
        <f>IF(W88="",X86,W88+X86)</f>
        <v>50</v>
      </c>
      <c r="Y88" s="1118">
        <f>V88+D88</f>
        <v>1</v>
      </c>
      <c r="Z88" s="1027">
        <f>IF(W88="","",IF(Y88&gt;V88,AA88,0))</f>
        <v>3</v>
      </c>
      <c r="AA88" s="1016">
        <f>IF(W88="","",W88-W29)</f>
        <v>3</v>
      </c>
      <c r="AB88" s="1027">
        <f>COUNTIF(I88:J89,"b")+COUNTIF(L88:M89,"b")+COUNTIF(O88:P89,"b")+COUNTIF(R88:S89,"b")+COUNTIF(U88:V89,"b")</f>
        <v>0</v>
      </c>
      <c r="AC88" s="999">
        <f>COUNTIF(I88:J89,"J")+COUNTIF(L88:M89,"J")+COUNTIF(O88:P89,"J")+COUNTIF(R88:S89,"J")+COUNTIF(U88:V89,"J")</f>
        <v>0</v>
      </c>
      <c r="AD88" s="999">
        <f>COUNTIF(I88:J89,"G")+COUNTIF(L88:M89,"G")+COUNTIF(O88:P89,"G")+COUNTIF(R88:S89,"G")+COUNTIF(U88:V89,"G")</f>
        <v>0</v>
      </c>
      <c r="AE88" s="999">
        <f>COUNTIF(I88:J89,"O")+COUNTIF(L88:M89,"O")+COUNTIF(O88:P89,"O")+COUNTIF(R88:S89,"O")+COUNTIF(U88:V89,"O")</f>
        <v>0</v>
      </c>
      <c r="AF88" s="999">
        <f>COUNTIF(I88:J89,"N")+COUNTIF(L88:M89,"N")+COUNTIF(O88:P89,"N")+COUNTIF(R88:S89,"N")+COUNTIF(U88:V89,"N")</f>
        <v>0</v>
      </c>
      <c r="AG88" s="1007">
        <f>SUM(AB88:AF89)</f>
        <v>0</v>
      </c>
      <c r="AH88" s="1061">
        <f>IF(W88="",0,AG88/AJ88)</f>
        <v>0</v>
      </c>
      <c r="AI88" s="1068">
        <f>IF(AJ88=0,0,W88/AJ88)</f>
        <v>3</v>
      </c>
      <c r="AJ88" s="1077">
        <f>IF(G88="X",0,COUNT(H88,K88,N88,Q88,T88))</f>
        <v>1</v>
      </c>
      <c r="AK88" s="1076" t="str">
        <f>IF(AL88=0,"",W88/AL88)</f>
        <v/>
      </c>
      <c r="AL88" s="1081"/>
      <c r="AM88" s="1014" t="str">
        <f>B88</f>
        <v>Tinja</v>
      </c>
      <c r="AN88" s="1074"/>
    </row>
    <row r="89" spans="1:40" s="1" customFormat="1" ht="13.5" customHeight="1" thickBot="1">
      <c r="A89" s="1030"/>
      <c r="B89" s="1163"/>
      <c r="C89" s="1041"/>
      <c r="D89" s="1008"/>
      <c r="E89" s="1008"/>
      <c r="F89" s="1008"/>
      <c r="G89" s="1026"/>
      <c r="H89" s="1028"/>
      <c r="I89" s="48"/>
      <c r="J89" s="43"/>
      <c r="K89" s="1022"/>
      <c r="L89" s="48"/>
      <c r="M89" s="90"/>
      <c r="N89" s="1022"/>
      <c r="O89" s="91"/>
      <c r="P89" s="43"/>
      <c r="Q89" s="1022"/>
      <c r="R89" s="91"/>
      <c r="S89" s="90"/>
      <c r="T89" s="1022"/>
      <c r="U89" s="91"/>
      <c r="V89" s="74"/>
      <c r="W89" s="1167"/>
      <c r="X89" s="1156"/>
      <c r="Y89" s="1119"/>
      <c r="Z89" s="1027"/>
      <c r="AA89" s="1017"/>
      <c r="AB89" s="1027"/>
      <c r="AC89" s="999"/>
      <c r="AD89" s="999"/>
      <c r="AE89" s="999"/>
      <c r="AF89" s="999"/>
      <c r="AG89" s="1007"/>
      <c r="AH89" s="1061"/>
      <c r="AI89" s="1007"/>
      <c r="AJ89" s="1077"/>
      <c r="AK89" s="1076"/>
      <c r="AL89" s="1081"/>
      <c r="AM89" s="1014"/>
      <c r="AN89" s="1074"/>
    </row>
    <row r="90" spans="1:40" s="1" customFormat="1" ht="13.5" customHeight="1">
      <c r="A90" s="1009">
        <v>15</v>
      </c>
      <c r="B90" s="1171" t="s">
        <v>411</v>
      </c>
      <c r="C90" s="1014"/>
      <c r="D90" s="999">
        <v>1</v>
      </c>
      <c r="E90" s="999">
        <v>1</v>
      </c>
      <c r="F90" s="999"/>
      <c r="G90" s="1016"/>
      <c r="H90" s="1038">
        <v>5</v>
      </c>
      <c r="I90" s="42" t="s">
        <v>89</v>
      </c>
      <c r="J90" s="43"/>
      <c r="K90" s="1050"/>
      <c r="L90" s="42"/>
      <c r="M90" s="43"/>
      <c r="N90" s="1050"/>
      <c r="O90" s="42"/>
      <c r="P90" s="43"/>
      <c r="Q90" s="1050"/>
      <c r="R90" s="4"/>
      <c r="S90" s="43"/>
      <c r="T90" s="1050"/>
      <c r="U90" s="42"/>
      <c r="V90" s="74"/>
      <c r="W90" s="1169">
        <f>IF(COUNT(H90:T91)=0,"",SUM(H90,K90,N90,Q90,T90))</f>
        <v>5</v>
      </c>
      <c r="X90" s="1156">
        <f>IF(W90="",X88,W90+X88)</f>
        <v>55</v>
      </c>
      <c r="Y90" s="1118">
        <f>V90+D90</f>
        <v>1</v>
      </c>
      <c r="Z90" s="1153">
        <f>IF(W90="","",IF(Y90&gt;V90,AA90,0))</f>
        <v>5</v>
      </c>
      <c r="AA90" s="1168">
        <f>IF(W90="","",W90-W31)</f>
        <v>5</v>
      </c>
      <c r="AB90" s="1027">
        <f>COUNTIF(I90:J91,"b")+COUNTIF(L90:M91,"b")+COUNTIF(O90:P91,"b")+COUNTIF(R90:S91,"b")+COUNTIF(U90:V91,"b")</f>
        <v>0</v>
      </c>
      <c r="AC90" s="999">
        <f>COUNTIF(I90:J91,"J")+COUNTIF(L90:M91,"J")+COUNTIF(O90:P91,"J")+COUNTIF(R90:S91,"J")+COUNTIF(U90:V91,"J")</f>
        <v>0</v>
      </c>
      <c r="AD90" s="999">
        <f>COUNTIF(I90:J91,"G")+COUNTIF(L90:M91,"G")+COUNTIF(O90:P91,"G")+COUNTIF(R90:S91,"G")+COUNTIF(U90:V91,"G")</f>
        <v>1</v>
      </c>
      <c r="AE90" s="999">
        <f>COUNTIF(I90:J91,"O")+COUNTIF(L90:M91,"O")+COUNTIF(O90:P91,"O")+COUNTIF(R90:S91,"O")+COUNTIF(U90:V91,"O")</f>
        <v>0</v>
      </c>
      <c r="AF90" s="999">
        <f>COUNTIF(I90:J91,"N")+COUNTIF(L90:M91,"N")+COUNTIF(O90:P91,"N")+COUNTIF(R90:S91,"N")+COUNTIF(U90:V91,"N")</f>
        <v>0</v>
      </c>
      <c r="AG90" s="999">
        <f>SUM(AB90:AF91)</f>
        <v>1</v>
      </c>
      <c r="AH90" s="1060">
        <f>IF(W90="",0,AG90/AJ90)</f>
        <v>1</v>
      </c>
      <c r="AI90" s="1071">
        <f>IF(AJ90=0,0,W90/AJ90)</f>
        <v>5</v>
      </c>
      <c r="AJ90" s="1074">
        <f>IF(G90="X",0,COUNT(H90,K90,N90,Q90,T90))</f>
        <v>1</v>
      </c>
      <c r="AK90" s="1076" t="str">
        <f>IF(AL90=0,"",W90/AL90)</f>
        <v/>
      </c>
      <c r="AL90" s="1081"/>
      <c r="AM90" s="1092" t="str">
        <f>B90</f>
        <v>boo d. livers</v>
      </c>
      <c r="AN90" s="1093"/>
    </row>
    <row r="91" spans="1:40" s="1" customFormat="1" ht="13.5" customHeight="1" thickBot="1">
      <c r="A91" s="1009"/>
      <c r="B91" s="942"/>
      <c r="C91" s="1015"/>
      <c r="D91" s="1022"/>
      <c r="E91" s="1022"/>
      <c r="F91" s="1022"/>
      <c r="G91" s="1017"/>
      <c r="H91" s="1042"/>
      <c r="I91" s="42"/>
      <c r="J91" s="43"/>
      <c r="K91" s="1024"/>
      <c r="L91" s="42"/>
      <c r="M91" s="90"/>
      <c r="N91" s="1024"/>
      <c r="O91" s="4"/>
      <c r="P91" s="43"/>
      <c r="Q91" s="1024"/>
      <c r="R91" s="4"/>
      <c r="S91" s="90"/>
      <c r="T91" s="1024"/>
      <c r="U91" s="4"/>
      <c r="V91" s="74"/>
      <c r="W91" s="1170"/>
      <c r="X91" s="1156"/>
      <c r="Y91" s="1119"/>
      <c r="Z91" s="1153"/>
      <c r="AA91" s="1165"/>
      <c r="AB91" s="1027"/>
      <c r="AC91" s="999"/>
      <c r="AD91" s="999"/>
      <c r="AE91" s="999"/>
      <c r="AF91" s="999"/>
      <c r="AG91" s="999"/>
      <c r="AH91" s="1060"/>
      <c r="AI91" s="999"/>
      <c r="AJ91" s="1074"/>
      <c r="AK91" s="1076"/>
      <c r="AL91" s="1081"/>
      <c r="AM91" s="1092"/>
      <c r="AN91" s="1093"/>
    </row>
    <row r="92" spans="1:40" s="1" customFormat="1" ht="13.5" customHeight="1">
      <c r="A92" s="1030">
        <v>16</v>
      </c>
      <c r="B92" s="1162" t="s">
        <v>413</v>
      </c>
      <c r="C92" s="1040"/>
      <c r="D92" s="1007">
        <v>1</v>
      </c>
      <c r="E92" s="1007">
        <v>1</v>
      </c>
      <c r="F92" s="1007"/>
      <c r="G92" s="1029"/>
      <c r="H92" s="1027">
        <v>5</v>
      </c>
      <c r="I92" s="48" t="s">
        <v>89</v>
      </c>
      <c r="J92" s="43"/>
      <c r="K92" s="999">
        <v>1</v>
      </c>
      <c r="L92" s="48"/>
      <c r="M92" s="43"/>
      <c r="N92" s="999"/>
      <c r="O92" s="48"/>
      <c r="P92" s="43"/>
      <c r="Q92" s="999"/>
      <c r="R92" s="91"/>
      <c r="S92" s="43"/>
      <c r="T92" s="999"/>
      <c r="U92" s="48"/>
      <c r="V92" s="74"/>
      <c r="W92" s="1166">
        <f>IF(COUNT(H92:T93)=0,"",SUM(H92,K92,N92,Q92,T92))</f>
        <v>6</v>
      </c>
      <c r="X92" s="1156">
        <f>IF(W92="",X90,W92+X90)</f>
        <v>61</v>
      </c>
      <c r="Y92" s="1118">
        <f>V92+D92</f>
        <v>1</v>
      </c>
      <c r="Z92" s="1027">
        <f>IF(W92="","",IF(Y92&gt;V92,AA92,0))</f>
        <v>6</v>
      </c>
      <c r="AA92" s="1016">
        <f>IF(W92="","",W92-W33)</f>
        <v>6</v>
      </c>
      <c r="AB92" s="1027">
        <f>COUNTIF(I92:J93,"b")+COUNTIF(L92:M93,"b")+COUNTIF(O92:P93,"b")+COUNTIF(R92:S93,"b")+COUNTIF(U92:V93,"b")</f>
        <v>0</v>
      </c>
      <c r="AC92" s="999">
        <f>COUNTIF(I92:J93,"J")+COUNTIF(L92:M93,"J")+COUNTIF(O92:P93,"J")+COUNTIF(R92:S93,"J")+COUNTIF(U92:V93,"J")</f>
        <v>0</v>
      </c>
      <c r="AD92" s="999">
        <f>COUNTIF(I92:J93,"G")+COUNTIF(L92:M93,"G")+COUNTIF(O92:P93,"G")+COUNTIF(R92:S93,"G")+COUNTIF(U92:V93,"G")</f>
        <v>1</v>
      </c>
      <c r="AE92" s="999">
        <f>COUNTIF(I92:J93,"O")+COUNTIF(L92:M93,"O")+COUNTIF(O92:P93,"O")+COUNTIF(R92:S93,"O")+COUNTIF(U92:V93,"O")</f>
        <v>0</v>
      </c>
      <c r="AF92" s="999">
        <f>COUNTIF(I92:J93,"N")+COUNTIF(L92:M93,"N")+COUNTIF(O92:P93,"N")+COUNTIF(R92:S93,"N")+COUNTIF(U92:V93,"N")</f>
        <v>0</v>
      </c>
      <c r="AG92" s="1007">
        <f>SUM(AB92:AF93)</f>
        <v>1</v>
      </c>
      <c r="AH92" s="1061">
        <f>IF(W92="",0,AG92/AJ92)</f>
        <v>0.5</v>
      </c>
      <c r="AI92" s="1068">
        <f>IF(AJ92=0,0,W92/AJ92)</f>
        <v>3</v>
      </c>
      <c r="AJ92" s="1077">
        <f>IF(G92="X",0,COUNT(H92,K92,N92,Q92,T92))</f>
        <v>2</v>
      </c>
      <c r="AK92" s="1076" t="str">
        <f>IF(AL92=0,"",W92/AL92)</f>
        <v/>
      </c>
      <c r="AL92" s="1081"/>
      <c r="AM92" s="1014" t="str">
        <f>B92</f>
        <v>Polly Fester</v>
      </c>
      <c r="AN92" s="1074"/>
    </row>
    <row r="93" spans="1:40" s="1" customFormat="1" ht="13.5" customHeight="1" thickBot="1">
      <c r="A93" s="1030"/>
      <c r="B93" s="1163"/>
      <c r="C93" s="1041"/>
      <c r="D93" s="1008"/>
      <c r="E93" s="1008"/>
      <c r="F93" s="1008"/>
      <c r="G93" s="1026"/>
      <c r="H93" s="1028"/>
      <c r="I93" s="48"/>
      <c r="J93" s="43"/>
      <c r="K93" s="1022"/>
      <c r="L93" s="48"/>
      <c r="M93" s="90"/>
      <c r="N93" s="1022"/>
      <c r="O93" s="91"/>
      <c r="P93" s="43"/>
      <c r="Q93" s="1022"/>
      <c r="R93" s="91"/>
      <c r="S93" s="90"/>
      <c r="T93" s="1022"/>
      <c r="U93" s="91"/>
      <c r="V93" s="74"/>
      <c r="W93" s="1167"/>
      <c r="X93" s="1156"/>
      <c r="Y93" s="1119"/>
      <c r="Z93" s="1027"/>
      <c r="AA93" s="1017"/>
      <c r="AB93" s="1027"/>
      <c r="AC93" s="999"/>
      <c r="AD93" s="999"/>
      <c r="AE93" s="999"/>
      <c r="AF93" s="999"/>
      <c r="AG93" s="1007"/>
      <c r="AH93" s="1061"/>
      <c r="AI93" s="1007"/>
      <c r="AJ93" s="1077"/>
      <c r="AK93" s="1076"/>
      <c r="AL93" s="1081"/>
      <c r="AM93" s="1014"/>
      <c r="AN93" s="1074"/>
    </row>
    <row r="94" spans="1:40" s="1" customFormat="1" ht="13.5" customHeight="1">
      <c r="A94" s="1009">
        <v>17</v>
      </c>
      <c r="B94" s="1171" t="s">
        <v>383</v>
      </c>
      <c r="C94" s="1014"/>
      <c r="D94" s="999">
        <v>1</v>
      </c>
      <c r="E94" s="999">
        <v>1</v>
      </c>
      <c r="F94" s="999"/>
      <c r="G94" s="1016"/>
      <c r="H94" s="1038">
        <v>1</v>
      </c>
      <c r="I94" s="42"/>
      <c r="J94" s="43"/>
      <c r="K94" s="1050"/>
      <c r="L94" s="42"/>
      <c r="M94" s="43"/>
      <c r="N94" s="1050"/>
      <c r="O94" s="42"/>
      <c r="P94" s="43"/>
      <c r="Q94" s="1050"/>
      <c r="R94" s="4"/>
      <c r="S94" s="43"/>
      <c r="T94" s="1050"/>
      <c r="U94" s="42"/>
      <c r="V94" s="74"/>
      <c r="W94" s="1169">
        <f>IF(COUNT(H94:T95)=0,"",SUM(H94,K94,N94,Q94,T94))</f>
        <v>1</v>
      </c>
      <c r="X94" s="1156">
        <f>IF(W94="",X92,W94+X92)</f>
        <v>62</v>
      </c>
      <c r="Y94" s="1118">
        <f>V94+D94</f>
        <v>1</v>
      </c>
      <c r="Z94" s="1153">
        <f>IF(W94="","",IF(Y94&gt;V94,AA94,0))</f>
        <v>0</v>
      </c>
      <c r="AA94" s="1168">
        <f>IF(W94="","",W94-W35)</f>
        <v>0</v>
      </c>
      <c r="AB94" s="1027">
        <f>COUNTIF(I94:J95,"b")+COUNTIF(L94:M95,"b")+COUNTIF(O94:P95,"b")+COUNTIF(R94:S95,"b")+COUNTIF(U94:V95,"b")</f>
        <v>0</v>
      </c>
      <c r="AC94" s="999">
        <f>COUNTIF(I94:J95,"J")+COUNTIF(L94:M95,"J")+COUNTIF(O94:P95,"J")+COUNTIF(R94:S95,"J")+COUNTIF(U94:V95,"J")</f>
        <v>0</v>
      </c>
      <c r="AD94" s="999">
        <f>COUNTIF(I94:J95,"G")+COUNTIF(L94:M95,"G")+COUNTIF(O94:P95,"G")+COUNTIF(R94:S95,"G")+COUNTIF(U94:V95,"G")</f>
        <v>0</v>
      </c>
      <c r="AE94" s="999">
        <f>COUNTIF(I94:J95,"O")+COUNTIF(L94:M95,"O")+COUNTIF(O94:P95,"O")+COUNTIF(R94:S95,"O")+COUNTIF(U94:V95,"O")</f>
        <v>0</v>
      </c>
      <c r="AF94" s="999">
        <f>COUNTIF(I94:J95,"N")+COUNTIF(L94:M95,"N")+COUNTIF(O94:P95,"N")+COUNTIF(R94:S95,"N")+COUNTIF(U94:V95,"N")</f>
        <v>0</v>
      </c>
      <c r="AG94" s="999">
        <f>SUM(AB94:AF95)</f>
        <v>0</v>
      </c>
      <c r="AH94" s="1060">
        <f>IF(W94="",0,AG94/AJ94)</f>
        <v>0</v>
      </c>
      <c r="AI94" s="1071">
        <f>IF(AJ94=0,0,W94/AJ94)</f>
        <v>1</v>
      </c>
      <c r="AJ94" s="1074">
        <f>IF(G94="X",0,COUNT(H94,K94,N94,Q94,T94))</f>
        <v>1</v>
      </c>
      <c r="AK94" s="1076" t="str">
        <f>IF(AL94=0,"",W94/AL94)</f>
        <v/>
      </c>
      <c r="AL94" s="1081"/>
      <c r="AM94" s="1092" t="str">
        <f>B94</f>
        <v>Sista Slit'chya</v>
      </c>
      <c r="AN94" s="1093"/>
    </row>
    <row r="95" spans="1:40" s="1" customFormat="1" ht="13.5" customHeight="1" thickBot="1">
      <c r="A95" s="1009"/>
      <c r="B95" s="942"/>
      <c r="C95" s="1015"/>
      <c r="D95" s="1022"/>
      <c r="E95" s="1022"/>
      <c r="F95" s="1022"/>
      <c r="G95" s="1017"/>
      <c r="H95" s="1042"/>
      <c r="I95" s="42"/>
      <c r="J95" s="43"/>
      <c r="K95" s="1024"/>
      <c r="L95" s="42"/>
      <c r="M95" s="90"/>
      <c r="N95" s="1024"/>
      <c r="O95" s="4"/>
      <c r="P95" s="43"/>
      <c r="Q95" s="1024"/>
      <c r="R95" s="4"/>
      <c r="S95" s="90"/>
      <c r="T95" s="1024"/>
      <c r="U95" s="4"/>
      <c r="V95" s="74"/>
      <c r="W95" s="1170"/>
      <c r="X95" s="1156"/>
      <c r="Y95" s="1119"/>
      <c r="Z95" s="1153"/>
      <c r="AA95" s="1165"/>
      <c r="AB95" s="1027"/>
      <c r="AC95" s="999"/>
      <c r="AD95" s="999"/>
      <c r="AE95" s="999"/>
      <c r="AF95" s="999"/>
      <c r="AG95" s="999"/>
      <c r="AH95" s="1060"/>
      <c r="AI95" s="999"/>
      <c r="AJ95" s="1074"/>
      <c r="AK95" s="1076"/>
      <c r="AL95" s="1081"/>
      <c r="AM95" s="1092"/>
      <c r="AN95" s="1093"/>
    </row>
    <row r="96" spans="1:40" s="1" customFormat="1" ht="13.5" customHeight="1">
      <c r="A96" s="1030">
        <v>18</v>
      </c>
      <c r="B96" s="1162" t="s">
        <v>411</v>
      </c>
      <c r="C96" s="1048"/>
      <c r="D96" s="1007"/>
      <c r="E96" s="1007"/>
      <c r="F96" s="1007"/>
      <c r="G96" s="1029"/>
      <c r="H96" s="1027">
        <v>1</v>
      </c>
      <c r="I96" s="48"/>
      <c r="J96" s="43"/>
      <c r="K96" s="999"/>
      <c r="L96" s="48"/>
      <c r="M96" s="43"/>
      <c r="N96" s="999"/>
      <c r="O96" s="48"/>
      <c r="P96" s="43"/>
      <c r="Q96" s="999"/>
      <c r="R96" s="91"/>
      <c r="S96" s="43"/>
      <c r="T96" s="999"/>
      <c r="U96" s="48"/>
      <c r="V96" s="74"/>
      <c r="W96" s="1166">
        <f>IF(COUNT(H96:T97)=0,"",SUM(H96,K96,N96,Q96,T96))</f>
        <v>1</v>
      </c>
      <c r="X96" s="1156">
        <f>IF(W96="",X94,W96+X94)</f>
        <v>63</v>
      </c>
      <c r="Y96" s="1118">
        <f>V96+D96</f>
        <v>0</v>
      </c>
      <c r="Z96" s="1027">
        <f>IF(W96="","",IF(Y96&gt;V96,AA96,0))</f>
        <v>0</v>
      </c>
      <c r="AA96" s="1016">
        <f>IF(W96="","",W96-W37)</f>
        <v>-3</v>
      </c>
      <c r="AB96" s="1027">
        <f>COUNTIF(I96:J97,"b")+COUNTIF(L96:M97,"b")+COUNTIF(O96:P97,"b")+COUNTIF(R96:S97,"b")+COUNTIF(U96:V97,"b")</f>
        <v>0</v>
      </c>
      <c r="AC96" s="999">
        <f>COUNTIF(I96:J97,"J")+COUNTIF(L96:M97,"J")+COUNTIF(O96:P97,"J")+COUNTIF(R96:S97,"J")+COUNTIF(U96:V97,"J")</f>
        <v>0</v>
      </c>
      <c r="AD96" s="999">
        <f>COUNTIF(I96:J97,"G")+COUNTIF(L96:M97,"G")+COUNTIF(O96:P97,"G")+COUNTIF(R96:S97,"G")+COUNTIF(U96:V97,"G")</f>
        <v>0</v>
      </c>
      <c r="AE96" s="999">
        <f>COUNTIF(I96:J97,"O")+COUNTIF(L96:M97,"O")+COUNTIF(O96:P97,"O")+COUNTIF(R96:S97,"O")+COUNTIF(U96:V97,"O")</f>
        <v>0</v>
      </c>
      <c r="AF96" s="999">
        <f>COUNTIF(I96:J97,"N")+COUNTIF(L96:M97,"N")+COUNTIF(O96:P97,"N")+COUNTIF(R96:S97,"N")+COUNTIF(U96:V97,"N")</f>
        <v>0</v>
      </c>
      <c r="AG96" s="1007">
        <f>SUM(AB96:AF97)</f>
        <v>0</v>
      </c>
      <c r="AH96" s="1061">
        <f>IF(W96="",0,AG96/AJ96)</f>
        <v>0</v>
      </c>
      <c r="AI96" s="1068">
        <f>IF(AJ96=0,0,W96/AJ96)</f>
        <v>1</v>
      </c>
      <c r="AJ96" s="1077">
        <f>IF(G96="X",0,COUNT(H96,K96,N96,Q96,T96))</f>
        <v>1</v>
      </c>
      <c r="AK96" s="1076" t="str">
        <f>IF(AL96=0,"",W96/AL96)</f>
        <v/>
      </c>
      <c r="AL96" s="1081"/>
      <c r="AM96" s="1014" t="str">
        <f>B96</f>
        <v>boo d. livers</v>
      </c>
      <c r="AN96" s="1074"/>
    </row>
    <row r="97" spans="1:40" s="1" customFormat="1" ht="13.5" customHeight="1" thickBot="1">
      <c r="A97" s="1030"/>
      <c r="B97" s="1163"/>
      <c r="C97" s="1041"/>
      <c r="D97" s="1008"/>
      <c r="E97" s="1008"/>
      <c r="F97" s="1008"/>
      <c r="G97" s="1026"/>
      <c r="H97" s="1028"/>
      <c r="I97" s="48"/>
      <c r="J97" s="43"/>
      <c r="K97" s="1022"/>
      <c r="L97" s="48"/>
      <c r="M97" s="90"/>
      <c r="N97" s="1022"/>
      <c r="O97" s="91"/>
      <c r="P97" s="43"/>
      <c r="Q97" s="1022"/>
      <c r="R97" s="91"/>
      <c r="S97" s="90"/>
      <c r="T97" s="1022"/>
      <c r="U97" s="91"/>
      <c r="V97" s="74"/>
      <c r="W97" s="1167"/>
      <c r="X97" s="1156"/>
      <c r="Y97" s="1119"/>
      <c r="Z97" s="1027"/>
      <c r="AA97" s="1017"/>
      <c r="AB97" s="1027"/>
      <c r="AC97" s="999"/>
      <c r="AD97" s="999"/>
      <c r="AE97" s="999"/>
      <c r="AF97" s="999"/>
      <c r="AG97" s="1007"/>
      <c r="AH97" s="1061"/>
      <c r="AI97" s="1007"/>
      <c r="AJ97" s="1077"/>
      <c r="AK97" s="1076"/>
      <c r="AL97" s="1081"/>
      <c r="AM97" s="1014"/>
      <c r="AN97" s="1074"/>
    </row>
    <row r="98" spans="1:40" s="1" customFormat="1" ht="13.5" customHeight="1">
      <c r="A98" s="1009">
        <v>19</v>
      </c>
      <c r="B98" s="1171" t="s">
        <v>413</v>
      </c>
      <c r="C98" s="1014"/>
      <c r="D98" s="999"/>
      <c r="E98" s="999"/>
      <c r="F98" s="999"/>
      <c r="G98" s="1016"/>
      <c r="H98" s="1038">
        <v>0</v>
      </c>
      <c r="I98" s="42"/>
      <c r="J98" s="43"/>
      <c r="K98" s="1050"/>
      <c r="L98" s="42"/>
      <c r="M98" s="43"/>
      <c r="N98" s="1050"/>
      <c r="O98" s="42"/>
      <c r="P98" s="43"/>
      <c r="Q98" s="1050"/>
      <c r="R98" s="4"/>
      <c r="S98" s="43"/>
      <c r="T98" s="1050"/>
      <c r="U98" s="42"/>
      <c r="V98" s="74"/>
      <c r="W98" s="1172">
        <f>IF(COUNT(H98:T99)=0,"",SUM(H98,K98,N98,Q98,T98))</f>
        <v>0</v>
      </c>
      <c r="X98" s="1156">
        <f>IF(W98="",X96,W98+X96)</f>
        <v>63</v>
      </c>
      <c r="Y98" s="1118">
        <f>V98+D98</f>
        <v>0</v>
      </c>
      <c r="Z98" s="1153">
        <f>IF(W98="","",IF(Y98&gt;V98,AA98,0))</f>
        <v>0</v>
      </c>
      <c r="AA98" s="1168">
        <f>IF(W98="","",W98-W39)</f>
        <v>-4</v>
      </c>
      <c r="AB98" s="1027">
        <f>COUNTIF(I98:J99,"b")+COUNTIF(L98:M99,"b")+COUNTIF(O98:P99,"b")+COUNTIF(R98:S99,"b")+COUNTIF(U98:V99,"b")</f>
        <v>0</v>
      </c>
      <c r="AC98" s="999">
        <f>COUNTIF(I98:J99,"J")+COUNTIF(L98:M99,"J")+COUNTIF(O98:P99,"J")+COUNTIF(R98:S99,"J")+COUNTIF(U98:V99,"J")</f>
        <v>0</v>
      </c>
      <c r="AD98" s="999">
        <f>COUNTIF(I98:J99,"G")+COUNTIF(L98:M99,"G")+COUNTIF(O98:P99,"G")+COUNTIF(R98:S99,"G")+COUNTIF(U98:V99,"G")</f>
        <v>0</v>
      </c>
      <c r="AE98" s="999">
        <f>COUNTIF(I98:J99,"O")+COUNTIF(L98:M99,"O")+COUNTIF(O98:P99,"O")+COUNTIF(R98:S99,"O")+COUNTIF(U98:V99,"O")</f>
        <v>0</v>
      </c>
      <c r="AF98" s="999">
        <f>COUNTIF(I98:J99,"N")+COUNTIF(L98:M99,"N")+COUNTIF(O98:P99,"N")+COUNTIF(R98:S99,"N")+COUNTIF(U98:V99,"N")</f>
        <v>0</v>
      </c>
      <c r="AG98" s="999">
        <f>SUM(AB98:AF99)</f>
        <v>0</v>
      </c>
      <c r="AH98" s="1060">
        <f>IF(W98="",0,AG98/AJ98)</f>
        <v>0</v>
      </c>
      <c r="AI98" s="1071">
        <f>IF(AJ98=0,0,W98/AJ98)</f>
        <v>0</v>
      </c>
      <c r="AJ98" s="1074">
        <f>IF(G98="X",0,COUNT(H98,K98,N98,Q98,T98))</f>
        <v>1</v>
      </c>
      <c r="AK98" s="1076" t="str">
        <f>IF(AL98=0,"",W98/AL98)</f>
        <v/>
      </c>
      <c r="AL98" s="1081"/>
      <c r="AM98" s="1090" t="str">
        <f>B98</f>
        <v>Polly Fester</v>
      </c>
      <c r="AN98" s="1091"/>
    </row>
    <row r="99" spans="1:40" s="1" customFormat="1" ht="13.5" customHeight="1" thickBot="1">
      <c r="A99" s="1009"/>
      <c r="B99" s="942"/>
      <c r="C99" s="1015"/>
      <c r="D99" s="1022"/>
      <c r="E99" s="1022"/>
      <c r="F99" s="1022"/>
      <c r="G99" s="1017"/>
      <c r="H99" s="1042"/>
      <c r="I99" s="42"/>
      <c r="J99" s="43"/>
      <c r="K99" s="1024"/>
      <c r="L99" s="42"/>
      <c r="M99" s="90"/>
      <c r="N99" s="1024"/>
      <c r="O99" s="4"/>
      <c r="P99" s="43"/>
      <c r="Q99" s="1024"/>
      <c r="R99" s="4"/>
      <c r="S99" s="90"/>
      <c r="T99" s="1024"/>
      <c r="U99" s="4"/>
      <c r="V99" s="74"/>
      <c r="W99" s="1173"/>
      <c r="X99" s="1156"/>
      <c r="Y99" s="1119"/>
      <c r="Z99" s="1153"/>
      <c r="AA99" s="1165"/>
      <c r="AB99" s="1027"/>
      <c r="AC99" s="999"/>
      <c r="AD99" s="999"/>
      <c r="AE99" s="999"/>
      <c r="AF99" s="999"/>
      <c r="AG99" s="999"/>
      <c r="AH99" s="1060"/>
      <c r="AI99" s="999"/>
      <c r="AJ99" s="1074"/>
      <c r="AK99" s="1076"/>
      <c r="AL99" s="1081"/>
      <c r="AM99" s="1090"/>
      <c r="AN99" s="1091"/>
    </row>
    <row r="100" spans="1:40" s="1" customFormat="1" ht="13.5" customHeight="1">
      <c r="A100" s="1030">
        <v>20</v>
      </c>
      <c r="B100" s="1162"/>
      <c r="C100" s="1040"/>
      <c r="D100" s="1007"/>
      <c r="E100" s="1007"/>
      <c r="F100" s="1007"/>
      <c r="G100" s="1029"/>
      <c r="H100" s="1027"/>
      <c r="I100" s="48"/>
      <c r="J100" s="43"/>
      <c r="K100" s="999"/>
      <c r="L100" s="48"/>
      <c r="M100" s="43"/>
      <c r="N100" s="999"/>
      <c r="O100" s="48"/>
      <c r="P100" s="43"/>
      <c r="Q100" s="999"/>
      <c r="R100" s="91"/>
      <c r="S100" s="43"/>
      <c r="T100" s="999"/>
      <c r="U100" s="48"/>
      <c r="V100" s="74"/>
      <c r="W100" s="1166" t="str">
        <f>IF(COUNT(H100:T101)=0,"",SUM(H100,K100,N100,Q100,T100))</f>
        <v/>
      </c>
      <c r="X100" s="1156">
        <f>IF(W100="",X98,W100+X98)</f>
        <v>63</v>
      </c>
      <c r="Y100" s="1118">
        <f>V100+D100</f>
        <v>0</v>
      </c>
      <c r="Z100" s="1027" t="str">
        <f>IF(W100="","",IF(Y100&gt;V100,AA100,0))</f>
        <v/>
      </c>
      <c r="AA100" s="1016" t="str">
        <f>IF(W100="","",W100-W41)</f>
        <v/>
      </c>
      <c r="AB100" s="1027">
        <f>COUNTIF(I100:J101,"b")+COUNTIF(L100:M101,"b")+COUNTIF(O100:P101,"b")+COUNTIF(R100:S101,"b")+COUNTIF(U100:V101,"b")</f>
        <v>0</v>
      </c>
      <c r="AC100" s="999">
        <f>COUNTIF(I100:J101,"J")+COUNTIF(L100:M101,"J")+COUNTIF(O100:P101,"J")+COUNTIF(R100:S101,"J")+COUNTIF(U100:V101,"J")</f>
        <v>0</v>
      </c>
      <c r="AD100" s="999">
        <f>COUNTIF(I100:J101,"G")+COUNTIF(L100:M101,"G")+COUNTIF(O100:P101,"G")+COUNTIF(R100:S101,"G")+COUNTIF(U100:V101,"G")</f>
        <v>0</v>
      </c>
      <c r="AE100" s="999">
        <f>COUNTIF(I100:J101,"O")+COUNTIF(L100:M101,"O")+COUNTIF(O100:P101,"O")+COUNTIF(R100:S101,"O")+COUNTIF(U100:V101,"O")</f>
        <v>0</v>
      </c>
      <c r="AF100" s="999">
        <f>COUNTIF(I100:J101,"N")+COUNTIF(L100:M101,"N")+COUNTIF(O100:P101,"N")+COUNTIF(R100:S101,"N")+COUNTIF(U100:V101,"N")</f>
        <v>0</v>
      </c>
      <c r="AG100" s="1007">
        <f>SUM(AB100:AF101)</f>
        <v>0</v>
      </c>
      <c r="AH100" s="1061">
        <f>IF(W100="",0,AG100/AJ100)</f>
        <v>0</v>
      </c>
      <c r="AI100" s="1068">
        <f>IF(AJ100=0,0,W100/AJ100)</f>
        <v>0</v>
      </c>
      <c r="AJ100" s="1077">
        <f>IF(G100="X",0,COUNT(H100,K100,N100,Q100,T100))</f>
        <v>0</v>
      </c>
      <c r="AK100" s="1076" t="str">
        <f>IF(AL100=0,"",W100/AL100)</f>
        <v/>
      </c>
      <c r="AL100" s="1081"/>
      <c r="AM100" s="1014">
        <f>B100</f>
        <v>0</v>
      </c>
      <c r="AN100" s="1074"/>
    </row>
    <row r="101" spans="1:40" s="1" customFormat="1" ht="13.5" customHeight="1" thickBot="1">
      <c r="A101" s="1030"/>
      <c r="B101" s="1163"/>
      <c r="C101" s="1041"/>
      <c r="D101" s="1008"/>
      <c r="E101" s="1008"/>
      <c r="F101" s="1008"/>
      <c r="G101" s="1026"/>
      <c r="H101" s="1028"/>
      <c r="I101" s="48"/>
      <c r="J101" s="43"/>
      <c r="K101" s="1022"/>
      <c r="L101" s="48"/>
      <c r="M101" s="90"/>
      <c r="N101" s="1022"/>
      <c r="O101" s="91"/>
      <c r="P101" s="43"/>
      <c r="Q101" s="1022"/>
      <c r="R101" s="91"/>
      <c r="S101" s="90"/>
      <c r="T101" s="1022"/>
      <c r="U101" s="91"/>
      <c r="V101" s="74"/>
      <c r="W101" s="1167"/>
      <c r="X101" s="1156"/>
      <c r="Y101" s="1119"/>
      <c r="Z101" s="1027"/>
      <c r="AA101" s="1017"/>
      <c r="AB101" s="1027"/>
      <c r="AC101" s="999"/>
      <c r="AD101" s="999"/>
      <c r="AE101" s="999"/>
      <c r="AF101" s="999"/>
      <c r="AG101" s="1007"/>
      <c r="AH101" s="1061"/>
      <c r="AI101" s="1007"/>
      <c r="AJ101" s="1077"/>
      <c r="AK101" s="1076"/>
      <c r="AL101" s="1081"/>
      <c r="AM101" s="1014"/>
      <c r="AN101" s="1074"/>
    </row>
    <row r="102" spans="1:40" s="1" customFormat="1" ht="13.5" customHeight="1">
      <c r="A102" s="1009">
        <v>21</v>
      </c>
      <c r="B102" s="1171"/>
      <c r="C102" s="1014"/>
      <c r="D102" s="999"/>
      <c r="E102" s="999"/>
      <c r="F102" s="999"/>
      <c r="G102" s="1016"/>
      <c r="H102" s="1038"/>
      <c r="I102" s="42"/>
      <c r="J102" s="43"/>
      <c r="K102" s="1050"/>
      <c r="L102" s="42"/>
      <c r="M102" s="43"/>
      <c r="N102" s="1050"/>
      <c r="O102" s="42"/>
      <c r="P102" s="43"/>
      <c r="Q102" s="1050"/>
      <c r="R102" s="4"/>
      <c r="S102" s="43"/>
      <c r="T102" s="1050"/>
      <c r="U102" s="42"/>
      <c r="V102" s="74"/>
      <c r="W102" s="1169" t="str">
        <f>IF(COUNT(H102:T103)=0,"",SUM(H102,K102,N102,Q102,T102))</f>
        <v/>
      </c>
      <c r="X102" s="1156">
        <f>IF(W102="",X100,W102+X100)</f>
        <v>63</v>
      </c>
      <c r="Y102" s="1118">
        <f>V102+D102</f>
        <v>0</v>
      </c>
      <c r="Z102" s="1153" t="str">
        <f>IF(W102="","",IF(Y102&gt;V102,AA102,0))</f>
        <v/>
      </c>
      <c r="AA102" s="1168" t="str">
        <f>IF(W102="","",W102-W43)</f>
        <v/>
      </c>
      <c r="AB102" s="1027">
        <f>COUNTIF(I102:J103,"b")+COUNTIF(L102:M103,"b")+COUNTIF(O102:P103,"b")+COUNTIF(R102:S103,"b")+COUNTIF(U102:V103,"b")</f>
        <v>0</v>
      </c>
      <c r="AC102" s="999">
        <f>COUNTIF(I102:J103,"J")+COUNTIF(L102:M103,"J")+COUNTIF(O102:P103,"J")+COUNTIF(R102:S103,"J")+COUNTIF(U102:V103,"J")</f>
        <v>0</v>
      </c>
      <c r="AD102" s="999">
        <f>COUNTIF(I102:J103,"G")+COUNTIF(L102:M103,"G")+COUNTIF(O102:P103,"G")+COUNTIF(R102:S103,"G")+COUNTIF(U102:V103,"G")</f>
        <v>0</v>
      </c>
      <c r="AE102" s="999">
        <f>COUNTIF(I102:J103,"O")+COUNTIF(L102:M103,"O")+COUNTIF(O102:P103,"O")+COUNTIF(R102:S103,"O")+COUNTIF(U102:V103,"O")</f>
        <v>0</v>
      </c>
      <c r="AF102" s="999">
        <f>COUNTIF(I102:J103,"N")+COUNTIF(L102:M103,"N")+COUNTIF(O102:P103,"N")+COUNTIF(R102:S103,"N")+COUNTIF(U102:V103,"N")</f>
        <v>0</v>
      </c>
      <c r="AG102" s="999">
        <f>SUM(AB102:AF103)</f>
        <v>0</v>
      </c>
      <c r="AH102" s="1060">
        <f>IF(W102="",0,AG102/AJ102)</f>
        <v>0</v>
      </c>
      <c r="AI102" s="1071">
        <f>IF(AJ102=0,0,W102/AJ102)</f>
        <v>0</v>
      </c>
      <c r="AJ102" s="1074">
        <f>IF(G102="X",0,COUNT(H102,K102,N102,Q102,T102))</f>
        <v>0</v>
      </c>
      <c r="AK102" s="1076" t="str">
        <f>IF(AL102=0,"",W102/AL102)</f>
        <v/>
      </c>
      <c r="AL102" s="1081"/>
      <c r="AM102" s="1092">
        <f>B102</f>
        <v>0</v>
      </c>
      <c r="AN102" s="1093"/>
    </row>
    <row r="103" spans="1:40" s="1" customFormat="1" ht="13.5" customHeight="1" thickBot="1">
      <c r="A103" s="1009"/>
      <c r="B103" s="942"/>
      <c r="C103" s="1015"/>
      <c r="D103" s="1022"/>
      <c r="E103" s="1022"/>
      <c r="F103" s="1022"/>
      <c r="G103" s="1017"/>
      <c r="H103" s="1042"/>
      <c r="I103" s="42"/>
      <c r="J103" s="43"/>
      <c r="K103" s="1024"/>
      <c r="L103" s="42"/>
      <c r="M103" s="90"/>
      <c r="N103" s="1024"/>
      <c r="O103" s="4"/>
      <c r="P103" s="43"/>
      <c r="Q103" s="1024"/>
      <c r="R103" s="4"/>
      <c r="S103" s="90"/>
      <c r="T103" s="1024"/>
      <c r="U103" s="4"/>
      <c r="V103" s="74"/>
      <c r="W103" s="1170"/>
      <c r="X103" s="1156"/>
      <c r="Y103" s="1119"/>
      <c r="Z103" s="1153"/>
      <c r="AA103" s="1165"/>
      <c r="AB103" s="1027"/>
      <c r="AC103" s="999"/>
      <c r="AD103" s="999"/>
      <c r="AE103" s="999"/>
      <c r="AF103" s="999"/>
      <c r="AG103" s="999"/>
      <c r="AH103" s="1060"/>
      <c r="AI103" s="999"/>
      <c r="AJ103" s="1074"/>
      <c r="AK103" s="1076"/>
      <c r="AL103" s="1081"/>
      <c r="AM103" s="1092"/>
      <c r="AN103" s="1093"/>
    </row>
    <row r="104" spans="1:40" s="1" customFormat="1" ht="13.5" customHeight="1">
      <c r="A104" s="1030">
        <v>22</v>
      </c>
      <c r="B104" s="1162"/>
      <c r="C104" s="1040"/>
      <c r="D104" s="1007"/>
      <c r="E104" s="1007"/>
      <c r="F104" s="1007"/>
      <c r="G104" s="1029"/>
      <c r="H104" s="1027"/>
      <c r="I104" s="48"/>
      <c r="J104" s="43"/>
      <c r="K104" s="999"/>
      <c r="L104" s="48"/>
      <c r="M104" s="43"/>
      <c r="N104" s="999"/>
      <c r="O104" s="48"/>
      <c r="P104" s="43"/>
      <c r="Q104" s="999"/>
      <c r="R104" s="91"/>
      <c r="S104" s="43"/>
      <c r="T104" s="999"/>
      <c r="U104" s="48"/>
      <c r="V104" s="74"/>
      <c r="W104" s="1166" t="str">
        <f>IF(COUNT(H104:T105)=0,"",SUM(H104,K104,N104,Q104,T104))</f>
        <v/>
      </c>
      <c r="X104" s="1156">
        <f>IF(W104="",X102,W104+X102)</f>
        <v>63</v>
      </c>
      <c r="Y104" s="1118">
        <f>V104+D104</f>
        <v>0</v>
      </c>
      <c r="Z104" s="1027" t="str">
        <f>IF(W104="","",IF(Y104&gt;V104,AA104,0))</f>
        <v/>
      </c>
      <c r="AA104" s="1016" t="str">
        <f>IF(W104="","",W104-W45)</f>
        <v/>
      </c>
      <c r="AB104" s="1027">
        <f>COUNTIF(I104:J105,"b")+COUNTIF(L104:M105,"b")+COUNTIF(O104:P105,"b")+COUNTIF(R104:S105,"b")+COUNTIF(U104:V105,"b")</f>
        <v>0</v>
      </c>
      <c r="AC104" s="999">
        <f>COUNTIF(I104:J105,"J")+COUNTIF(L104:M105,"J")+COUNTIF(O104:P105,"J")+COUNTIF(R104:S105,"J")+COUNTIF(U104:V105,"J")</f>
        <v>0</v>
      </c>
      <c r="AD104" s="999">
        <f>COUNTIF(I104:J105,"G")+COUNTIF(L104:M105,"G")+COUNTIF(O104:P105,"G")+COUNTIF(R104:S105,"G")+COUNTIF(U104:V105,"G")</f>
        <v>0</v>
      </c>
      <c r="AE104" s="999">
        <f>COUNTIF(I104:J105,"O")+COUNTIF(L104:M105,"O")+COUNTIF(O104:P105,"O")+COUNTIF(R104:S105,"O")+COUNTIF(U104:V105,"O")</f>
        <v>0</v>
      </c>
      <c r="AF104" s="999">
        <f>COUNTIF(I104:J105,"N")+COUNTIF(L104:M105,"N")+COUNTIF(O104:P105,"N")+COUNTIF(R104:S105,"N")+COUNTIF(U104:V105,"N")</f>
        <v>0</v>
      </c>
      <c r="AG104" s="1007">
        <f>SUM(AB104:AF105)</f>
        <v>0</v>
      </c>
      <c r="AH104" s="1061">
        <f>IF(W104="",0,AG104/AJ104)</f>
        <v>0</v>
      </c>
      <c r="AI104" s="1068">
        <f>IF(AJ104=0,0,W104/AJ104)</f>
        <v>0</v>
      </c>
      <c r="AJ104" s="1077">
        <f>IF(G104="X",0,COUNT(H104,K104,N104,Q104,T104))</f>
        <v>0</v>
      </c>
      <c r="AK104" s="1076" t="str">
        <f>IF(AL104=0,"",W104/AL104)</f>
        <v/>
      </c>
      <c r="AL104" s="1081"/>
      <c r="AM104" s="1014">
        <f>B104</f>
        <v>0</v>
      </c>
      <c r="AN104" s="1074"/>
    </row>
    <row r="105" spans="1:40" s="1" customFormat="1" ht="13.5" customHeight="1" thickBot="1">
      <c r="A105" s="1030"/>
      <c r="B105" s="1163"/>
      <c r="C105" s="1041"/>
      <c r="D105" s="1008"/>
      <c r="E105" s="1008"/>
      <c r="F105" s="1008"/>
      <c r="G105" s="1026"/>
      <c r="H105" s="1028"/>
      <c r="I105" s="48"/>
      <c r="J105" s="43"/>
      <c r="K105" s="1022"/>
      <c r="L105" s="48"/>
      <c r="M105" s="90"/>
      <c r="N105" s="1022"/>
      <c r="O105" s="91"/>
      <c r="P105" s="43"/>
      <c r="Q105" s="1022"/>
      <c r="R105" s="91"/>
      <c r="S105" s="90"/>
      <c r="T105" s="1022"/>
      <c r="U105" s="91"/>
      <c r="V105" s="74"/>
      <c r="W105" s="1167"/>
      <c r="X105" s="1156"/>
      <c r="Y105" s="1119"/>
      <c r="Z105" s="1027"/>
      <c r="AA105" s="1017"/>
      <c r="AB105" s="1027"/>
      <c r="AC105" s="999"/>
      <c r="AD105" s="999"/>
      <c r="AE105" s="999"/>
      <c r="AF105" s="999"/>
      <c r="AG105" s="1007"/>
      <c r="AH105" s="1061"/>
      <c r="AI105" s="1007"/>
      <c r="AJ105" s="1077"/>
      <c r="AK105" s="1076"/>
      <c r="AL105" s="1081"/>
      <c r="AM105" s="1014"/>
      <c r="AN105" s="1074"/>
    </row>
    <row r="106" spans="1:40" s="1" customFormat="1" ht="13.5" customHeight="1">
      <c r="A106" s="1009">
        <v>23</v>
      </c>
      <c r="B106" s="1171"/>
      <c r="C106" s="1014"/>
      <c r="D106" s="999"/>
      <c r="E106" s="999"/>
      <c r="F106" s="999"/>
      <c r="G106" s="1016"/>
      <c r="H106" s="1038"/>
      <c r="I106" s="42"/>
      <c r="J106" s="43"/>
      <c r="K106" s="1050"/>
      <c r="L106" s="42"/>
      <c r="M106" s="43"/>
      <c r="N106" s="1050"/>
      <c r="O106" s="42"/>
      <c r="P106" s="43"/>
      <c r="Q106" s="1050"/>
      <c r="R106" s="4"/>
      <c r="S106" s="43"/>
      <c r="T106" s="1050"/>
      <c r="U106" s="42"/>
      <c r="V106" s="74"/>
      <c r="W106" s="1169" t="str">
        <f>IF(COUNT(H106:T107)=0,"",SUM(H106,K106,N106,Q106,T106))</f>
        <v/>
      </c>
      <c r="X106" s="1156">
        <f>IF(W106="",X104,W106+X104)</f>
        <v>63</v>
      </c>
      <c r="Y106" s="1118">
        <f>V106+D106</f>
        <v>0</v>
      </c>
      <c r="Z106" s="1153" t="str">
        <f>IF(W106="","",IF(Y106&gt;V106,AA106,0))</f>
        <v/>
      </c>
      <c r="AA106" s="1168" t="str">
        <f>IF(W106="","",W106-W47)</f>
        <v/>
      </c>
      <c r="AB106" s="1027">
        <f>COUNTIF(I106:J107,"b")+COUNTIF(L106:M107,"b")+COUNTIF(O106:P107,"b")+COUNTIF(R106:S107,"b")+COUNTIF(U106:V107,"b")</f>
        <v>0</v>
      </c>
      <c r="AC106" s="999">
        <f>COUNTIF(I106:J107,"J")+COUNTIF(L106:M107,"J")+COUNTIF(O106:P107,"J")+COUNTIF(R106:S107,"J")+COUNTIF(U106:V107,"J")</f>
        <v>0</v>
      </c>
      <c r="AD106" s="999">
        <f>COUNTIF(I106:J107,"G")+COUNTIF(L106:M107,"G")+COUNTIF(O106:P107,"G")+COUNTIF(R106:S107,"G")+COUNTIF(U106:V107,"G")</f>
        <v>0</v>
      </c>
      <c r="AE106" s="999">
        <f>COUNTIF(I106:J107,"O")+COUNTIF(L106:M107,"O")+COUNTIF(O106:P107,"O")+COUNTIF(R106:S107,"O")+COUNTIF(U106:V107,"O")</f>
        <v>0</v>
      </c>
      <c r="AF106" s="999">
        <f>COUNTIF(I106:J107,"N")+COUNTIF(L106:M107,"N")+COUNTIF(O106:P107,"N")+COUNTIF(R106:S107,"N")+COUNTIF(U106:V107,"N")</f>
        <v>0</v>
      </c>
      <c r="AG106" s="999">
        <f>SUM(AB106:AF107)</f>
        <v>0</v>
      </c>
      <c r="AH106" s="1060">
        <f>IF(W106="",0,AG106/AJ106)</f>
        <v>0</v>
      </c>
      <c r="AI106" s="1071">
        <f>IF(AJ106=0,0,W106/AJ106)</f>
        <v>0</v>
      </c>
      <c r="AJ106" s="1074">
        <f>IF(G106="X",0,COUNT(H106,K106,N106,Q106,T106))</f>
        <v>0</v>
      </c>
      <c r="AK106" s="1076" t="str">
        <f>IF(AL106=0,"",W106/AL106)</f>
        <v/>
      </c>
      <c r="AL106" s="1081"/>
      <c r="AM106" s="1092">
        <f>B106</f>
        <v>0</v>
      </c>
      <c r="AN106" s="1093"/>
    </row>
    <row r="107" spans="1:40" s="1" customFormat="1" ht="13.5" customHeight="1" thickBot="1">
      <c r="A107" s="1009"/>
      <c r="B107" s="942"/>
      <c r="C107" s="1015"/>
      <c r="D107" s="1022"/>
      <c r="E107" s="1022"/>
      <c r="F107" s="1022"/>
      <c r="G107" s="1017"/>
      <c r="H107" s="1042"/>
      <c r="I107" s="42"/>
      <c r="J107" s="43"/>
      <c r="K107" s="1024"/>
      <c r="L107" s="42"/>
      <c r="M107" s="90"/>
      <c r="N107" s="1024"/>
      <c r="O107" s="4"/>
      <c r="P107" s="43"/>
      <c r="Q107" s="1024"/>
      <c r="R107" s="4"/>
      <c r="S107" s="90"/>
      <c r="T107" s="1024"/>
      <c r="U107" s="4"/>
      <c r="V107" s="74"/>
      <c r="W107" s="1170"/>
      <c r="X107" s="1156"/>
      <c r="Y107" s="1119"/>
      <c r="Z107" s="1153"/>
      <c r="AA107" s="1165"/>
      <c r="AB107" s="1027"/>
      <c r="AC107" s="999"/>
      <c r="AD107" s="999"/>
      <c r="AE107" s="999"/>
      <c r="AF107" s="999"/>
      <c r="AG107" s="999"/>
      <c r="AH107" s="1060"/>
      <c r="AI107" s="999"/>
      <c r="AJ107" s="1074"/>
      <c r="AK107" s="1076"/>
      <c r="AL107" s="1081"/>
      <c r="AM107" s="1092"/>
      <c r="AN107" s="1093"/>
    </row>
    <row r="108" spans="1:40" s="1" customFormat="1" ht="13.5" customHeight="1">
      <c r="A108" s="1030">
        <v>24</v>
      </c>
      <c r="B108" s="1162"/>
      <c r="C108" s="1040"/>
      <c r="D108" s="1007"/>
      <c r="E108" s="1007"/>
      <c r="F108" s="1007"/>
      <c r="G108" s="1029"/>
      <c r="H108" s="1027"/>
      <c r="I108" s="48"/>
      <c r="J108" s="43"/>
      <c r="K108" s="999"/>
      <c r="L108" s="48"/>
      <c r="M108" s="43"/>
      <c r="N108" s="999"/>
      <c r="O108" s="48"/>
      <c r="P108" s="43"/>
      <c r="Q108" s="999"/>
      <c r="R108" s="91"/>
      <c r="S108" s="43"/>
      <c r="T108" s="999"/>
      <c r="U108" s="48"/>
      <c r="V108" s="74"/>
      <c r="W108" s="1166" t="str">
        <f>IF(COUNT(H108:T109)=0,"",SUM(H108,K108,N108,Q108,T108))</f>
        <v/>
      </c>
      <c r="X108" s="1156">
        <f>IF(W108="",X106,W108+X106)</f>
        <v>63</v>
      </c>
      <c r="Y108" s="1118">
        <f>V108+D108</f>
        <v>0</v>
      </c>
      <c r="Z108" s="1027" t="str">
        <f>IF(W108="","",IF(Y108&gt;V108,AA108,0))</f>
        <v/>
      </c>
      <c r="AA108" s="1016" t="str">
        <f>IF(W108="","",W108-W49)</f>
        <v/>
      </c>
      <c r="AB108" s="1027">
        <f>COUNTIF(I108:J109,"b")+COUNTIF(L108:M109,"b")+COUNTIF(O108:P109,"b")+COUNTIF(R108:S109,"b")+COUNTIF(U108:V109,"b")</f>
        <v>0</v>
      </c>
      <c r="AC108" s="999">
        <f>COUNTIF(I108:J109,"J")+COUNTIF(L108:M109,"J")+COUNTIF(O108:P109,"J")+COUNTIF(R108:S109,"J")+COUNTIF(U108:V109,"J")</f>
        <v>0</v>
      </c>
      <c r="AD108" s="999">
        <f>COUNTIF(I108:J109,"G")+COUNTIF(L108:M109,"G")+COUNTIF(O108:P109,"G")+COUNTIF(R108:S109,"G")+COUNTIF(U108:V109,"G")</f>
        <v>0</v>
      </c>
      <c r="AE108" s="999">
        <f>COUNTIF(I108:J109,"O")+COUNTIF(L108:M109,"O")+COUNTIF(O108:P109,"O")+COUNTIF(R108:S109,"O")+COUNTIF(U108:V109,"O")</f>
        <v>0</v>
      </c>
      <c r="AF108" s="999">
        <f>COUNTIF(I108:J109,"N")+COUNTIF(L108:M109,"N")+COUNTIF(O108:P109,"N")+COUNTIF(R108:S109,"N")+COUNTIF(U108:V109,"N")</f>
        <v>0</v>
      </c>
      <c r="AG108" s="1007">
        <f>SUM(AB108:AF109)</f>
        <v>0</v>
      </c>
      <c r="AH108" s="1061">
        <f>IF(W108="",0,AG108/AJ108)</f>
        <v>0</v>
      </c>
      <c r="AI108" s="1068">
        <f>IF(AJ108=0,0,W108/AJ108)</f>
        <v>0</v>
      </c>
      <c r="AJ108" s="1077">
        <f>IF(G108="X",0,COUNT(H108,K108,N108,Q108,T108))</f>
        <v>0</v>
      </c>
      <c r="AK108" s="1076" t="str">
        <f>IF(AL108=0,"",W108/AL108)</f>
        <v/>
      </c>
      <c r="AL108" s="1081"/>
      <c r="AM108" s="1014">
        <f>B108</f>
        <v>0</v>
      </c>
      <c r="AN108" s="1074"/>
    </row>
    <row r="109" spans="1:40" s="1" customFormat="1" ht="13.5" customHeight="1" thickBot="1">
      <c r="A109" s="1030"/>
      <c r="B109" s="1163"/>
      <c r="C109" s="1041"/>
      <c r="D109" s="1008"/>
      <c r="E109" s="1008"/>
      <c r="F109" s="1008"/>
      <c r="G109" s="1026"/>
      <c r="H109" s="1028"/>
      <c r="I109" s="48"/>
      <c r="J109" s="43"/>
      <c r="K109" s="1022"/>
      <c r="L109" s="48"/>
      <c r="M109" s="90"/>
      <c r="N109" s="1022"/>
      <c r="O109" s="91"/>
      <c r="P109" s="43"/>
      <c r="Q109" s="1022"/>
      <c r="R109" s="91"/>
      <c r="S109" s="90"/>
      <c r="T109" s="1022"/>
      <c r="U109" s="91"/>
      <c r="V109" s="74"/>
      <c r="W109" s="1167"/>
      <c r="X109" s="1156"/>
      <c r="Y109" s="1119"/>
      <c r="Z109" s="1027"/>
      <c r="AA109" s="1017"/>
      <c r="AB109" s="1027"/>
      <c r="AC109" s="999"/>
      <c r="AD109" s="999"/>
      <c r="AE109" s="999"/>
      <c r="AF109" s="999"/>
      <c r="AG109" s="1007"/>
      <c r="AH109" s="1061"/>
      <c r="AI109" s="1007"/>
      <c r="AJ109" s="1077"/>
      <c r="AK109" s="1076"/>
      <c r="AL109" s="1081"/>
      <c r="AM109" s="1014"/>
      <c r="AN109" s="1074"/>
    </row>
    <row r="110" spans="1:40" s="1" customFormat="1" ht="13.5" customHeight="1">
      <c r="A110" s="1009">
        <v>25</v>
      </c>
      <c r="B110" s="1171"/>
      <c r="C110" s="1014"/>
      <c r="D110" s="999"/>
      <c r="E110" s="999"/>
      <c r="F110" s="999"/>
      <c r="G110" s="1016"/>
      <c r="H110" s="1038"/>
      <c r="I110" s="42"/>
      <c r="J110" s="43"/>
      <c r="K110" s="1050"/>
      <c r="L110" s="42"/>
      <c r="M110" s="43"/>
      <c r="N110" s="1050"/>
      <c r="O110" s="42"/>
      <c r="P110" s="43"/>
      <c r="Q110" s="1050"/>
      <c r="R110" s="4"/>
      <c r="S110" s="43"/>
      <c r="T110" s="1050"/>
      <c r="U110" s="42"/>
      <c r="V110" s="74"/>
      <c r="W110" s="1169" t="str">
        <f>IF(COUNT(H110:T111)=0,"",SUM(H110,K110,N110,Q110,T110))</f>
        <v/>
      </c>
      <c r="X110" s="1156">
        <f>IF(W110="",X108,W110+X108)</f>
        <v>63</v>
      </c>
      <c r="Y110" s="1118">
        <f>V110+D110</f>
        <v>0</v>
      </c>
      <c r="Z110" s="1153" t="str">
        <f>IF(W110="","",IF(Y110&gt;V110,AA110,0))</f>
        <v/>
      </c>
      <c r="AA110" s="1168" t="str">
        <f>IF(W110="","",W110-W51)</f>
        <v/>
      </c>
      <c r="AB110" s="1027">
        <f>COUNTIF(I110:J111,"b")+COUNTIF(L110:M111,"b")+COUNTIF(O110:P111,"b")+COUNTIF(R110:S111,"b")+COUNTIF(U110:V111,"b")</f>
        <v>0</v>
      </c>
      <c r="AC110" s="999">
        <f>COUNTIF(I110:J111,"J")+COUNTIF(L110:M111,"J")+COUNTIF(O110:P111,"J")+COUNTIF(R110:S111,"J")+COUNTIF(U110:V111,"J")</f>
        <v>0</v>
      </c>
      <c r="AD110" s="999">
        <f>COUNTIF(I110:J111,"G")+COUNTIF(L110:M111,"G")+COUNTIF(O110:P111,"G")+COUNTIF(R110:S111,"G")+COUNTIF(U110:V111,"G")</f>
        <v>0</v>
      </c>
      <c r="AE110" s="999">
        <f>COUNTIF(I110:J111,"O")+COUNTIF(L110:M111,"O")+COUNTIF(O110:P111,"O")+COUNTIF(R110:S111,"O")+COUNTIF(U110:V111,"O")</f>
        <v>0</v>
      </c>
      <c r="AF110" s="999">
        <f>COUNTIF(I110:J111,"N")+COUNTIF(L110:M111,"N")+COUNTIF(O110:P111,"N")+COUNTIF(R110:S111,"N")+COUNTIF(U110:V111,"N")</f>
        <v>0</v>
      </c>
      <c r="AG110" s="999">
        <f>SUM(AB110:AF111)</f>
        <v>0</v>
      </c>
      <c r="AH110" s="1060">
        <f>IF(W110="",0,AG110/AJ110)</f>
        <v>0</v>
      </c>
      <c r="AI110" s="1071">
        <f>IF(AJ110=0,0,W110/AJ110)</f>
        <v>0</v>
      </c>
      <c r="AJ110" s="1074">
        <f>IF(G110="X",0,COUNT(H110,K110,N110,Q110,T110))</f>
        <v>0</v>
      </c>
      <c r="AK110" s="1076" t="str">
        <f>IF(AL110=0,"",W110/AL110)</f>
        <v/>
      </c>
      <c r="AL110" s="1081"/>
      <c r="AM110" s="1092">
        <f>B110</f>
        <v>0</v>
      </c>
      <c r="AN110" s="1093"/>
    </row>
    <row r="111" spans="1:40" s="1" customFormat="1" ht="13.5" customHeight="1" thickBot="1">
      <c r="A111" s="1114"/>
      <c r="B111" s="1187"/>
      <c r="C111" s="1019"/>
      <c r="D111" s="1000"/>
      <c r="E111" s="1000"/>
      <c r="F111" s="1000"/>
      <c r="G111" s="1037"/>
      <c r="H111" s="1039"/>
      <c r="I111" s="45"/>
      <c r="J111" s="46"/>
      <c r="K111" s="1083"/>
      <c r="L111" s="45"/>
      <c r="M111" s="40"/>
      <c r="N111" s="1083"/>
      <c r="O111" s="47"/>
      <c r="P111" s="46"/>
      <c r="Q111" s="1083"/>
      <c r="R111" s="47"/>
      <c r="S111" s="40"/>
      <c r="T111" s="1083"/>
      <c r="U111" s="47"/>
      <c r="V111" s="75"/>
      <c r="W111" s="1191"/>
      <c r="X111" s="1175"/>
      <c r="Y111" s="1119"/>
      <c r="Z111" s="1177"/>
      <c r="AA111" s="1176"/>
      <c r="AB111" s="1073"/>
      <c r="AC111" s="1020"/>
      <c r="AD111" s="1020"/>
      <c r="AE111" s="1020"/>
      <c r="AF111" s="1020"/>
      <c r="AG111" s="1020"/>
      <c r="AH111" s="1107"/>
      <c r="AI111" s="1020"/>
      <c r="AJ111" s="1075"/>
      <c r="AK111" s="1079"/>
      <c r="AL111" s="1106"/>
      <c r="AM111" s="1092"/>
      <c r="AN111" s="1093"/>
    </row>
    <row r="112" spans="1:40" s="1" customFormat="1" ht="14" customHeight="1">
      <c r="A112" s="1182" t="s">
        <v>139</v>
      </c>
      <c r="B112" s="1183"/>
      <c r="C112" s="1001">
        <f>COUNTIF(C62:C111,"x")</f>
        <v>0</v>
      </c>
      <c r="D112" s="1001">
        <f>COUNTIF(D62:D111,"x")</f>
        <v>0</v>
      </c>
      <c r="E112" s="1001">
        <f>COUNTIF(E62:E111,"x")</f>
        <v>0</v>
      </c>
      <c r="F112" s="1001">
        <f>COUNTIF(F62:F111,"x")</f>
        <v>0</v>
      </c>
      <c r="G112" s="1001">
        <f>COUNTIF(G62:G111,"x")</f>
        <v>0</v>
      </c>
      <c r="H112" s="1144">
        <f>SUM(H62:H111)</f>
        <v>52</v>
      </c>
      <c r="I112" s="44"/>
      <c r="J112" s="44"/>
      <c r="K112" s="1120">
        <f>SUM(K62:K111)</f>
        <v>11</v>
      </c>
      <c r="L112" s="44"/>
      <c r="M112" s="44"/>
      <c r="N112" s="1120">
        <f>SUM(N62:N111)</f>
        <v>0</v>
      </c>
      <c r="O112" s="44"/>
      <c r="P112" s="44"/>
      <c r="Q112" s="1120">
        <f>SUM(Q62:Q111)</f>
        <v>0</v>
      </c>
      <c r="R112" s="132"/>
      <c r="S112" s="44"/>
      <c r="T112" s="1120">
        <f>SUM(T62:T111)</f>
        <v>0</v>
      </c>
      <c r="U112" s="44"/>
      <c r="V112" s="73"/>
      <c r="W112" s="1148">
        <f>SUM(W62:W111)</f>
        <v>63</v>
      </c>
      <c r="X112" s="1174">
        <f>X110</f>
        <v>63</v>
      </c>
      <c r="Y112" s="442"/>
      <c r="Z112" s="1122">
        <f>SUM(Z62:Z111)</f>
        <v>43</v>
      </c>
      <c r="AA112" s="1124">
        <f>SUM(AA62:AA111)</f>
        <v>28</v>
      </c>
      <c r="AB112" s="1102" t="s">
        <v>140</v>
      </c>
      <c r="AC112" s="1102"/>
      <c r="AD112" s="1102"/>
      <c r="AE112" s="1102"/>
      <c r="AF112" s="1102"/>
      <c r="AG112" s="1102"/>
      <c r="AH112" s="1102"/>
      <c r="AI112" s="1102"/>
      <c r="AJ112" s="1102"/>
      <c r="AK112" s="1102"/>
      <c r="AL112" s="1103"/>
      <c r="AM112" s="1108" t="s">
        <v>142</v>
      </c>
      <c r="AN112" s="1109"/>
    </row>
    <row r="113" spans="1:40" s="1" customFormat="1" ht="14" customHeight="1" thickBot="1">
      <c r="A113" s="1184"/>
      <c r="B113" s="1185"/>
      <c r="C113" s="1002"/>
      <c r="D113" s="1002"/>
      <c r="E113" s="1002"/>
      <c r="F113" s="1002"/>
      <c r="G113" s="1002"/>
      <c r="H113" s="1145"/>
      <c r="I113" s="46"/>
      <c r="J113" s="46"/>
      <c r="K113" s="1121"/>
      <c r="L113" s="46"/>
      <c r="M113" s="40"/>
      <c r="N113" s="1150"/>
      <c r="O113" s="40"/>
      <c r="P113" s="46"/>
      <c r="Q113" s="1121"/>
      <c r="R113" s="40"/>
      <c r="S113" s="40"/>
      <c r="T113" s="1121"/>
      <c r="U113" s="40"/>
      <c r="V113" s="75"/>
      <c r="W113" s="1149"/>
      <c r="X113" s="1078"/>
      <c r="Y113" s="443"/>
      <c r="Z113" s="1123"/>
      <c r="AA113" s="1125"/>
      <c r="AB113" s="1104"/>
      <c r="AC113" s="1104"/>
      <c r="AD113" s="1104"/>
      <c r="AE113" s="1104"/>
      <c r="AF113" s="1104"/>
      <c r="AG113" s="1104"/>
      <c r="AH113" s="1104"/>
      <c r="AI113" s="1104"/>
      <c r="AJ113" s="1104"/>
      <c r="AK113" s="1104"/>
      <c r="AL113" s="1105"/>
      <c r="AM113" s="1110"/>
      <c r="AN113" s="1111"/>
    </row>
    <row r="114" spans="1:40" s="7" customFormat="1" ht="12" customHeight="1" thickBot="1">
      <c r="A114" s="1003" t="s">
        <v>86</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06"/>
      <c r="AB114" s="1192" t="s">
        <v>141</v>
      </c>
      <c r="AC114" s="1193"/>
      <c r="AD114" s="1193"/>
      <c r="AE114" s="1193"/>
      <c r="AF114" s="1193"/>
      <c r="AG114" s="1193"/>
      <c r="AH114" s="1193"/>
      <c r="AI114" s="1193"/>
      <c r="AJ114" s="1193"/>
      <c r="AK114" s="1193"/>
      <c r="AL114" s="1194"/>
      <c r="AM114" s="86" t="s">
        <v>128</v>
      </c>
      <c r="AN114" s="87" t="s">
        <v>129</v>
      </c>
    </row>
    <row r="115" spans="1:40" s="7" customFormat="1" ht="12" customHeight="1">
      <c r="A115" s="1133" t="s">
        <v>127</v>
      </c>
      <c r="B115" s="1005"/>
      <c r="C115" s="1005"/>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5"/>
      <c r="AA115" s="1006"/>
      <c r="AB115" s="1146" t="s">
        <v>97</v>
      </c>
      <c r="AC115" s="1010" t="s">
        <v>96</v>
      </c>
      <c r="AD115" s="1010" t="s">
        <v>95</v>
      </c>
      <c r="AE115" s="1010" t="s">
        <v>94</v>
      </c>
      <c r="AF115" s="1010" t="s">
        <v>101</v>
      </c>
      <c r="AG115" s="1010" t="s">
        <v>99</v>
      </c>
      <c r="AH115" s="1178" t="s">
        <v>100</v>
      </c>
      <c r="AI115" s="1180" t="s">
        <v>98</v>
      </c>
      <c r="AJ115" s="1129" t="s">
        <v>143</v>
      </c>
      <c r="AK115" s="1131" t="s">
        <v>103</v>
      </c>
      <c r="AL115" s="1098" t="s">
        <v>105</v>
      </c>
      <c r="AM115" s="67"/>
      <c r="AN115" s="68"/>
    </row>
    <row r="116" spans="1:40" s="7" customFormat="1" ht="12" customHeight="1">
      <c r="A116" s="1133" t="s">
        <v>258</v>
      </c>
      <c r="B116" s="1005"/>
      <c r="C116" s="1005"/>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6"/>
      <c r="AB116" s="1147"/>
      <c r="AC116" s="1011"/>
      <c r="AD116" s="1011"/>
      <c r="AE116" s="1011"/>
      <c r="AF116" s="1011"/>
      <c r="AG116" s="1011"/>
      <c r="AH116" s="1179"/>
      <c r="AI116" s="1181"/>
      <c r="AJ116" s="1130"/>
      <c r="AK116" s="1132"/>
      <c r="AL116" s="1099"/>
      <c r="AM116" s="69"/>
      <c r="AN116" s="70"/>
    </row>
    <row r="117" spans="1:40" s="7" customFormat="1" ht="12" customHeight="1">
      <c r="A117" s="1138" t="s">
        <v>259</v>
      </c>
      <c r="B117" s="1139"/>
      <c r="C117" s="1139"/>
      <c r="D117" s="1139"/>
      <c r="E117" s="1139"/>
      <c r="F117" s="1139"/>
      <c r="G117" s="1139"/>
      <c r="H117" s="1139"/>
      <c r="I117" s="1139"/>
      <c r="J117" s="1139"/>
      <c r="K117" s="1139"/>
      <c r="L117" s="1139"/>
      <c r="M117" s="1139"/>
      <c r="N117" s="1139"/>
      <c r="O117" s="1139"/>
      <c r="P117" s="1139"/>
      <c r="Q117" s="1139"/>
      <c r="R117" s="1139"/>
      <c r="S117" s="1139"/>
      <c r="T117" s="1139"/>
      <c r="U117" s="1139"/>
      <c r="V117" s="1139"/>
      <c r="W117" s="1139"/>
      <c r="X117" s="1139"/>
      <c r="Y117" s="1139"/>
      <c r="Z117" s="1139"/>
      <c r="AA117" s="1140"/>
      <c r="AB117" s="1134">
        <f t="shared" ref="AB117:AJ117" si="1">SUM(AB62:AB111)</f>
        <v>2</v>
      </c>
      <c r="AC117" s="1157">
        <f t="shared" si="1"/>
        <v>2</v>
      </c>
      <c r="AD117" s="1157">
        <f t="shared" si="1"/>
        <v>7</v>
      </c>
      <c r="AE117" s="1157">
        <f t="shared" si="1"/>
        <v>0</v>
      </c>
      <c r="AF117" s="1157">
        <f t="shared" si="1"/>
        <v>0</v>
      </c>
      <c r="AG117" s="1157">
        <f t="shared" si="1"/>
        <v>11</v>
      </c>
      <c r="AH117" s="1195">
        <f t="shared" si="1"/>
        <v>7.5</v>
      </c>
      <c r="AI117" s="1197">
        <f t="shared" si="1"/>
        <v>50.5</v>
      </c>
      <c r="AJ117" s="1160">
        <f t="shared" si="1"/>
        <v>22</v>
      </c>
      <c r="AK117" s="1157">
        <f>SUM(AK62:AK113)</f>
        <v>0</v>
      </c>
      <c r="AL117" s="1100">
        <f>SUM(AL62:AL111)</f>
        <v>0</v>
      </c>
      <c r="AM117" s="69"/>
      <c r="AN117" s="70"/>
    </row>
    <row r="118" spans="1:40" s="7" customFormat="1" ht="12" customHeight="1" thickBot="1">
      <c r="A118" s="1141" t="s">
        <v>178</v>
      </c>
      <c r="B118" s="1142"/>
      <c r="C118" s="1142"/>
      <c r="D118" s="1142"/>
      <c r="E118" s="1142"/>
      <c r="F118" s="1142"/>
      <c r="G118" s="1142"/>
      <c r="H118" s="1142"/>
      <c r="I118" s="1142"/>
      <c r="J118" s="1142"/>
      <c r="K118" s="1142"/>
      <c r="L118" s="1142"/>
      <c r="M118" s="1142"/>
      <c r="N118" s="1142"/>
      <c r="O118" s="1142"/>
      <c r="P118" s="1142"/>
      <c r="Q118" s="1142"/>
      <c r="R118" s="1142"/>
      <c r="S118" s="1142"/>
      <c r="T118" s="1142"/>
      <c r="U118" s="1142"/>
      <c r="V118" s="1142"/>
      <c r="W118" s="1142"/>
      <c r="X118" s="1142"/>
      <c r="Y118" s="1142"/>
      <c r="Z118" s="1142"/>
      <c r="AA118" s="1143"/>
      <c r="AB118" s="1135"/>
      <c r="AC118" s="1158"/>
      <c r="AD118" s="1158"/>
      <c r="AE118" s="1158"/>
      <c r="AF118" s="1158"/>
      <c r="AG118" s="1158"/>
      <c r="AH118" s="1196"/>
      <c r="AI118" s="1198"/>
      <c r="AJ118" s="1161"/>
      <c r="AK118" s="1158"/>
      <c r="AL118" s="1101"/>
      <c r="AM118" s="71"/>
      <c r="AN118" s="72"/>
    </row>
    <row r="119" spans="1:40" s="7" customFormat="1" ht="12" customHeight="1" thickBot="1">
      <c r="A119" s="460"/>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59"/>
      <c r="Z119" s="459"/>
      <c r="AA119" s="461"/>
      <c r="AB119" s="462"/>
      <c r="AC119" s="463"/>
      <c r="AD119" s="463"/>
      <c r="AE119" s="463"/>
      <c r="AF119" s="463"/>
      <c r="AG119" s="463"/>
      <c r="AH119" s="464"/>
      <c r="AI119" s="458"/>
      <c r="AJ119" s="458"/>
      <c r="AK119" s="458"/>
      <c r="AL119" s="458"/>
      <c r="AM119" s="459"/>
      <c r="AN119" s="459"/>
    </row>
    <row r="120" spans="1:40" s="7" customFormat="1" ht="37.5" customHeight="1" thickBot="1">
      <c r="A120" s="399"/>
      <c r="B120" s="400" t="str">
        <f ca="1">Rosters!B10</f>
        <v>Devil's Night Dames</v>
      </c>
      <c r="C120" s="401" t="s">
        <v>48</v>
      </c>
      <c r="D120" s="401" t="s">
        <v>49</v>
      </c>
      <c r="E120" s="401" t="s">
        <v>50</v>
      </c>
      <c r="F120" s="401" t="s">
        <v>84</v>
      </c>
      <c r="G120" s="401" t="s">
        <v>80</v>
      </c>
      <c r="H120" s="402" t="s">
        <v>294</v>
      </c>
      <c r="I120" s="401" t="s">
        <v>75</v>
      </c>
      <c r="J120" s="401" t="s">
        <v>299</v>
      </c>
      <c r="K120" s="402" t="s">
        <v>295</v>
      </c>
      <c r="L120" s="401" t="s">
        <v>75</v>
      </c>
      <c r="M120" s="401" t="s">
        <v>299</v>
      </c>
      <c r="N120" s="402" t="s">
        <v>296</v>
      </c>
      <c r="O120" s="401" t="s">
        <v>75</v>
      </c>
      <c r="P120" s="401" t="s">
        <v>299</v>
      </c>
      <c r="Q120" s="402" t="s">
        <v>297</v>
      </c>
      <c r="R120" s="401" t="s">
        <v>75</v>
      </c>
      <c r="S120" s="401" t="s">
        <v>299</v>
      </c>
      <c r="T120" s="402" t="s">
        <v>298</v>
      </c>
      <c r="U120" s="401" t="s">
        <v>75</v>
      </c>
      <c r="V120" s="401" t="s">
        <v>299</v>
      </c>
      <c r="W120" s="403" t="s">
        <v>129</v>
      </c>
      <c r="X120" s="435" t="s">
        <v>65</v>
      </c>
      <c r="Y120" s="444"/>
      <c r="Z120" s="444" t="s">
        <v>302</v>
      </c>
      <c r="AA120" s="397" t="s">
        <v>303</v>
      </c>
      <c r="AB120" s="396" t="s">
        <v>97</v>
      </c>
      <c r="AC120" s="397" t="s">
        <v>96</v>
      </c>
      <c r="AD120" s="397" t="s">
        <v>95</v>
      </c>
      <c r="AE120" s="397" t="s">
        <v>94</v>
      </c>
      <c r="AF120" s="397" t="s">
        <v>101</v>
      </c>
      <c r="AG120" s="397" t="s">
        <v>99</v>
      </c>
      <c r="AH120" s="397" t="s">
        <v>144</v>
      </c>
      <c r="AI120" s="397" t="s">
        <v>98</v>
      </c>
      <c r="AJ120" s="398" t="s">
        <v>143</v>
      </c>
      <c r="AK120" s="398" t="s">
        <v>311</v>
      </c>
      <c r="AL120" s="458"/>
      <c r="AM120" s="459"/>
      <c r="AN120" s="459"/>
    </row>
    <row r="121" spans="1:40" ht="23" customHeight="1">
      <c r="A121" s="404" t="str">
        <f ca="1">Rosters!B12</f>
        <v>724</v>
      </c>
      <c r="B121" s="405" t="str">
        <f ca="1">Rosters!C12</f>
        <v>Dizzy Devine</v>
      </c>
      <c r="C121" s="406">
        <f>SUMIF($B$3:$B$52,$B121,C$3:C$52)</f>
        <v>0</v>
      </c>
      <c r="D121" s="406">
        <f>SUMIF($B$3:$B$52,$B121,D$3:D$52)</f>
        <v>0</v>
      </c>
      <c r="E121" s="406">
        <f t="shared" ref="E121:H134" si="2">SUMIF($B$3:$B$52,$B121,E$3:E$52)</f>
        <v>0</v>
      </c>
      <c r="F121" s="406">
        <f t="shared" si="2"/>
        <v>0</v>
      </c>
      <c r="G121" s="419">
        <f t="shared" si="2"/>
        <v>0</v>
      </c>
      <c r="H121" s="535">
        <f>SUMIF($B$3:$B$52,$B121,H$3:H$52)</f>
        <v>0</v>
      </c>
      <c r="I121" s="251"/>
      <c r="J121" s="419"/>
      <c r="K121" s="407">
        <f t="shared" ref="K121:K133" si="3">SUMIF($B$3:$B$52,$B121,K$3:K$52)</f>
        <v>0</v>
      </c>
      <c r="L121" s="252"/>
      <c r="M121" s="406"/>
      <c r="N121" s="252">
        <f t="shared" ref="N121:N133" si="4">SUMIF($B$3:$B$52,$B121,N$3:N$52)</f>
        <v>0</v>
      </c>
      <c r="O121" s="252"/>
      <c r="P121" s="406"/>
      <c r="Q121" s="252">
        <f t="shared" ref="Q121:Q133" si="5">SUMIF($B$3:$B$52,$B121,Q$3:Q$52)</f>
        <v>0</v>
      </c>
      <c r="R121" s="252"/>
      <c r="S121" s="406"/>
      <c r="T121" s="252">
        <f t="shared" ref="T121:T133" si="6">SUMIF($B$3:$B$52,$B121,T$3:T$52)</f>
        <v>0</v>
      </c>
      <c r="U121" s="252"/>
      <c r="V121" s="406"/>
      <c r="W121" s="439">
        <f t="shared" ref="W121:W133" si="7">SUMIF($B$3:$B$52,$B121,W$3:W$52)</f>
        <v>0</v>
      </c>
      <c r="X121" s="436">
        <f>SUMIF($B$3:$B$52,$B121,AA$3:AA$52)</f>
        <v>0</v>
      </c>
      <c r="Y121" s="406"/>
      <c r="Z121" s="406">
        <f t="shared" ref="Z121:Z134" si="8">SUMIF($B$3:$B$52,$B121,$Z$3:$Z$52)</f>
        <v>0</v>
      </c>
      <c r="AA121" s="419" t="str">
        <f>IF(AK121=0,"",W121/AK121)</f>
        <v/>
      </c>
      <c r="AB121" s="407">
        <f t="shared" ref="AB121:AG121" si="9">SUMIF($B$3:$B$52,$B121,AB$3:AB$52)</f>
        <v>0</v>
      </c>
      <c r="AC121" s="252">
        <f t="shared" si="9"/>
        <v>0</v>
      </c>
      <c r="AD121" s="252">
        <f t="shared" si="9"/>
        <v>0</v>
      </c>
      <c r="AE121" s="252">
        <f t="shared" si="9"/>
        <v>0</v>
      </c>
      <c r="AF121" s="416">
        <f t="shared" si="9"/>
        <v>0</v>
      </c>
      <c r="AG121" s="449">
        <f t="shared" si="9"/>
        <v>0</v>
      </c>
      <c r="AH121" s="452">
        <f>IF(AJ121=0,0,AG121/AJ121)</f>
        <v>0</v>
      </c>
      <c r="AI121" s="453">
        <f>IF(AJ121=0,0,W121/AJ121)</f>
        <v>0</v>
      </c>
      <c r="AJ121" s="541">
        <f>SUMIF($B$3:$B$52,$B121,AJ$3:AJ$52)</f>
        <v>0</v>
      </c>
      <c r="AK121" s="544">
        <f>COUNTIF($B$3:$B$52,$B121)</f>
        <v>0</v>
      </c>
    </row>
    <row r="122" spans="1:40" ht="23" customHeight="1">
      <c r="A122" s="408" t="str">
        <f ca="1">Rosters!B13</f>
        <v>Trois</v>
      </c>
      <c r="B122" s="409" t="str">
        <f ca="1">Rosters!C13</f>
        <v>Fifi La Foe</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187</v>
      </c>
      <c r="B123" s="409" t="str">
        <f ca="1">Rosters!C14</f>
        <v>Lady MacDeath</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9mm</v>
      </c>
      <c r="B124" s="409" t="str">
        <f ca="1">Rosters!C15</f>
        <v>Muffy Mafioso</v>
      </c>
      <c r="C124" s="410">
        <f t="shared" si="10"/>
        <v>0</v>
      </c>
      <c r="D124" s="410">
        <f t="shared" si="11"/>
        <v>2</v>
      </c>
      <c r="E124" s="410">
        <f t="shared" si="2"/>
        <v>1</v>
      </c>
      <c r="F124" s="410">
        <f t="shared" si="2"/>
        <v>0</v>
      </c>
      <c r="G124" s="420">
        <f t="shared" si="2"/>
        <v>1</v>
      </c>
      <c r="H124" s="536">
        <f t="shared" si="2"/>
        <v>7</v>
      </c>
      <c r="I124" s="250"/>
      <c r="J124" s="420"/>
      <c r="K124" s="249">
        <f t="shared" si="3"/>
        <v>0</v>
      </c>
      <c r="L124" s="411"/>
      <c r="M124" s="410"/>
      <c r="N124" s="411">
        <f t="shared" si="4"/>
        <v>0</v>
      </c>
      <c r="O124" s="411"/>
      <c r="P124" s="410"/>
      <c r="Q124" s="411">
        <f t="shared" si="5"/>
        <v>0</v>
      </c>
      <c r="R124" s="411"/>
      <c r="S124" s="410"/>
      <c r="T124" s="411">
        <f t="shared" si="6"/>
        <v>0</v>
      </c>
      <c r="U124" s="411"/>
      <c r="V124" s="410"/>
      <c r="W124" s="440">
        <f t="shared" si="7"/>
        <v>7</v>
      </c>
      <c r="X124" s="437">
        <f t="shared" si="12"/>
        <v>-11</v>
      </c>
      <c r="Y124" s="410"/>
      <c r="Z124" s="410">
        <f t="shared" si="8"/>
        <v>5</v>
      </c>
      <c r="AA124" s="420">
        <f t="shared" si="13"/>
        <v>1.75</v>
      </c>
      <c r="AB124" s="249">
        <f t="shared" si="14"/>
        <v>1</v>
      </c>
      <c r="AC124" s="411">
        <f t="shared" si="14"/>
        <v>1</v>
      </c>
      <c r="AD124" s="411">
        <f t="shared" si="14"/>
        <v>0</v>
      </c>
      <c r="AE124" s="411">
        <f t="shared" si="14"/>
        <v>1</v>
      </c>
      <c r="AF124" s="417">
        <f t="shared" si="14"/>
        <v>0</v>
      </c>
      <c r="AG124" s="450">
        <f t="shared" si="14"/>
        <v>3</v>
      </c>
      <c r="AH124" s="454">
        <f t="shared" si="15"/>
        <v>0.75</v>
      </c>
      <c r="AI124" s="455">
        <f t="shared" si="16"/>
        <v>1.75</v>
      </c>
      <c r="AJ124" s="542">
        <f t="shared" si="17"/>
        <v>4</v>
      </c>
      <c r="AK124" s="545">
        <f t="shared" si="18"/>
        <v>4</v>
      </c>
    </row>
    <row r="125" spans="1:40" ht="23" customHeight="1">
      <c r="A125" s="408" t="str">
        <f ca="1">Rosters!B16</f>
        <v xml:space="preserve">2.8 </v>
      </c>
      <c r="B125" s="409" t="str">
        <f ca="1">Rosters!C16</f>
        <v>Racer McChaseHer</v>
      </c>
      <c r="C125" s="410">
        <f t="shared" si="10"/>
        <v>0</v>
      </c>
      <c r="D125" s="410">
        <f t="shared" si="11"/>
        <v>4</v>
      </c>
      <c r="E125" s="410">
        <f t="shared" si="2"/>
        <v>4</v>
      </c>
      <c r="F125" s="410">
        <f t="shared" si="2"/>
        <v>0</v>
      </c>
      <c r="G125" s="420">
        <f t="shared" si="2"/>
        <v>2</v>
      </c>
      <c r="H125" s="536">
        <f t="shared" si="2"/>
        <v>13</v>
      </c>
      <c r="I125" s="250"/>
      <c r="J125" s="420"/>
      <c r="K125" s="249">
        <f t="shared" si="3"/>
        <v>0</v>
      </c>
      <c r="L125" s="411"/>
      <c r="M125" s="410"/>
      <c r="N125" s="411">
        <f t="shared" si="4"/>
        <v>0</v>
      </c>
      <c r="O125" s="411"/>
      <c r="P125" s="410"/>
      <c r="Q125" s="411">
        <f t="shared" si="5"/>
        <v>0</v>
      </c>
      <c r="R125" s="411"/>
      <c r="S125" s="410"/>
      <c r="T125" s="411">
        <f t="shared" si="6"/>
        <v>0</v>
      </c>
      <c r="U125" s="411"/>
      <c r="V125" s="410"/>
      <c r="W125" s="440">
        <f t="shared" si="7"/>
        <v>13</v>
      </c>
      <c r="X125" s="437">
        <f t="shared" si="12"/>
        <v>-3</v>
      </c>
      <c r="Y125" s="410"/>
      <c r="Z125" s="410">
        <f t="shared" si="8"/>
        <v>5</v>
      </c>
      <c r="AA125" s="420">
        <f t="shared" si="13"/>
        <v>2.1666666666666665</v>
      </c>
      <c r="AB125" s="249">
        <f t="shared" si="14"/>
        <v>1</v>
      </c>
      <c r="AC125" s="411">
        <f t="shared" si="14"/>
        <v>0</v>
      </c>
      <c r="AD125" s="411">
        <f t="shared" si="14"/>
        <v>0</v>
      </c>
      <c r="AE125" s="411">
        <f t="shared" si="14"/>
        <v>0</v>
      </c>
      <c r="AF125" s="417">
        <f t="shared" si="14"/>
        <v>0</v>
      </c>
      <c r="AG125" s="450">
        <f t="shared" si="14"/>
        <v>1</v>
      </c>
      <c r="AH125" s="454">
        <f t="shared" si="15"/>
        <v>0.16666666666666666</v>
      </c>
      <c r="AI125" s="455">
        <f t="shared" si="16"/>
        <v>2.1666666666666665</v>
      </c>
      <c r="AJ125" s="542">
        <f t="shared" si="17"/>
        <v>6</v>
      </c>
      <c r="AK125" s="545">
        <f t="shared" si="18"/>
        <v>6</v>
      </c>
    </row>
    <row r="126" spans="1:40" ht="23" customHeight="1">
      <c r="A126" s="408" t="str">
        <f ca="1">Rosters!B17</f>
        <v>10cent</v>
      </c>
      <c r="B126" s="409" t="str">
        <f ca="1">Rosters!C17</f>
        <v>Rock Candy</v>
      </c>
      <c r="C126" s="410">
        <f t="shared" si="10"/>
        <v>0</v>
      </c>
      <c r="D126" s="410">
        <f t="shared" si="11"/>
        <v>0</v>
      </c>
      <c r="E126" s="410">
        <f t="shared" si="2"/>
        <v>0</v>
      </c>
      <c r="F126" s="410">
        <f t="shared" si="2"/>
        <v>0</v>
      </c>
      <c r="G126" s="420">
        <f t="shared" si="2"/>
        <v>2</v>
      </c>
      <c r="H126" s="536">
        <f t="shared" si="2"/>
        <v>2</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2</v>
      </c>
      <c r="X126" s="437">
        <f t="shared" si="12"/>
        <v>-13</v>
      </c>
      <c r="Y126" s="410"/>
      <c r="Z126" s="410">
        <f t="shared" si="8"/>
        <v>0</v>
      </c>
      <c r="AA126" s="420">
        <f t="shared" si="13"/>
        <v>0.66666666666666663</v>
      </c>
      <c r="AB126" s="249">
        <f t="shared" si="14"/>
        <v>0</v>
      </c>
      <c r="AC126" s="411">
        <f t="shared" si="14"/>
        <v>0</v>
      </c>
      <c r="AD126" s="411">
        <f t="shared" si="14"/>
        <v>0</v>
      </c>
      <c r="AE126" s="411">
        <f>SUMIF($B$3:$B$52,$B126,AE$3:AE$52)</f>
        <v>1</v>
      </c>
      <c r="AF126" s="417">
        <f t="shared" si="14"/>
        <v>0</v>
      </c>
      <c r="AG126" s="450">
        <f t="shared" si="14"/>
        <v>1</v>
      </c>
      <c r="AH126" s="454">
        <f t="shared" si="15"/>
        <v>0.33333333333333331</v>
      </c>
      <c r="AI126" s="455">
        <f t="shared" si="16"/>
        <v>0.66666666666666663</v>
      </c>
      <c r="AJ126" s="542">
        <f t="shared" si="17"/>
        <v>3</v>
      </c>
      <c r="AK126" s="545">
        <f t="shared" si="18"/>
        <v>3</v>
      </c>
    </row>
    <row r="127" spans="1:40" ht="23" customHeight="1">
      <c r="A127" s="408" t="str">
        <f ca="1">Rosters!B18</f>
        <v>1337</v>
      </c>
      <c r="B127" s="409" t="str">
        <f ca="1">Rosters!C18</f>
        <v>Riot Nrrrd</v>
      </c>
      <c r="C127" s="410">
        <f t="shared" si="10"/>
        <v>0</v>
      </c>
      <c r="D127" s="410">
        <f t="shared" si="11"/>
        <v>0</v>
      </c>
      <c r="E127" s="410">
        <f t="shared" si="2"/>
        <v>0</v>
      </c>
      <c r="F127" s="410">
        <f t="shared" si="2"/>
        <v>0</v>
      </c>
      <c r="G127" s="420">
        <f t="shared" si="2"/>
        <v>0</v>
      </c>
      <c r="H127" s="536">
        <f t="shared" si="2"/>
        <v>0</v>
      </c>
      <c r="I127" s="250"/>
      <c r="J127" s="420"/>
      <c r="K127" s="249">
        <f t="shared" si="3"/>
        <v>0</v>
      </c>
      <c r="L127" s="411"/>
      <c r="M127" s="410"/>
      <c r="N127" s="411">
        <f t="shared" si="4"/>
        <v>0</v>
      </c>
      <c r="O127" s="411"/>
      <c r="P127" s="410"/>
      <c r="Q127" s="411">
        <f t="shared" si="5"/>
        <v>0</v>
      </c>
      <c r="R127" s="411"/>
      <c r="S127" s="410"/>
      <c r="T127" s="411">
        <f t="shared" si="6"/>
        <v>0</v>
      </c>
      <c r="U127" s="411"/>
      <c r="V127" s="410"/>
      <c r="W127" s="440">
        <f t="shared" si="7"/>
        <v>0</v>
      </c>
      <c r="X127" s="437">
        <f t="shared" si="12"/>
        <v>0</v>
      </c>
      <c r="Y127" s="410"/>
      <c r="Z127" s="410">
        <f t="shared" si="8"/>
        <v>0</v>
      </c>
      <c r="AA127" s="420" t="str">
        <f t="shared" si="13"/>
        <v/>
      </c>
      <c r="AB127" s="249">
        <f t="shared" si="14"/>
        <v>0</v>
      </c>
      <c r="AC127" s="411">
        <f t="shared" si="14"/>
        <v>0</v>
      </c>
      <c r="AD127" s="411">
        <f t="shared" si="14"/>
        <v>0</v>
      </c>
      <c r="AE127" s="411">
        <f t="shared" si="14"/>
        <v>0</v>
      </c>
      <c r="AF127" s="417">
        <f t="shared" si="14"/>
        <v>0</v>
      </c>
      <c r="AG127" s="450">
        <f t="shared" si="14"/>
        <v>0</v>
      </c>
      <c r="AH127" s="454">
        <f t="shared" si="15"/>
        <v>0</v>
      </c>
      <c r="AI127" s="455">
        <f t="shared" si="16"/>
        <v>0</v>
      </c>
      <c r="AJ127" s="542">
        <f t="shared" si="17"/>
        <v>0</v>
      </c>
      <c r="AK127" s="545">
        <f t="shared" si="18"/>
        <v>0</v>
      </c>
    </row>
    <row r="128" spans="1:40" ht="23" customHeight="1">
      <c r="A128" s="408" t="str">
        <f ca="1">Rosters!B19</f>
        <v>.223</v>
      </c>
      <c r="B128" s="409" t="str">
        <f ca="1">Rosters!C19</f>
        <v>Spanish Ass'assin</v>
      </c>
      <c r="C128" s="410">
        <f t="shared" si="10"/>
        <v>0</v>
      </c>
      <c r="D128" s="410">
        <f t="shared" si="11"/>
        <v>0</v>
      </c>
      <c r="E128" s="410">
        <f t="shared" si="2"/>
        <v>0</v>
      </c>
      <c r="F128" s="410">
        <f t="shared" si="2"/>
        <v>0</v>
      </c>
      <c r="G128" s="420">
        <f t="shared" si="2"/>
        <v>0</v>
      </c>
      <c r="H128" s="536">
        <f t="shared" si="2"/>
        <v>0</v>
      </c>
      <c r="I128" s="250"/>
      <c r="J128" s="420"/>
      <c r="K128" s="249">
        <f t="shared" si="3"/>
        <v>0</v>
      </c>
      <c r="L128" s="411"/>
      <c r="M128" s="410"/>
      <c r="N128" s="411">
        <f t="shared" si="4"/>
        <v>0</v>
      </c>
      <c r="O128" s="411"/>
      <c r="P128" s="410"/>
      <c r="Q128" s="411">
        <f t="shared" si="5"/>
        <v>0</v>
      </c>
      <c r="R128" s="411"/>
      <c r="S128" s="410"/>
      <c r="T128" s="411">
        <f t="shared" si="6"/>
        <v>0</v>
      </c>
      <c r="U128" s="411"/>
      <c r="V128" s="410"/>
      <c r="W128" s="440">
        <f t="shared" si="7"/>
        <v>0</v>
      </c>
      <c r="X128" s="437">
        <f t="shared" si="12"/>
        <v>0</v>
      </c>
      <c r="Y128" s="410"/>
      <c r="Z128" s="410">
        <f t="shared" si="8"/>
        <v>0</v>
      </c>
      <c r="AA128" s="420" t="str">
        <f t="shared" si="13"/>
        <v/>
      </c>
      <c r="AB128" s="249">
        <f t="shared" si="14"/>
        <v>0</v>
      </c>
      <c r="AC128" s="411">
        <f t="shared" si="14"/>
        <v>0</v>
      </c>
      <c r="AD128" s="411">
        <f t="shared" si="14"/>
        <v>0</v>
      </c>
      <c r="AE128" s="411">
        <f t="shared" si="14"/>
        <v>0</v>
      </c>
      <c r="AF128" s="417">
        <f t="shared" si="14"/>
        <v>0</v>
      </c>
      <c r="AG128" s="450">
        <f t="shared" si="14"/>
        <v>0</v>
      </c>
      <c r="AH128" s="454">
        <f t="shared" si="15"/>
        <v>0</v>
      </c>
      <c r="AI128" s="455">
        <f t="shared" si="16"/>
        <v>0</v>
      </c>
      <c r="AJ128" s="542">
        <f t="shared" si="17"/>
        <v>0</v>
      </c>
      <c r="AK128" s="545">
        <f t="shared" si="18"/>
        <v>0</v>
      </c>
    </row>
    <row r="129" spans="1:40" ht="23" customHeight="1">
      <c r="A129" s="408" t="str">
        <f ca="1">Rosters!B20</f>
        <v>68</v>
      </c>
      <c r="B129" s="409" t="str">
        <f ca="1">Rosters!C20</f>
        <v>Summers Eve-L</v>
      </c>
      <c r="C129" s="410">
        <f t="shared" si="10"/>
        <v>1</v>
      </c>
      <c r="D129" s="410">
        <f t="shared" si="11"/>
        <v>0</v>
      </c>
      <c r="E129" s="410">
        <f t="shared" si="2"/>
        <v>0</v>
      </c>
      <c r="F129" s="410">
        <f t="shared" si="2"/>
        <v>1</v>
      </c>
      <c r="G129" s="420">
        <f t="shared" si="2"/>
        <v>1</v>
      </c>
      <c r="H129" s="536">
        <f t="shared" si="2"/>
        <v>8</v>
      </c>
      <c r="I129" s="250"/>
      <c r="J129" s="420"/>
      <c r="K129" s="249">
        <f t="shared" si="3"/>
        <v>0</v>
      </c>
      <c r="L129" s="411"/>
      <c r="M129" s="410"/>
      <c r="N129" s="411">
        <f t="shared" si="4"/>
        <v>0</v>
      </c>
      <c r="O129" s="411"/>
      <c r="P129" s="410"/>
      <c r="Q129" s="411">
        <f t="shared" si="5"/>
        <v>0</v>
      </c>
      <c r="R129" s="411"/>
      <c r="S129" s="410"/>
      <c r="T129" s="411">
        <f t="shared" si="6"/>
        <v>0</v>
      </c>
      <c r="U129" s="411"/>
      <c r="V129" s="410"/>
      <c r="W129" s="440">
        <f t="shared" si="7"/>
        <v>8</v>
      </c>
      <c r="X129" s="437">
        <f t="shared" si="12"/>
        <v>-6</v>
      </c>
      <c r="Y129" s="410"/>
      <c r="Z129" s="410">
        <f t="shared" si="8"/>
        <v>0</v>
      </c>
      <c r="AA129" s="420">
        <f t="shared" si="13"/>
        <v>1.6</v>
      </c>
      <c r="AB129" s="249">
        <f t="shared" si="14"/>
        <v>1</v>
      </c>
      <c r="AC129" s="411">
        <f t="shared" si="14"/>
        <v>0</v>
      </c>
      <c r="AD129" s="411">
        <f t="shared" si="14"/>
        <v>0</v>
      </c>
      <c r="AE129" s="411">
        <f t="shared" si="14"/>
        <v>0</v>
      </c>
      <c r="AF129" s="417">
        <f t="shared" si="14"/>
        <v>0</v>
      </c>
      <c r="AG129" s="450">
        <f t="shared" si="14"/>
        <v>1</v>
      </c>
      <c r="AH129" s="454">
        <f t="shared" si="15"/>
        <v>0.2</v>
      </c>
      <c r="AI129" s="455">
        <f t="shared" si="16"/>
        <v>1.6</v>
      </c>
      <c r="AJ129" s="542">
        <f t="shared" si="17"/>
        <v>5</v>
      </c>
      <c r="AK129" s="545">
        <f t="shared" si="18"/>
        <v>5</v>
      </c>
    </row>
    <row r="130" spans="1:40" ht="23" customHeight="1">
      <c r="A130" s="408" t="str">
        <f ca="1">Rosters!B21</f>
        <v>-0</v>
      </c>
      <c r="B130" s="409" t="str">
        <f ca="1">Rosters!C21</f>
        <v>Vicious Vixen</v>
      </c>
      <c r="C130" s="410">
        <f t="shared" si="10"/>
        <v>0</v>
      </c>
      <c r="D130" s="410">
        <f t="shared" si="11"/>
        <v>1</v>
      </c>
      <c r="E130" s="410">
        <f t="shared" si="2"/>
        <v>1</v>
      </c>
      <c r="F130" s="410">
        <f t="shared" si="2"/>
        <v>0</v>
      </c>
      <c r="G130" s="420">
        <f t="shared" si="2"/>
        <v>0</v>
      </c>
      <c r="H130" s="536">
        <f t="shared" si="2"/>
        <v>5</v>
      </c>
      <c r="I130" s="250"/>
      <c r="J130" s="420"/>
      <c r="K130" s="249">
        <f t="shared" si="3"/>
        <v>0</v>
      </c>
      <c r="L130" s="411"/>
      <c r="M130" s="410"/>
      <c r="N130" s="411">
        <f t="shared" si="4"/>
        <v>0</v>
      </c>
      <c r="O130" s="411"/>
      <c r="P130" s="410"/>
      <c r="Q130" s="411">
        <f t="shared" si="5"/>
        <v>0</v>
      </c>
      <c r="R130" s="411"/>
      <c r="S130" s="410"/>
      <c r="T130" s="411">
        <f t="shared" si="6"/>
        <v>0</v>
      </c>
      <c r="U130" s="411"/>
      <c r="V130" s="410"/>
      <c r="W130" s="440">
        <f t="shared" si="7"/>
        <v>5</v>
      </c>
      <c r="X130" s="437">
        <f t="shared" si="12"/>
        <v>5</v>
      </c>
      <c r="Y130" s="410"/>
      <c r="Z130" s="410">
        <f t="shared" si="8"/>
        <v>5</v>
      </c>
      <c r="AA130" s="420">
        <f t="shared" si="13"/>
        <v>5</v>
      </c>
      <c r="AB130" s="249">
        <f t="shared" si="14"/>
        <v>1</v>
      </c>
      <c r="AC130" s="411">
        <f t="shared" si="14"/>
        <v>1</v>
      </c>
      <c r="AD130" s="411">
        <f t="shared" si="14"/>
        <v>0</v>
      </c>
      <c r="AE130" s="411">
        <f t="shared" si="14"/>
        <v>0</v>
      </c>
      <c r="AF130" s="417">
        <f t="shared" si="14"/>
        <v>0</v>
      </c>
      <c r="AG130" s="450">
        <f t="shared" si="14"/>
        <v>2</v>
      </c>
      <c r="AH130" s="454">
        <f t="shared" si="15"/>
        <v>2</v>
      </c>
      <c r="AI130" s="455">
        <f t="shared" si="16"/>
        <v>5</v>
      </c>
      <c r="AJ130" s="542">
        <f t="shared" si="17"/>
        <v>1</v>
      </c>
      <c r="AK130" s="545">
        <f t="shared" si="18"/>
        <v>1</v>
      </c>
    </row>
    <row r="131" spans="1:40" ht="23" customHeight="1">
      <c r="A131" s="408" t="str">
        <f ca="1">Rosters!B22</f>
        <v>31</v>
      </c>
      <c r="B131" s="409" t="str">
        <f ca="1">Rosters!C22</f>
        <v>Whiskey</v>
      </c>
      <c r="C131" s="410">
        <f t="shared" si="10"/>
        <v>0</v>
      </c>
      <c r="D131" s="410">
        <f t="shared" si="11"/>
        <v>0</v>
      </c>
      <c r="E131" s="410">
        <f t="shared" si="2"/>
        <v>0</v>
      </c>
      <c r="F131" s="410">
        <f t="shared" si="2"/>
        <v>0</v>
      </c>
      <c r="G131" s="420">
        <f t="shared" si="2"/>
        <v>0</v>
      </c>
      <c r="H131" s="536">
        <f t="shared" si="2"/>
        <v>0</v>
      </c>
      <c r="I131" s="250"/>
      <c r="J131" s="420"/>
      <c r="K131" s="249">
        <f t="shared" si="3"/>
        <v>0</v>
      </c>
      <c r="L131" s="411"/>
      <c r="M131" s="410"/>
      <c r="N131" s="411">
        <f t="shared" si="4"/>
        <v>0</v>
      </c>
      <c r="O131" s="411"/>
      <c r="P131" s="410"/>
      <c r="Q131" s="411">
        <f t="shared" si="5"/>
        <v>0</v>
      </c>
      <c r="R131" s="411"/>
      <c r="S131" s="410"/>
      <c r="T131" s="411">
        <f t="shared" si="6"/>
        <v>0</v>
      </c>
      <c r="U131" s="411"/>
      <c r="V131" s="410"/>
      <c r="W131" s="440">
        <f t="shared" si="7"/>
        <v>0</v>
      </c>
      <c r="X131" s="437">
        <f t="shared" si="12"/>
        <v>0</v>
      </c>
      <c r="Y131" s="410"/>
      <c r="Z131" s="410">
        <f t="shared" si="8"/>
        <v>0</v>
      </c>
      <c r="AA131" s="420" t="str">
        <f t="shared" si="13"/>
        <v/>
      </c>
      <c r="AB131" s="249">
        <f t="shared" si="14"/>
        <v>0</v>
      </c>
      <c r="AC131" s="411">
        <f t="shared" si="14"/>
        <v>0</v>
      </c>
      <c r="AD131" s="411">
        <f t="shared" si="14"/>
        <v>0</v>
      </c>
      <c r="AE131" s="411">
        <f t="shared" si="14"/>
        <v>0</v>
      </c>
      <c r="AF131" s="417">
        <f t="shared" si="14"/>
        <v>0</v>
      </c>
      <c r="AG131" s="450">
        <f t="shared" si="14"/>
        <v>0</v>
      </c>
      <c r="AH131" s="454">
        <f t="shared" si="15"/>
        <v>0</v>
      </c>
      <c r="AI131" s="455">
        <f t="shared" si="16"/>
        <v>0</v>
      </c>
      <c r="AJ131" s="542">
        <f t="shared" si="17"/>
        <v>0</v>
      </c>
      <c r="AK131" s="545">
        <f t="shared" si="18"/>
        <v>0</v>
      </c>
    </row>
    <row r="132" spans="1:40" ht="23" customHeight="1">
      <c r="A132" s="408" t="str">
        <f ca="1">Rosters!B23</f>
        <v>-</v>
      </c>
      <c r="B132" s="409" t="str">
        <f ca="1">Rosters!C23</f>
        <v>-</v>
      </c>
      <c r="C132" s="410">
        <f t="shared" si="10"/>
        <v>0</v>
      </c>
      <c r="D132" s="410">
        <f t="shared" si="11"/>
        <v>0</v>
      </c>
      <c r="E132" s="410">
        <f t="shared" si="2"/>
        <v>0</v>
      </c>
      <c r="F132" s="410">
        <f t="shared" si="2"/>
        <v>0</v>
      </c>
      <c r="G132" s="420">
        <f t="shared" si="2"/>
        <v>0</v>
      </c>
      <c r="H132" s="536">
        <f t="shared" si="2"/>
        <v>0</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0</v>
      </c>
      <c r="X132" s="437">
        <f t="shared" si="12"/>
        <v>0</v>
      </c>
      <c r="Y132" s="410"/>
      <c r="Z132" s="410">
        <f t="shared" si="8"/>
        <v>0</v>
      </c>
      <c r="AA132" s="420" t="str">
        <f t="shared" si="13"/>
        <v/>
      </c>
      <c r="AB132" s="249">
        <f t="shared" si="14"/>
        <v>0</v>
      </c>
      <c r="AC132" s="411">
        <f t="shared" si="14"/>
        <v>0</v>
      </c>
      <c r="AD132" s="411">
        <f t="shared" si="14"/>
        <v>0</v>
      </c>
      <c r="AE132" s="411">
        <f t="shared" si="14"/>
        <v>0</v>
      </c>
      <c r="AF132" s="417">
        <f t="shared" si="14"/>
        <v>0</v>
      </c>
      <c r="AG132" s="450">
        <f t="shared" si="14"/>
        <v>0</v>
      </c>
      <c r="AH132" s="454">
        <f t="shared" si="15"/>
        <v>0</v>
      </c>
      <c r="AI132" s="455">
        <f t="shared" si="16"/>
        <v>0</v>
      </c>
      <c r="AJ132" s="542">
        <f t="shared" si="17"/>
        <v>0</v>
      </c>
      <c r="AK132" s="545">
        <f t="shared" si="18"/>
        <v>0</v>
      </c>
    </row>
    <row r="133" spans="1:40" ht="23" customHeight="1">
      <c r="A133" s="408" t="str">
        <f ca="1">Rosters!B24</f>
        <v>-</v>
      </c>
      <c r="B133" s="409" t="str">
        <f ca="1">Rosters!C24</f>
        <v>-</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v>
      </c>
      <c r="B134" s="413" t="str">
        <f ca="1">Rosters!C25</f>
        <v>-</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D-Funk All Stars</v>
      </c>
      <c r="C136" s="401" t="s">
        <v>48</v>
      </c>
      <c r="D136" s="401" t="s">
        <v>49</v>
      </c>
      <c r="E136" s="401" t="s">
        <v>50</v>
      </c>
      <c r="F136" s="401" t="s">
        <v>84</v>
      </c>
      <c r="G136" s="401" t="s">
        <v>80</v>
      </c>
      <c r="H136" s="402" t="s">
        <v>294</v>
      </c>
      <c r="I136" s="401" t="s">
        <v>75</v>
      </c>
      <c r="J136" s="401" t="s">
        <v>299</v>
      </c>
      <c r="K136" s="402" t="s">
        <v>295</v>
      </c>
      <c r="L136" s="401" t="s">
        <v>75</v>
      </c>
      <c r="M136" s="401" t="s">
        <v>299</v>
      </c>
      <c r="N136" s="402" t="s">
        <v>296</v>
      </c>
      <c r="O136" s="401" t="s">
        <v>75</v>
      </c>
      <c r="P136" s="401" t="s">
        <v>299</v>
      </c>
      <c r="Q136" s="402" t="s">
        <v>297</v>
      </c>
      <c r="R136" s="401" t="s">
        <v>75</v>
      </c>
      <c r="S136" s="401" t="s">
        <v>299</v>
      </c>
      <c r="T136" s="402" t="s">
        <v>298</v>
      </c>
      <c r="U136" s="401" t="s">
        <v>75</v>
      </c>
      <c r="V136" s="401" t="s">
        <v>299</v>
      </c>
      <c r="W136" s="403" t="s">
        <v>129</v>
      </c>
      <c r="X136" s="435" t="s">
        <v>65</v>
      </c>
      <c r="Y136" s="444"/>
      <c r="Z136" s="444" t="s">
        <v>302</v>
      </c>
      <c r="AA136" s="612" t="s">
        <v>303</v>
      </c>
      <c r="AB136" s="396" t="s">
        <v>97</v>
      </c>
      <c r="AC136" s="397" t="s">
        <v>96</v>
      </c>
      <c r="AD136" s="397" t="s">
        <v>95</v>
      </c>
      <c r="AE136" s="397" t="s">
        <v>94</v>
      </c>
      <c r="AF136" s="397" t="s">
        <v>101</v>
      </c>
      <c r="AG136" s="397" t="s">
        <v>99</v>
      </c>
      <c r="AH136" s="397" t="s">
        <v>144</v>
      </c>
      <c r="AI136" s="397" t="s">
        <v>98</v>
      </c>
      <c r="AJ136" s="398" t="s">
        <v>143</v>
      </c>
      <c r="AK136" s="398" t="s">
        <v>311</v>
      </c>
      <c r="AL136" s="458"/>
      <c r="AM136" s="459"/>
      <c r="AN136" s="459"/>
    </row>
    <row r="137" spans="1:40" ht="23" customHeight="1">
      <c r="A137" s="465" t="str">
        <f ca="1">Rosters!H12</f>
        <v>313</v>
      </c>
      <c r="B137" s="539" t="str">
        <f ca="1">Rosters!I12</f>
        <v>Black Eyed Skeez</v>
      </c>
      <c r="C137" s="406">
        <f t="shared" ref="C137:H137" si="19">SUMIF($B$62:$B$110,$B137,C$62:C$110)</f>
        <v>0</v>
      </c>
      <c r="D137" s="406">
        <f t="shared" si="19"/>
        <v>0</v>
      </c>
      <c r="E137" s="406">
        <f t="shared" si="19"/>
        <v>0</v>
      </c>
      <c r="F137" s="406">
        <f t="shared" si="19"/>
        <v>0</v>
      </c>
      <c r="G137" s="419">
        <f t="shared" si="19"/>
        <v>0</v>
      </c>
      <c r="H137" s="407">
        <f t="shared" si="19"/>
        <v>0</v>
      </c>
      <c r="I137" s="252"/>
      <c r="J137" s="406"/>
      <c r="K137" s="252">
        <f>SUMIF($B$62:$B$110,$B137,K$62:K$110)</f>
        <v>0</v>
      </c>
      <c r="L137" s="252"/>
      <c r="M137" s="406"/>
      <c r="N137" s="252">
        <f>SUMIF($B$62:$B$110,$B137,N$62:N$110)</f>
        <v>0</v>
      </c>
      <c r="O137" s="252"/>
      <c r="P137" s="406"/>
      <c r="Q137" s="252">
        <f>SUMIF($B$62:$B$110,$B137,Q$62:Q$110)</f>
        <v>0</v>
      </c>
      <c r="R137" s="252"/>
      <c r="S137" s="406"/>
      <c r="T137" s="252">
        <f>SUMIF($B$62:$B$110,$B137,T$62:T$110)</f>
        <v>0</v>
      </c>
      <c r="U137" s="252"/>
      <c r="V137" s="406"/>
      <c r="W137" s="439">
        <f>SUMIF($B$62:$B$110,$B137,W$62:W$110)</f>
        <v>0</v>
      </c>
      <c r="X137" s="436">
        <f>SUMIF($B$62:$B$110,$B137,AA$62:AA$110)</f>
        <v>0</v>
      </c>
      <c r="Y137" s="406"/>
      <c r="Z137" s="406">
        <f t="shared" ref="Z137:Z150" si="20">SUMIF($B$62:$B$110,$B137,$Z$62:$Z$110)</f>
        <v>0</v>
      </c>
      <c r="AA137" s="419" t="str">
        <f t="shared" ref="AA137:AA150" si="21">IF(AK137=0,"",W137/AK137)</f>
        <v/>
      </c>
      <c r="AB137" s="407">
        <f t="shared" ref="AB137:AG137" si="22">SUMIF($B$62:$B$110,$B137,AB$62:AB$110)</f>
        <v>0</v>
      </c>
      <c r="AC137" s="252">
        <f t="shared" si="22"/>
        <v>0</v>
      </c>
      <c r="AD137" s="252">
        <f t="shared" si="22"/>
        <v>0</v>
      </c>
      <c r="AE137" s="252">
        <f t="shared" si="22"/>
        <v>0</v>
      </c>
      <c r="AF137" s="416">
        <f t="shared" si="22"/>
        <v>0</v>
      </c>
      <c r="AG137" s="449">
        <f t="shared" si="22"/>
        <v>0</v>
      </c>
      <c r="AH137" s="452">
        <f>IF(AJ137=0,0,AG137/AJ137)</f>
        <v>0</v>
      </c>
      <c r="AI137" s="453">
        <f t="shared" ref="AI137:AI150" si="23">IF(AJ137=0,0,W137/AJ137)</f>
        <v>0</v>
      </c>
      <c r="AJ137" s="541">
        <f t="shared" ref="AJ137:AJ150" si="24">SUMIF($B$62:$B$110,$B137,AJ$62:AJ$110)</f>
        <v>0</v>
      </c>
      <c r="AK137" s="544">
        <f>COUNTIF($B$62:$B$110,$B137)</f>
        <v>0</v>
      </c>
    </row>
    <row r="138" spans="1:40" ht="23" customHeight="1">
      <c r="A138" s="466" t="str">
        <f ca="1">Rosters!H13</f>
        <v>24/7</v>
      </c>
      <c r="B138" s="538" t="str">
        <f ca="1">Rosters!I13</f>
        <v>boo d. livers</v>
      </c>
      <c r="C138" s="410">
        <f t="shared" ref="C138:G150" si="25">SUMIF($B$62:$B$110,$B138,C$62:C$110)</f>
        <v>0</v>
      </c>
      <c r="D138" s="410">
        <f t="shared" si="25"/>
        <v>4</v>
      </c>
      <c r="E138" s="410">
        <f t="shared" si="25"/>
        <v>3</v>
      </c>
      <c r="F138" s="410">
        <f t="shared" si="25"/>
        <v>1</v>
      </c>
      <c r="G138" s="420">
        <f t="shared" si="25"/>
        <v>0</v>
      </c>
      <c r="H138" s="249">
        <f t="shared" ref="H138:H150" si="26">SUMIF($B$62:$B$110,$B138,H$62:H$110)</f>
        <v>13</v>
      </c>
      <c r="I138" s="411"/>
      <c r="J138" s="410"/>
      <c r="K138" s="411">
        <f t="shared" ref="K138:K150" si="27">SUMIF($B$62:$B$110,$B138,K$62:K$110)</f>
        <v>0</v>
      </c>
      <c r="L138" s="411"/>
      <c r="M138" s="410"/>
      <c r="N138" s="411">
        <f t="shared" ref="N138:N150" si="28">SUMIF($B$62:$B$110,$B138,N$62:N$110)</f>
        <v>0</v>
      </c>
      <c r="O138" s="411"/>
      <c r="P138" s="410"/>
      <c r="Q138" s="411">
        <f t="shared" ref="Q138:Q150" si="29">SUMIF($B$62:$B$110,$B138,Q$62:Q$110)</f>
        <v>0</v>
      </c>
      <c r="R138" s="411"/>
      <c r="S138" s="410"/>
      <c r="T138" s="411">
        <f t="shared" ref="T138:T150" si="30">SUMIF($B$62:$B$110,$B138,T$62:T$110)</f>
        <v>0</v>
      </c>
      <c r="U138" s="411"/>
      <c r="V138" s="410"/>
      <c r="W138" s="440">
        <f t="shared" ref="W138:W150" si="31">SUMIF($B$62:$B$110,$B138,W$62:W$110)</f>
        <v>13</v>
      </c>
      <c r="X138" s="437">
        <f t="shared" ref="X138:X150" si="32">SUMIF($B$62:$B$110,$B138,AA$62:AA$110)</f>
        <v>0</v>
      </c>
      <c r="Y138" s="410"/>
      <c r="Z138" s="410">
        <f t="shared" si="20"/>
        <v>4</v>
      </c>
      <c r="AA138" s="420">
        <f t="shared" si="21"/>
        <v>2.1666666666666665</v>
      </c>
      <c r="AB138" s="249">
        <f t="shared" ref="AB138:AF150" si="33">SUMIF($B$62:$B$110,$B138,AB$62:AB$110)</f>
        <v>0</v>
      </c>
      <c r="AC138" s="411">
        <f t="shared" si="33"/>
        <v>0</v>
      </c>
      <c r="AD138" s="411">
        <f t="shared" si="33"/>
        <v>2</v>
      </c>
      <c r="AE138" s="411">
        <f t="shared" si="33"/>
        <v>0</v>
      </c>
      <c r="AF138" s="417">
        <f t="shared" si="33"/>
        <v>0</v>
      </c>
      <c r="AG138" s="450">
        <f t="shared" ref="AG138:AG150" si="34">SUMIF($B$62:$B$110,$B138,AG$62:AG$110)</f>
        <v>2</v>
      </c>
      <c r="AH138" s="454">
        <f t="shared" ref="AH138:AH150" si="35">IF(AJ138=0,0,AG138/AJ138)</f>
        <v>0.33333333333333331</v>
      </c>
      <c r="AI138" s="455">
        <f t="shared" si="23"/>
        <v>2.1666666666666665</v>
      </c>
      <c r="AJ138" s="542">
        <f t="shared" si="24"/>
        <v>6</v>
      </c>
      <c r="AK138" s="545">
        <f t="shared" ref="AK138:AK150" si="36">COUNTIF($B$62:$B$110,$B138)</f>
        <v>6</v>
      </c>
    </row>
    <row r="139" spans="1:40" ht="23" customHeight="1">
      <c r="A139" s="466" t="str">
        <f ca="1">Rosters!H14</f>
        <v>9</v>
      </c>
      <c r="B139" s="538" t="str">
        <f ca="1">Rosters!I14</f>
        <v>Cat's Meow</v>
      </c>
      <c r="C139" s="410">
        <f t="shared" si="25"/>
        <v>0</v>
      </c>
      <c r="D139" s="410">
        <f t="shared" si="25"/>
        <v>0</v>
      </c>
      <c r="E139" s="410">
        <f t="shared" si="25"/>
        <v>0</v>
      </c>
      <c r="F139" s="410">
        <f t="shared" si="25"/>
        <v>0</v>
      </c>
      <c r="G139" s="420">
        <f t="shared" si="25"/>
        <v>0</v>
      </c>
      <c r="H139" s="249">
        <f t="shared" si="26"/>
        <v>0</v>
      </c>
      <c r="I139" s="411"/>
      <c r="J139" s="410"/>
      <c r="K139" s="411">
        <f t="shared" si="27"/>
        <v>0</v>
      </c>
      <c r="L139" s="411"/>
      <c r="M139" s="410"/>
      <c r="N139" s="411">
        <f t="shared" si="28"/>
        <v>0</v>
      </c>
      <c r="O139" s="411"/>
      <c r="P139" s="410"/>
      <c r="Q139" s="411">
        <f t="shared" si="29"/>
        <v>0</v>
      </c>
      <c r="R139" s="411"/>
      <c r="S139" s="410"/>
      <c r="T139" s="411">
        <f t="shared" si="30"/>
        <v>0</v>
      </c>
      <c r="U139" s="411"/>
      <c r="V139" s="410"/>
      <c r="W139" s="440">
        <f t="shared" si="31"/>
        <v>0</v>
      </c>
      <c r="X139" s="437">
        <f t="shared" si="32"/>
        <v>0</v>
      </c>
      <c r="Y139" s="410"/>
      <c r="Z139" s="410">
        <f t="shared" si="20"/>
        <v>0</v>
      </c>
      <c r="AA139" s="420" t="str">
        <f t="shared" si="21"/>
        <v/>
      </c>
      <c r="AB139" s="249">
        <f t="shared" si="33"/>
        <v>0</v>
      </c>
      <c r="AC139" s="411">
        <f t="shared" si="33"/>
        <v>0</v>
      </c>
      <c r="AD139" s="411">
        <f t="shared" si="33"/>
        <v>0</v>
      </c>
      <c r="AE139" s="411">
        <f t="shared" si="33"/>
        <v>0</v>
      </c>
      <c r="AF139" s="417">
        <f t="shared" si="33"/>
        <v>0</v>
      </c>
      <c r="AG139" s="450">
        <f t="shared" si="34"/>
        <v>0</v>
      </c>
      <c r="AH139" s="454">
        <f t="shared" si="35"/>
        <v>0</v>
      </c>
      <c r="AI139" s="455">
        <f t="shared" si="23"/>
        <v>0</v>
      </c>
      <c r="AJ139" s="542">
        <f t="shared" si="24"/>
        <v>0</v>
      </c>
      <c r="AK139" s="545">
        <f t="shared" si="36"/>
        <v>0</v>
      </c>
    </row>
    <row r="140" spans="1:40" ht="23" customHeight="1">
      <c r="A140" s="466" t="str">
        <f ca="1">Rosters!H15</f>
        <v>102</v>
      </c>
      <c r="B140" s="538" t="str">
        <f ca="1">Rosters!I15</f>
        <v>Eight Mile Rose</v>
      </c>
      <c r="C140" s="410">
        <f t="shared" si="25"/>
        <v>0</v>
      </c>
      <c r="D140" s="410">
        <f t="shared" si="25"/>
        <v>0</v>
      </c>
      <c r="E140" s="410">
        <f t="shared" si="25"/>
        <v>0</v>
      </c>
      <c r="F140" s="410">
        <f t="shared" si="25"/>
        <v>0</v>
      </c>
      <c r="G140" s="420">
        <f t="shared" si="25"/>
        <v>0</v>
      </c>
      <c r="H140" s="249">
        <f t="shared" si="26"/>
        <v>0</v>
      </c>
      <c r="I140" s="411"/>
      <c r="J140" s="410"/>
      <c r="K140" s="411">
        <f t="shared" si="27"/>
        <v>0</v>
      </c>
      <c r="L140" s="411"/>
      <c r="M140" s="410"/>
      <c r="N140" s="411">
        <f t="shared" si="28"/>
        <v>0</v>
      </c>
      <c r="O140" s="411"/>
      <c r="P140" s="410"/>
      <c r="Q140" s="411">
        <f t="shared" si="29"/>
        <v>0</v>
      </c>
      <c r="R140" s="411"/>
      <c r="S140" s="410"/>
      <c r="T140" s="411">
        <f t="shared" si="30"/>
        <v>0</v>
      </c>
      <c r="U140" s="411"/>
      <c r="V140" s="410"/>
      <c r="W140" s="440">
        <f t="shared" si="31"/>
        <v>0</v>
      </c>
      <c r="X140" s="437">
        <f t="shared" si="32"/>
        <v>0</v>
      </c>
      <c r="Y140" s="410"/>
      <c r="Z140" s="410">
        <f t="shared" si="20"/>
        <v>0</v>
      </c>
      <c r="AA140" s="420" t="str">
        <f t="shared" si="21"/>
        <v/>
      </c>
      <c r="AB140" s="249">
        <f t="shared" si="33"/>
        <v>0</v>
      </c>
      <c r="AC140" s="411">
        <f t="shared" si="33"/>
        <v>0</v>
      </c>
      <c r="AD140" s="411">
        <f t="shared" si="33"/>
        <v>0</v>
      </c>
      <c r="AE140" s="411">
        <f t="shared" si="33"/>
        <v>0</v>
      </c>
      <c r="AF140" s="417">
        <f t="shared" si="33"/>
        <v>0</v>
      </c>
      <c r="AG140" s="450">
        <f t="shared" si="34"/>
        <v>0</v>
      </c>
      <c r="AH140" s="454">
        <f t="shared" si="35"/>
        <v>0</v>
      </c>
      <c r="AI140" s="455">
        <f t="shared" si="23"/>
        <v>0</v>
      </c>
      <c r="AJ140" s="542">
        <f t="shared" si="24"/>
        <v>0</v>
      </c>
      <c r="AK140" s="545">
        <f t="shared" si="36"/>
        <v>0</v>
      </c>
    </row>
    <row r="141" spans="1:40" ht="23" customHeight="1">
      <c r="A141" s="466" t="str">
        <f ca="1">Rosters!H16</f>
        <v>46</v>
      </c>
      <c r="B141" s="538" t="str">
        <f ca="1">Rosters!I16</f>
        <v>Fatal Femme</v>
      </c>
      <c r="C141" s="410">
        <f t="shared" si="25"/>
        <v>0</v>
      </c>
      <c r="D141" s="410">
        <f t="shared" si="25"/>
        <v>0</v>
      </c>
      <c r="E141" s="410">
        <f t="shared" si="25"/>
        <v>0</v>
      </c>
      <c r="F141" s="410">
        <f t="shared" si="25"/>
        <v>0</v>
      </c>
      <c r="G141" s="420">
        <f t="shared" si="25"/>
        <v>0</v>
      </c>
      <c r="H141" s="249">
        <f t="shared" si="26"/>
        <v>0</v>
      </c>
      <c r="I141" s="411"/>
      <c r="J141" s="410"/>
      <c r="K141" s="411">
        <f t="shared" si="27"/>
        <v>0</v>
      </c>
      <c r="L141" s="411"/>
      <c r="M141" s="410"/>
      <c r="N141" s="411">
        <f t="shared" si="28"/>
        <v>0</v>
      </c>
      <c r="O141" s="411"/>
      <c r="P141" s="410"/>
      <c r="Q141" s="411">
        <f t="shared" si="29"/>
        <v>0</v>
      </c>
      <c r="R141" s="411"/>
      <c r="S141" s="410"/>
      <c r="T141" s="411">
        <f t="shared" si="30"/>
        <v>0</v>
      </c>
      <c r="U141" s="411"/>
      <c r="V141" s="410"/>
      <c r="W141" s="440">
        <f t="shared" si="31"/>
        <v>0</v>
      </c>
      <c r="X141" s="437">
        <f t="shared" si="32"/>
        <v>0</v>
      </c>
      <c r="Y141" s="410"/>
      <c r="Z141" s="410">
        <f t="shared" si="20"/>
        <v>0</v>
      </c>
      <c r="AA141" s="420" t="str">
        <f t="shared" si="21"/>
        <v/>
      </c>
      <c r="AB141" s="249">
        <f t="shared" si="33"/>
        <v>0</v>
      </c>
      <c r="AC141" s="411">
        <f t="shared" si="33"/>
        <v>0</v>
      </c>
      <c r="AD141" s="411">
        <f t="shared" si="33"/>
        <v>0</v>
      </c>
      <c r="AE141" s="411">
        <f t="shared" si="33"/>
        <v>0</v>
      </c>
      <c r="AF141" s="417">
        <f t="shared" si="33"/>
        <v>0</v>
      </c>
      <c r="AG141" s="450">
        <f t="shared" si="34"/>
        <v>0</v>
      </c>
      <c r="AH141" s="454">
        <f t="shared" si="35"/>
        <v>0</v>
      </c>
      <c r="AI141" s="455">
        <f t="shared" si="23"/>
        <v>0</v>
      </c>
      <c r="AJ141" s="542">
        <f t="shared" si="24"/>
        <v>0</v>
      </c>
      <c r="AK141" s="545">
        <f t="shared" si="36"/>
        <v>0</v>
      </c>
    </row>
    <row r="142" spans="1:40" ht="23" customHeight="1">
      <c r="A142" s="466" t="str">
        <f ca="1">Rosters!H17</f>
        <v>Section8</v>
      </c>
      <c r="B142" s="538" t="str">
        <f ca="1">Rosters!I17</f>
        <v>Ghetto Barbie</v>
      </c>
      <c r="C142" s="410">
        <f t="shared" si="25"/>
        <v>0</v>
      </c>
      <c r="D142" s="410">
        <f t="shared" si="25"/>
        <v>0</v>
      </c>
      <c r="E142" s="410">
        <f t="shared" si="25"/>
        <v>0</v>
      </c>
      <c r="F142" s="410">
        <f t="shared" si="25"/>
        <v>0</v>
      </c>
      <c r="G142" s="420">
        <f t="shared" si="25"/>
        <v>0</v>
      </c>
      <c r="H142" s="249">
        <f t="shared" si="26"/>
        <v>0</v>
      </c>
      <c r="I142" s="411"/>
      <c r="J142" s="410"/>
      <c r="K142" s="411">
        <f t="shared" si="27"/>
        <v>0</v>
      </c>
      <c r="L142" s="411"/>
      <c r="M142" s="410"/>
      <c r="N142" s="411">
        <f t="shared" si="28"/>
        <v>0</v>
      </c>
      <c r="O142" s="411"/>
      <c r="P142" s="410"/>
      <c r="Q142" s="411">
        <f t="shared" si="29"/>
        <v>0</v>
      </c>
      <c r="R142" s="411"/>
      <c r="S142" s="410"/>
      <c r="T142" s="411">
        <f t="shared" si="30"/>
        <v>0</v>
      </c>
      <c r="U142" s="411"/>
      <c r="V142" s="410"/>
      <c r="W142" s="440">
        <f t="shared" si="31"/>
        <v>0</v>
      </c>
      <c r="X142" s="437">
        <f t="shared" si="32"/>
        <v>0</v>
      </c>
      <c r="Y142" s="410"/>
      <c r="Z142" s="410">
        <f t="shared" si="20"/>
        <v>0</v>
      </c>
      <c r="AA142" s="420" t="str">
        <f t="shared" si="21"/>
        <v/>
      </c>
      <c r="AB142" s="249">
        <f t="shared" si="33"/>
        <v>0</v>
      </c>
      <c r="AC142" s="411">
        <f t="shared" si="33"/>
        <v>0</v>
      </c>
      <c r="AD142" s="411">
        <f t="shared" si="33"/>
        <v>0</v>
      </c>
      <c r="AE142" s="411">
        <f t="shared" si="33"/>
        <v>0</v>
      </c>
      <c r="AF142" s="417">
        <f t="shared" si="33"/>
        <v>0</v>
      </c>
      <c r="AG142" s="450">
        <f t="shared" si="34"/>
        <v>0</v>
      </c>
      <c r="AH142" s="454">
        <f t="shared" si="35"/>
        <v>0</v>
      </c>
      <c r="AI142" s="455">
        <f t="shared" si="23"/>
        <v>0</v>
      </c>
      <c r="AJ142" s="542">
        <f t="shared" si="24"/>
        <v>0</v>
      </c>
      <c r="AK142" s="545">
        <f t="shared" si="36"/>
        <v>0</v>
      </c>
    </row>
    <row r="143" spans="1:40" ht="23" customHeight="1">
      <c r="A143" s="466" t="str">
        <f ca="1">Rosters!H18</f>
        <v>23</v>
      </c>
      <c r="B143" s="538" t="str">
        <f ca="1">Rosters!I18</f>
        <v>Ima Wrecker</v>
      </c>
      <c r="C143" s="410">
        <f t="shared" si="25"/>
        <v>0</v>
      </c>
      <c r="D143" s="410">
        <f t="shared" si="25"/>
        <v>0</v>
      </c>
      <c r="E143" s="410">
        <f t="shared" si="25"/>
        <v>0</v>
      </c>
      <c r="F143" s="410">
        <f t="shared" si="25"/>
        <v>0</v>
      </c>
      <c r="G143" s="420">
        <f t="shared" si="25"/>
        <v>0</v>
      </c>
      <c r="H143" s="249">
        <f t="shared" si="26"/>
        <v>0</v>
      </c>
      <c r="I143" s="411"/>
      <c r="J143" s="410"/>
      <c r="K143" s="411">
        <f t="shared" si="27"/>
        <v>0</v>
      </c>
      <c r="L143" s="411"/>
      <c r="M143" s="410"/>
      <c r="N143" s="411">
        <f t="shared" si="28"/>
        <v>0</v>
      </c>
      <c r="O143" s="411"/>
      <c r="P143" s="410"/>
      <c r="Q143" s="411">
        <f t="shared" si="29"/>
        <v>0</v>
      </c>
      <c r="R143" s="411"/>
      <c r="S143" s="410"/>
      <c r="T143" s="411">
        <f t="shared" si="30"/>
        <v>0</v>
      </c>
      <c r="U143" s="411"/>
      <c r="V143" s="410"/>
      <c r="W143" s="440">
        <f t="shared" si="31"/>
        <v>0</v>
      </c>
      <c r="X143" s="437">
        <f t="shared" si="32"/>
        <v>0</v>
      </c>
      <c r="Y143" s="410"/>
      <c r="Z143" s="410">
        <f t="shared" si="20"/>
        <v>0</v>
      </c>
      <c r="AA143" s="420" t="str">
        <f t="shared" si="21"/>
        <v/>
      </c>
      <c r="AB143" s="249">
        <f t="shared" si="33"/>
        <v>0</v>
      </c>
      <c r="AC143" s="411">
        <f t="shared" si="33"/>
        <v>0</v>
      </c>
      <c r="AD143" s="411">
        <f t="shared" si="33"/>
        <v>0</v>
      </c>
      <c r="AE143" s="411">
        <f t="shared" si="33"/>
        <v>0</v>
      </c>
      <c r="AF143" s="417">
        <f t="shared" si="33"/>
        <v>0</v>
      </c>
      <c r="AG143" s="450">
        <f t="shared" si="34"/>
        <v>0</v>
      </c>
      <c r="AH143" s="454">
        <f t="shared" si="35"/>
        <v>0</v>
      </c>
      <c r="AI143" s="455">
        <f t="shared" si="23"/>
        <v>0</v>
      </c>
      <c r="AJ143" s="542">
        <f t="shared" si="24"/>
        <v>0</v>
      </c>
      <c r="AK143" s="545">
        <f t="shared" si="36"/>
        <v>0</v>
      </c>
    </row>
    <row r="144" spans="1:40" ht="23" customHeight="1">
      <c r="A144" s="466" t="str">
        <f ca="1">Rosters!H19</f>
        <v>777</v>
      </c>
      <c r="B144" s="538" t="str">
        <f ca="1">Rosters!I19</f>
        <v>Juicy Contusion</v>
      </c>
      <c r="C144" s="410">
        <f t="shared" si="25"/>
        <v>0</v>
      </c>
      <c r="D144" s="410">
        <f t="shared" si="25"/>
        <v>0</v>
      </c>
      <c r="E144" s="410">
        <f t="shared" si="25"/>
        <v>0</v>
      </c>
      <c r="F144" s="410">
        <f t="shared" si="25"/>
        <v>0</v>
      </c>
      <c r="G144" s="420">
        <f t="shared" si="25"/>
        <v>0</v>
      </c>
      <c r="H144" s="249">
        <f t="shared" si="26"/>
        <v>0</v>
      </c>
      <c r="I144" s="411"/>
      <c r="J144" s="410"/>
      <c r="K144" s="411">
        <f t="shared" si="27"/>
        <v>0</v>
      </c>
      <c r="L144" s="411"/>
      <c r="M144" s="410"/>
      <c r="N144" s="411">
        <f t="shared" si="28"/>
        <v>0</v>
      </c>
      <c r="O144" s="411"/>
      <c r="P144" s="410"/>
      <c r="Q144" s="411">
        <f t="shared" si="29"/>
        <v>0</v>
      </c>
      <c r="R144" s="411"/>
      <c r="S144" s="410"/>
      <c r="T144" s="411">
        <f t="shared" si="30"/>
        <v>0</v>
      </c>
      <c r="U144" s="411"/>
      <c r="V144" s="410"/>
      <c r="W144" s="440">
        <f t="shared" si="31"/>
        <v>0</v>
      </c>
      <c r="X144" s="437">
        <f t="shared" si="32"/>
        <v>0</v>
      </c>
      <c r="Y144" s="410"/>
      <c r="Z144" s="410">
        <f t="shared" si="20"/>
        <v>0</v>
      </c>
      <c r="AA144" s="420" t="str">
        <f t="shared" si="21"/>
        <v/>
      </c>
      <c r="AB144" s="249">
        <f t="shared" si="33"/>
        <v>0</v>
      </c>
      <c r="AC144" s="411">
        <f t="shared" si="33"/>
        <v>0</v>
      </c>
      <c r="AD144" s="411">
        <f t="shared" si="33"/>
        <v>0</v>
      </c>
      <c r="AE144" s="411">
        <f t="shared" si="33"/>
        <v>0</v>
      </c>
      <c r="AF144" s="417">
        <f t="shared" si="33"/>
        <v>0</v>
      </c>
      <c r="AG144" s="450">
        <f t="shared" si="34"/>
        <v>0</v>
      </c>
      <c r="AH144" s="454">
        <f t="shared" si="35"/>
        <v>0</v>
      </c>
      <c r="AI144" s="455">
        <f t="shared" si="23"/>
        <v>0</v>
      </c>
      <c r="AJ144" s="542">
        <f t="shared" si="24"/>
        <v>0</v>
      </c>
      <c r="AK144" s="545">
        <f t="shared" si="36"/>
        <v>0</v>
      </c>
    </row>
    <row r="145" spans="1:37" ht="23" customHeight="1">
      <c r="A145" s="466" t="str">
        <f ca="1">Rosters!H20</f>
        <v>100%</v>
      </c>
      <c r="B145" s="538" t="str">
        <f ca="1">Rosters!I20</f>
        <v>Polly Fester</v>
      </c>
      <c r="C145" s="410">
        <f t="shared" si="25"/>
        <v>0</v>
      </c>
      <c r="D145" s="410">
        <f t="shared" si="25"/>
        <v>4</v>
      </c>
      <c r="E145" s="410">
        <f t="shared" si="25"/>
        <v>2</v>
      </c>
      <c r="F145" s="410">
        <f t="shared" si="25"/>
        <v>0</v>
      </c>
      <c r="G145" s="420">
        <f t="shared" si="25"/>
        <v>0</v>
      </c>
      <c r="H145" s="249">
        <f t="shared" si="26"/>
        <v>21</v>
      </c>
      <c r="I145" s="411"/>
      <c r="J145" s="410"/>
      <c r="K145" s="411">
        <f t="shared" si="27"/>
        <v>6</v>
      </c>
      <c r="L145" s="411"/>
      <c r="M145" s="410"/>
      <c r="N145" s="411">
        <f t="shared" si="28"/>
        <v>0</v>
      </c>
      <c r="O145" s="411"/>
      <c r="P145" s="410"/>
      <c r="Q145" s="411">
        <f t="shared" si="29"/>
        <v>0</v>
      </c>
      <c r="R145" s="411"/>
      <c r="S145" s="410"/>
      <c r="T145" s="411">
        <f t="shared" si="30"/>
        <v>0</v>
      </c>
      <c r="U145" s="411"/>
      <c r="V145" s="410"/>
      <c r="W145" s="440">
        <f t="shared" si="31"/>
        <v>27</v>
      </c>
      <c r="X145" s="437">
        <f t="shared" si="32"/>
        <v>14</v>
      </c>
      <c r="Y145" s="410"/>
      <c r="Z145" s="410">
        <f t="shared" si="20"/>
        <v>21</v>
      </c>
      <c r="AA145" s="420">
        <f t="shared" si="21"/>
        <v>3.8571428571428572</v>
      </c>
      <c r="AB145" s="249">
        <f t="shared" si="33"/>
        <v>0</v>
      </c>
      <c r="AC145" s="411">
        <f t="shared" si="33"/>
        <v>2</v>
      </c>
      <c r="AD145" s="411">
        <f t="shared" si="33"/>
        <v>2</v>
      </c>
      <c r="AE145" s="411">
        <f t="shared" si="33"/>
        <v>0</v>
      </c>
      <c r="AF145" s="417">
        <f t="shared" si="33"/>
        <v>0</v>
      </c>
      <c r="AG145" s="450">
        <f t="shared" si="34"/>
        <v>4</v>
      </c>
      <c r="AH145" s="454">
        <f t="shared" si="35"/>
        <v>0.44444444444444442</v>
      </c>
      <c r="AI145" s="455">
        <f t="shared" si="23"/>
        <v>3</v>
      </c>
      <c r="AJ145" s="542">
        <f t="shared" si="24"/>
        <v>9</v>
      </c>
      <c r="AK145" s="545">
        <f t="shared" si="36"/>
        <v>7</v>
      </c>
    </row>
    <row r="146" spans="1:37" ht="23" customHeight="1">
      <c r="A146" s="466" t="str">
        <f ca="1">Rosters!H21</f>
        <v>3CC</v>
      </c>
      <c r="B146" s="538" t="str">
        <f ca="1">Rosters!I21</f>
        <v>Roxanna Hardplace</v>
      </c>
      <c r="C146" s="410">
        <f t="shared" si="25"/>
        <v>0</v>
      </c>
      <c r="D146" s="410">
        <f t="shared" si="25"/>
        <v>0</v>
      </c>
      <c r="E146" s="410">
        <f t="shared" si="25"/>
        <v>0</v>
      </c>
      <c r="F146" s="410">
        <f t="shared" si="25"/>
        <v>0</v>
      </c>
      <c r="G146" s="420">
        <f t="shared" si="25"/>
        <v>0</v>
      </c>
      <c r="H146" s="249">
        <f t="shared" si="26"/>
        <v>0</v>
      </c>
      <c r="I146" s="411"/>
      <c r="J146" s="410"/>
      <c r="K146" s="411">
        <f t="shared" si="27"/>
        <v>0</v>
      </c>
      <c r="L146" s="411"/>
      <c r="M146" s="410"/>
      <c r="N146" s="411">
        <f t="shared" si="28"/>
        <v>0</v>
      </c>
      <c r="O146" s="411"/>
      <c r="P146" s="410"/>
      <c r="Q146" s="411">
        <f t="shared" si="29"/>
        <v>0</v>
      </c>
      <c r="R146" s="411"/>
      <c r="S146" s="410"/>
      <c r="T146" s="411">
        <f t="shared" si="30"/>
        <v>0</v>
      </c>
      <c r="U146" s="411"/>
      <c r="V146" s="410"/>
      <c r="W146" s="440">
        <f t="shared" si="31"/>
        <v>0</v>
      </c>
      <c r="X146" s="437">
        <f t="shared" si="32"/>
        <v>0</v>
      </c>
      <c r="Y146" s="410"/>
      <c r="Z146" s="410">
        <f t="shared" si="20"/>
        <v>0</v>
      </c>
      <c r="AA146" s="420" t="str">
        <f t="shared" si="21"/>
        <v/>
      </c>
      <c r="AB146" s="249">
        <f t="shared" si="33"/>
        <v>0</v>
      </c>
      <c r="AC146" s="411">
        <f t="shared" si="33"/>
        <v>0</v>
      </c>
      <c r="AD146" s="411">
        <f t="shared" si="33"/>
        <v>0</v>
      </c>
      <c r="AE146" s="411">
        <f t="shared" si="33"/>
        <v>0</v>
      </c>
      <c r="AF146" s="417">
        <f t="shared" si="33"/>
        <v>0</v>
      </c>
      <c r="AG146" s="450">
        <f t="shared" si="34"/>
        <v>0</v>
      </c>
      <c r="AH146" s="454">
        <f t="shared" si="35"/>
        <v>0</v>
      </c>
      <c r="AI146" s="455">
        <f t="shared" si="23"/>
        <v>0</v>
      </c>
      <c r="AJ146" s="542">
        <f t="shared" si="24"/>
        <v>0</v>
      </c>
      <c r="AK146" s="545">
        <f t="shared" si="36"/>
        <v>0</v>
      </c>
    </row>
    <row r="147" spans="1:37" ht="23" customHeight="1">
      <c r="A147" s="466" t="str">
        <f ca="1">Rosters!H22</f>
        <v>CH4</v>
      </c>
      <c r="B147" s="538" t="str">
        <f ca="1">Rosters!I22</f>
        <v>Seoul Slayer</v>
      </c>
      <c r="C147" s="410">
        <f t="shared" si="25"/>
        <v>0</v>
      </c>
      <c r="D147" s="410">
        <f t="shared" si="25"/>
        <v>0</v>
      </c>
      <c r="E147" s="410">
        <f t="shared" si="25"/>
        <v>0</v>
      </c>
      <c r="F147" s="410">
        <f t="shared" si="25"/>
        <v>0</v>
      </c>
      <c r="G147" s="420">
        <f t="shared" si="25"/>
        <v>0</v>
      </c>
      <c r="H147" s="249">
        <f t="shared" si="26"/>
        <v>0</v>
      </c>
      <c r="I147" s="411"/>
      <c r="J147" s="410"/>
      <c r="K147" s="411">
        <f t="shared" si="27"/>
        <v>0</v>
      </c>
      <c r="L147" s="411"/>
      <c r="M147" s="410"/>
      <c r="N147" s="411">
        <f t="shared" si="28"/>
        <v>0</v>
      </c>
      <c r="O147" s="411"/>
      <c r="P147" s="410"/>
      <c r="Q147" s="411">
        <f t="shared" si="29"/>
        <v>0</v>
      </c>
      <c r="R147" s="411"/>
      <c r="S147" s="410"/>
      <c r="T147" s="411">
        <f t="shared" si="30"/>
        <v>0</v>
      </c>
      <c r="U147" s="411"/>
      <c r="V147" s="410"/>
      <c r="W147" s="440">
        <f t="shared" si="31"/>
        <v>0</v>
      </c>
      <c r="X147" s="437">
        <f t="shared" si="32"/>
        <v>0</v>
      </c>
      <c r="Y147" s="410"/>
      <c r="Z147" s="410">
        <f t="shared" si="20"/>
        <v>0</v>
      </c>
      <c r="AA147" s="420" t="str">
        <f t="shared" si="21"/>
        <v/>
      </c>
      <c r="AB147" s="249">
        <f t="shared" si="33"/>
        <v>0</v>
      </c>
      <c r="AC147" s="411">
        <f t="shared" si="33"/>
        <v>0</v>
      </c>
      <c r="AD147" s="411">
        <f t="shared" si="33"/>
        <v>0</v>
      </c>
      <c r="AE147" s="411">
        <f t="shared" si="33"/>
        <v>0</v>
      </c>
      <c r="AF147" s="417">
        <f t="shared" si="33"/>
        <v>0</v>
      </c>
      <c r="AG147" s="450">
        <f t="shared" si="34"/>
        <v>0</v>
      </c>
      <c r="AH147" s="454">
        <f t="shared" si="35"/>
        <v>0</v>
      </c>
      <c r="AI147" s="455">
        <f t="shared" si="23"/>
        <v>0</v>
      </c>
      <c r="AJ147" s="542">
        <f t="shared" si="24"/>
        <v>0</v>
      </c>
      <c r="AK147" s="545">
        <f t="shared" si="36"/>
        <v>0</v>
      </c>
    </row>
    <row r="148" spans="1:37" ht="23" customHeight="1">
      <c r="A148" s="466" t="str">
        <f ca="1">Rosters!H23</f>
        <v>5"blade</v>
      </c>
      <c r="B148" s="538" t="str">
        <f ca="1">Rosters!I23</f>
        <v>Sista Slit'chya</v>
      </c>
      <c r="C148" s="410">
        <f t="shared" si="25"/>
        <v>0</v>
      </c>
      <c r="D148" s="410">
        <f t="shared" si="25"/>
        <v>3</v>
      </c>
      <c r="E148" s="410">
        <f t="shared" si="25"/>
        <v>2</v>
      </c>
      <c r="F148" s="410">
        <f t="shared" si="25"/>
        <v>0</v>
      </c>
      <c r="G148" s="420">
        <f t="shared" si="25"/>
        <v>0</v>
      </c>
      <c r="H148" s="249">
        <f t="shared" si="26"/>
        <v>15</v>
      </c>
      <c r="I148" s="411"/>
      <c r="J148" s="410"/>
      <c r="K148" s="411">
        <f t="shared" si="27"/>
        <v>5</v>
      </c>
      <c r="L148" s="411"/>
      <c r="M148" s="410"/>
      <c r="N148" s="411">
        <f t="shared" si="28"/>
        <v>0</v>
      </c>
      <c r="O148" s="411"/>
      <c r="P148" s="410"/>
      <c r="Q148" s="411">
        <f t="shared" si="29"/>
        <v>0</v>
      </c>
      <c r="R148" s="411"/>
      <c r="S148" s="410"/>
      <c r="T148" s="411">
        <f t="shared" si="30"/>
        <v>0</v>
      </c>
      <c r="U148" s="411"/>
      <c r="V148" s="410"/>
      <c r="W148" s="440">
        <f t="shared" si="31"/>
        <v>20</v>
      </c>
      <c r="X148" s="437">
        <f t="shared" si="32"/>
        <v>11</v>
      </c>
      <c r="Y148" s="410"/>
      <c r="Z148" s="410">
        <f t="shared" si="20"/>
        <v>15</v>
      </c>
      <c r="AA148" s="420">
        <f t="shared" si="21"/>
        <v>4</v>
      </c>
      <c r="AB148" s="249">
        <f t="shared" si="33"/>
        <v>2</v>
      </c>
      <c r="AC148" s="411">
        <f t="shared" si="33"/>
        <v>0</v>
      </c>
      <c r="AD148" s="411">
        <f t="shared" si="33"/>
        <v>3</v>
      </c>
      <c r="AE148" s="411">
        <f t="shared" si="33"/>
        <v>0</v>
      </c>
      <c r="AF148" s="417">
        <f t="shared" si="33"/>
        <v>0</v>
      </c>
      <c r="AG148" s="450">
        <f t="shared" si="34"/>
        <v>5</v>
      </c>
      <c r="AH148" s="454">
        <f t="shared" si="35"/>
        <v>0.83333333333333337</v>
      </c>
      <c r="AI148" s="455">
        <f t="shared" si="23"/>
        <v>3.3333333333333335</v>
      </c>
      <c r="AJ148" s="542">
        <f t="shared" si="24"/>
        <v>6</v>
      </c>
      <c r="AK148" s="545">
        <f t="shared" si="36"/>
        <v>5</v>
      </c>
    </row>
    <row r="149" spans="1:37" ht="23" customHeight="1">
      <c r="A149" s="466" t="str">
        <f ca="1">Rosters!H24</f>
        <v>813</v>
      </c>
      <c r="B149" s="538" t="str">
        <f ca="1">Rosters!I24</f>
        <v>Tinja</v>
      </c>
      <c r="C149" s="410">
        <f t="shared" si="25"/>
        <v>0</v>
      </c>
      <c r="D149" s="410">
        <f t="shared" si="25"/>
        <v>1</v>
      </c>
      <c r="E149" s="410">
        <f t="shared" si="25"/>
        <v>1</v>
      </c>
      <c r="F149" s="410">
        <f t="shared" si="25"/>
        <v>0</v>
      </c>
      <c r="G149" s="420">
        <f t="shared" si="25"/>
        <v>0</v>
      </c>
      <c r="H149" s="249">
        <f t="shared" si="26"/>
        <v>3</v>
      </c>
      <c r="I149" s="411"/>
      <c r="J149" s="410"/>
      <c r="K149" s="411">
        <f t="shared" si="27"/>
        <v>0</v>
      </c>
      <c r="L149" s="411"/>
      <c r="M149" s="410"/>
      <c r="N149" s="411">
        <f t="shared" si="28"/>
        <v>0</v>
      </c>
      <c r="O149" s="411"/>
      <c r="P149" s="410"/>
      <c r="Q149" s="411">
        <f t="shared" si="29"/>
        <v>0</v>
      </c>
      <c r="R149" s="411"/>
      <c r="S149" s="410"/>
      <c r="T149" s="411">
        <f t="shared" si="30"/>
        <v>0</v>
      </c>
      <c r="U149" s="411"/>
      <c r="V149" s="410"/>
      <c r="W149" s="440">
        <f t="shared" si="31"/>
        <v>3</v>
      </c>
      <c r="X149" s="437">
        <f t="shared" si="32"/>
        <v>3</v>
      </c>
      <c r="Y149" s="410"/>
      <c r="Z149" s="410">
        <f t="shared" si="20"/>
        <v>3</v>
      </c>
      <c r="AA149" s="420">
        <f t="shared" si="21"/>
        <v>3</v>
      </c>
      <c r="AB149" s="249">
        <f t="shared" si="33"/>
        <v>0</v>
      </c>
      <c r="AC149" s="411">
        <f t="shared" si="33"/>
        <v>0</v>
      </c>
      <c r="AD149" s="411">
        <f t="shared" si="33"/>
        <v>0</v>
      </c>
      <c r="AE149" s="411">
        <f t="shared" si="33"/>
        <v>0</v>
      </c>
      <c r="AF149" s="417">
        <f t="shared" si="33"/>
        <v>0</v>
      </c>
      <c r="AG149" s="450">
        <f t="shared" si="34"/>
        <v>0</v>
      </c>
      <c r="AH149" s="454">
        <f t="shared" si="35"/>
        <v>0</v>
      </c>
      <c r="AI149" s="455">
        <f t="shared" si="23"/>
        <v>3</v>
      </c>
      <c r="AJ149" s="542">
        <f t="shared" si="24"/>
        <v>1</v>
      </c>
      <c r="AK149" s="545">
        <f t="shared" si="36"/>
        <v>1</v>
      </c>
    </row>
    <row r="150" spans="1:37" ht="23" customHeight="1" thickBot="1">
      <c r="A150" s="467" t="str">
        <f ca="1">Rosters!H25</f>
        <v>Crazy88</v>
      </c>
      <c r="B150" s="540" t="str">
        <f ca="1">Rosters!I25</f>
        <v>ZOOMa Thurman</v>
      </c>
      <c r="C150" s="414">
        <f t="shared" si="25"/>
        <v>0</v>
      </c>
      <c r="D150" s="414">
        <f t="shared" si="25"/>
        <v>0</v>
      </c>
      <c r="E150" s="414">
        <f t="shared" si="25"/>
        <v>0</v>
      </c>
      <c r="F150" s="414">
        <f t="shared" si="25"/>
        <v>0</v>
      </c>
      <c r="G150" s="422">
        <f t="shared" si="25"/>
        <v>0</v>
      </c>
      <c r="H150" s="415">
        <f t="shared" si="26"/>
        <v>0</v>
      </c>
      <c r="I150" s="331"/>
      <c r="J150" s="414"/>
      <c r="K150" s="331">
        <f t="shared" si="27"/>
        <v>0</v>
      </c>
      <c r="L150" s="331"/>
      <c r="M150" s="414"/>
      <c r="N150" s="331">
        <f t="shared" si="28"/>
        <v>0</v>
      </c>
      <c r="O150" s="331"/>
      <c r="P150" s="414"/>
      <c r="Q150" s="331">
        <f t="shared" si="29"/>
        <v>0</v>
      </c>
      <c r="R150" s="331"/>
      <c r="S150" s="414"/>
      <c r="T150" s="331">
        <f t="shared" si="30"/>
        <v>0</v>
      </c>
      <c r="U150" s="331"/>
      <c r="V150" s="414"/>
      <c r="W150" s="441">
        <f t="shared" si="31"/>
        <v>0</v>
      </c>
      <c r="X150" s="438">
        <f t="shared" si="32"/>
        <v>0</v>
      </c>
      <c r="Y150" s="414"/>
      <c r="Z150" s="414">
        <f t="shared" si="20"/>
        <v>0</v>
      </c>
      <c r="AA150" s="422" t="str">
        <f t="shared" si="21"/>
        <v/>
      </c>
      <c r="AB150" s="415">
        <f t="shared" si="33"/>
        <v>0</v>
      </c>
      <c r="AC150" s="331">
        <f t="shared" si="33"/>
        <v>0</v>
      </c>
      <c r="AD150" s="331">
        <f t="shared" si="33"/>
        <v>0</v>
      </c>
      <c r="AE150" s="331">
        <f t="shared" si="33"/>
        <v>0</v>
      </c>
      <c r="AF150" s="418">
        <f t="shared" si="33"/>
        <v>0</v>
      </c>
      <c r="AG150" s="451">
        <f t="shared" si="34"/>
        <v>0</v>
      </c>
      <c r="AH150" s="456">
        <f t="shared" si="35"/>
        <v>0</v>
      </c>
      <c r="AI150" s="457">
        <f t="shared" si="23"/>
        <v>0</v>
      </c>
      <c r="AJ150" s="543">
        <f t="shared" si="24"/>
        <v>0</v>
      </c>
      <c r="AK150" s="546">
        <f t="shared" si="36"/>
        <v>0</v>
      </c>
    </row>
    <row r="151" spans="1:37">
      <c r="Y151" s="1"/>
      <c r="Z151" s="1"/>
    </row>
    <row r="152" spans="1:37">
      <c r="Y152" s="1"/>
      <c r="Z152" s="1"/>
    </row>
    <row r="153" spans="1:37">
      <c r="Y153" s="1"/>
      <c r="Z153" s="1"/>
    </row>
    <row r="154" spans="1:37">
      <c r="Y154" s="1"/>
      <c r="Z154" s="1"/>
    </row>
    <row r="155" spans="1:37">
      <c r="Y155" s="1"/>
      <c r="Z155" s="1"/>
    </row>
    <row r="156" spans="1:37">
      <c r="Y156" s="1"/>
      <c r="Z156" s="1"/>
    </row>
    <row r="157" spans="1:37">
      <c r="Y157" s="1"/>
      <c r="Z157" s="1"/>
    </row>
    <row r="158" spans="1:37">
      <c r="Y158" s="1"/>
      <c r="Z158" s="1"/>
    </row>
    <row r="159" spans="1:37">
      <c r="Y159" s="1"/>
      <c r="Z159" s="1"/>
    </row>
    <row r="160" spans="1:37">
      <c r="Y160" s="1"/>
      <c r="Z160" s="1"/>
    </row>
    <row r="161" spans="25:26">
      <c r="Y161" s="1"/>
      <c r="Z161" s="1"/>
    </row>
    <row r="162" spans="25:26">
      <c r="Y162" s="1"/>
      <c r="Z162" s="1"/>
    </row>
    <row r="163" spans="25:26">
      <c r="Y163" s="1"/>
      <c r="Z163" s="1"/>
    </row>
    <row r="164" spans="25:26">
      <c r="Y164" s="1"/>
      <c r="Z164" s="1"/>
    </row>
    <row r="165" spans="25:26">
      <c r="Y165" s="1"/>
      <c r="Z165" s="1"/>
    </row>
    <row r="166" spans="25:26">
      <c r="Y166" s="1"/>
      <c r="Z166" s="1"/>
    </row>
    <row r="167" spans="25:26">
      <c r="Y167" s="1"/>
      <c r="Z167" s="1"/>
    </row>
    <row r="168" spans="25:26">
      <c r="Y168" s="1"/>
      <c r="Z168" s="1"/>
    </row>
    <row r="169" spans="25:26">
      <c r="Y169" s="1"/>
      <c r="Z169" s="1"/>
    </row>
    <row r="170" spans="25:26">
      <c r="Y170" s="1"/>
      <c r="Z170" s="1"/>
    </row>
    <row r="171" spans="25:26">
      <c r="Y171" s="1"/>
      <c r="Z171" s="1"/>
    </row>
    <row r="172" spans="25:26">
      <c r="Y172" s="1"/>
      <c r="Z172" s="1"/>
    </row>
    <row r="173" spans="25:26">
      <c r="Y173" s="1"/>
      <c r="Z173" s="1"/>
    </row>
    <row r="174" spans="25:26">
      <c r="Y174" s="1"/>
      <c r="Z174" s="1"/>
    </row>
    <row r="175" spans="25:26">
      <c r="Y175" s="1"/>
      <c r="Z175" s="1"/>
    </row>
    <row r="176" spans="25:26">
      <c r="Y176" s="1"/>
      <c r="Z176" s="1"/>
    </row>
    <row r="177" spans="25:26">
      <c r="Y177" s="1"/>
      <c r="Z177" s="1"/>
    </row>
    <row r="178" spans="25:26">
      <c r="Y178" s="1"/>
      <c r="Z178" s="1"/>
    </row>
    <row r="179" spans="25:26">
      <c r="Y179" s="1"/>
      <c r="Z179" s="1"/>
    </row>
    <row r="180" spans="25:26">
      <c r="Y180" s="1"/>
      <c r="Z180" s="1"/>
    </row>
    <row r="181" spans="25:26">
      <c r="Y181" s="1"/>
      <c r="Z181" s="1"/>
    </row>
    <row r="182" spans="25:26">
      <c r="Y182" s="1"/>
      <c r="Z182" s="1"/>
    </row>
    <row r="183" spans="25:26">
      <c r="Y183" s="1"/>
      <c r="Z183" s="1"/>
    </row>
    <row r="184" spans="25:26">
      <c r="Y184" s="1"/>
      <c r="Z184" s="1"/>
    </row>
    <row r="185" spans="25:26">
      <c r="Y185" s="1"/>
      <c r="Z185" s="1"/>
    </row>
    <row r="186" spans="25:26">
      <c r="Y186" s="1"/>
      <c r="Z186" s="1"/>
    </row>
    <row r="187" spans="25:26">
      <c r="Y187" s="1"/>
      <c r="Z187" s="1"/>
    </row>
    <row r="188" spans="25:26">
      <c r="Y188" s="1"/>
      <c r="Z188" s="1"/>
    </row>
    <row r="189" spans="25:26">
      <c r="Y189" s="1"/>
      <c r="Z189" s="1"/>
    </row>
    <row r="190" spans="25:26">
      <c r="Y190" s="1"/>
      <c r="Z190" s="1"/>
    </row>
    <row r="191" spans="25:26">
      <c r="Y191" s="1"/>
      <c r="Z191" s="1"/>
    </row>
    <row r="192" spans="25:26">
      <c r="Y192" s="1"/>
      <c r="Z192" s="1"/>
    </row>
    <row r="193" spans="25:26">
      <c r="Y193" s="1"/>
      <c r="Z193" s="1"/>
    </row>
    <row r="194" spans="25:26">
      <c r="Y194" s="1"/>
      <c r="Z194" s="1"/>
    </row>
    <row r="195" spans="25:26">
      <c r="Y195" s="1"/>
      <c r="Z195" s="1"/>
    </row>
    <row r="196" spans="25:26">
      <c r="Y196" s="1"/>
      <c r="Z196" s="1"/>
    </row>
    <row r="197" spans="25:26">
      <c r="Y197" s="1"/>
      <c r="Z197" s="1"/>
    </row>
    <row r="198" spans="25:26">
      <c r="Y198" s="1"/>
      <c r="Z198" s="1"/>
    </row>
    <row r="199" spans="25:26">
      <c r="Y199" s="1"/>
      <c r="Z199" s="1"/>
    </row>
    <row r="200" spans="25:26">
      <c r="Y200" s="1"/>
      <c r="Z200" s="1"/>
    </row>
    <row r="201" spans="25:26">
      <c r="Y201" s="1"/>
      <c r="Z201" s="1"/>
    </row>
  </sheetData>
  <mergeCells count="1564">
    <mergeCell ref="AG117:AG118"/>
    <mergeCell ref="A116:AA116"/>
    <mergeCell ref="AL115:AL116"/>
    <mergeCell ref="AH117:AH118"/>
    <mergeCell ref="AI117:AI118"/>
    <mergeCell ref="AK117:AK118"/>
    <mergeCell ref="AJ117:AJ118"/>
    <mergeCell ref="AF117:AF118"/>
    <mergeCell ref="AE117:AE118"/>
    <mergeCell ref="AF115:AF116"/>
    <mergeCell ref="W106:W107"/>
    <mergeCell ref="W94:W95"/>
    <mergeCell ref="X94:X95"/>
    <mergeCell ref="AA96:AA97"/>
    <mergeCell ref="W100:W101"/>
    <mergeCell ref="Y100:Y101"/>
    <mergeCell ref="X98:X99"/>
    <mergeCell ref="AE115:AE116"/>
    <mergeCell ref="A117:AA117"/>
    <mergeCell ref="Q108:Q109"/>
    <mergeCell ref="A114:AA114"/>
    <mergeCell ref="AB114:AL114"/>
    <mergeCell ref="A115:AA115"/>
    <mergeCell ref="E110:E111"/>
    <mergeCell ref="F110:F111"/>
    <mergeCell ref="G110:G111"/>
    <mergeCell ref="E108:E109"/>
    <mergeCell ref="K84:K85"/>
    <mergeCell ref="N84:N85"/>
    <mergeCell ref="Q84:Q85"/>
    <mergeCell ref="K86:K87"/>
    <mergeCell ref="N86:N87"/>
    <mergeCell ref="Q86:Q87"/>
    <mergeCell ref="T96:T97"/>
    <mergeCell ref="N90:N91"/>
    <mergeCell ref="T92:T93"/>
    <mergeCell ref="N94:N95"/>
    <mergeCell ref="Q92:Q93"/>
    <mergeCell ref="K98:K99"/>
    <mergeCell ref="K96:K97"/>
    <mergeCell ref="K94:K95"/>
    <mergeCell ref="E104:E105"/>
    <mergeCell ref="F104:F105"/>
    <mergeCell ref="A53:B54"/>
    <mergeCell ref="W110:W111"/>
    <mergeCell ref="T110:T111"/>
    <mergeCell ref="H110:H111"/>
    <mergeCell ref="K110:K111"/>
    <mergeCell ref="N110:N111"/>
    <mergeCell ref="Q110:Q111"/>
    <mergeCell ref="N96:N97"/>
    <mergeCell ref="Y51:Y52"/>
    <mergeCell ref="Z51:Z52"/>
    <mergeCell ref="Z3:Z4"/>
    <mergeCell ref="D110:D111"/>
    <mergeCell ref="G1:H1"/>
    <mergeCell ref="B1:F1"/>
    <mergeCell ref="C102:C103"/>
    <mergeCell ref="D102:D103"/>
    <mergeCell ref="E102:E103"/>
    <mergeCell ref="F102:F103"/>
    <mergeCell ref="AB100:AB101"/>
    <mergeCell ref="Z102:Z103"/>
    <mergeCell ref="AB102:AB103"/>
    <mergeCell ref="Z108:Z109"/>
    <mergeCell ref="I1:M1"/>
    <mergeCell ref="O1:S1"/>
    <mergeCell ref="U1:V1"/>
    <mergeCell ref="AA108:AA109"/>
    <mergeCell ref="X53:X54"/>
    <mergeCell ref="Y45:Y46"/>
    <mergeCell ref="H112:H113"/>
    <mergeCell ref="AB117:AB118"/>
    <mergeCell ref="AC117:AC118"/>
    <mergeCell ref="AD117:AD118"/>
    <mergeCell ref="A118:AA118"/>
    <mergeCell ref="AB115:AB116"/>
    <mergeCell ref="AC115:AC116"/>
    <mergeCell ref="AD115:AD116"/>
    <mergeCell ref="D112:D113"/>
    <mergeCell ref="E112:E113"/>
    <mergeCell ref="A110:A111"/>
    <mergeCell ref="A112:B113"/>
    <mergeCell ref="B60:F60"/>
    <mergeCell ref="G60:H60"/>
    <mergeCell ref="G112:G113"/>
    <mergeCell ref="G104:G105"/>
    <mergeCell ref="H104:H105"/>
    <mergeCell ref="C112:C113"/>
    <mergeCell ref="B110:B111"/>
    <mergeCell ref="C110:C111"/>
    <mergeCell ref="AC96:AC97"/>
    <mergeCell ref="Z96:Z97"/>
    <mergeCell ref="AB108:AB109"/>
    <mergeCell ref="AA104:AA105"/>
    <mergeCell ref="Z106:Z107"/>
    <mergeCell ref="Z100:Z101"/>
    <mergeCell ref="AC100:AC101"/>
    <mergeCell ref="AA98:AA99"/>
    <mergeCell ref="AB98:AB99"/>
    <mergeCell ref="AA100:AA101"/>
    <mergeCell ref="AG108:AG109"/>
    <mergeCell ref="AK108:AK109"/>
    <mergeCell ref="AI108:AI109"/>
    <mergeCell ref="Y110:Y111"/>
    <mergeCell ref="AH108:AH109"/>
    <mergeCell ref="AC108:AC109"/>
    <mergeCell ref="AD110:AD111"/>
    <mergeCell ref="AE110:AE111"/>
    <mergeCell ref="AE108:AE109"/>
    <mergeCell ref="AF108:AF109"/>
    <mergeCell ref="Z110:Z111"/>
    <mergeCell ref="AH115:AH116"/>
    <mergeCell ref="AI115:AI116"/>
    <mergeCell ref="AK115:AK116"/>
    <mergeCell ref="AG110:AG111"/>
    <mergeCell ref="AB112:AL113"/>
    <mergeCell ref="AF110:AF111"/>
    <mergeCell ref="AA112:AA113"/>
    <mergeCell ref="Z112:Z113"/>
    <mergeCell ref="AJ115:AJ116"/>
    <mergeCell ref="F112:F113"/>
    <mergeCell ref="AL117:AL118"/>
    <mergeCell ref="AG115:AG116"/>
    <mergeCell ref="AM108:AN109"/>
    <mergeCell ref="X110:X111"/>
    <mergeCell ref="AA110:AA111"/>
    <mergeCell ref="AB110:AB111"/>
    <mergeCell ref="AC110:AC111"/>
    <mergeCell ref="AD108:AD109"/>
    <mergeCell ref="AJ108:AJ109"/>
    <mergeCell ref="AM112:AN113"/>
    <mergeCell ref="AM110:AN111"/>
    <mergeCell ref="AH110:AH111"/>
    <mergeCell ref="AI110:AI111"/>
    <mergeCell ref="AL110:AL111"/>
    <mergeCell ref="AJ110:AJ111"/>
    <mergeCell ref="AK110:AK111"/>
    <mergeCell ref="W112:W113"/>
    <mergeCell ref="X112:X113"/>
    <mergeCell ref="K112:K113"/>
    <mergeCell ref="N112:N113"/>
    <mergeCell ref="Q112:Q113"/>
    <mergeCell ref="T112:T113"/>
    <mergeCell ref="A102:A103"/>
    <mergeCell ref="B102:B103"/>
    <mergeCell ref="T106:T107"/>
    <mergeCell ref="G106:G107"/>
    <mergeCell ref="N104:N105"/>
    <mergeCell ref="G102:G103"/>
    <mergeCell ref="A106:A107"/>
    <mergeCell ref="B106:B107"/>
    <mergeCell ref="C106:C107"/>
    <mergeCell ref="D106:D107"/>
    <mergeCell ref="A108:A109"/>
    <mergeCell ref="B108:B109"/>
    <mergeCell ref="AA102:AA103"/>
    <mergeCell ref="Y104:Y105"/>
    <mergeCell ref="Z104:Z105"/>
    <mergeCell ref="Q104:Q105"/>
    <mergeCell ref="A104:A105"/>
    <mergeCell ref="B104:B105"/>
    <mergeCell ref="C104:C105"/>
    <mergeCell ref="D104:D105"/>
    <mergeCell ref="AM106:AN107"/>
    <mergeCell ref="AB104:AB105"/>
    <mergeCell ref="AC104:AC105"/>
    <mergeCell ref="AM104:AN105"/>
    <mergeCell ref="AJ104:AJ105"/>
    <mergeCell ref="AK104:AK105"/>
    <mergeCell ref="AD104:AD105"/>
    <mergeCell ref="AE104:AE105"/>
    <mergeCell ref="AF104:AF105"/>
    <mergeCell ref="AG104:AG105"/>
    <mergeCell ref="AL100:AL101"/>
    <mergeCell ref="AK100:AK101"/>
    <mergeCell ref="AH102:AH103"/>
    <mergeCell ref="AI102:AI103"/>
    <mergeCell ref="AJ100:AJ101"/>
    <mergeCell ref="AJ102:AJ103"/>
    <mergeCell ref="AF106:AF107"/>
    <mergeCell ref="AG106:AG107"/>
    <mergeCell ref="AL108:AL109"/>
    <mergeCell ref="AK106:AK107"/>
    <mergeCell ref="AL106:AL107"/>
    <mergeCell ref="AL102:AL103"/>
    <mergeCell ref="AK102:AK103"/>
    <mergeCell ref="AH104:AH105"/>
    <mergeCell ref="AI104:AI105"/>
    <mergeCell ref="AL104:AL105"/>
    <mergeCell ref="Y102:Y103"/>
    <mergeCell ref="AC102:AC103"/>
    <mergeCell ref="AJ106:AJ107"/>
    <mergeCell ref="AH106:AH107"/>
    <mergeCell ref="AA106:AA107"/>
    <mergeCell ref="AB106:AB107"/>
    <mergeCell ref="AI106:AI107"/>
    <mergeCell ref="AD106:AD107"/>
    <mergeCell ref="AE106:AE107"/>
    <mergeCell ref="AC106:AC107"/>
    <mergeCell ref="AD102:AD103"/>
    <mergeCell ref="AG100:AG101"/>
    <mergeCell ref="AE102:AE103"/>
    <mergeCell ref="AF102:AF103"/>
    <mergeCell ref="H106:H107"/>
    <mergeCell ref="K106:K107"/>
    <mergeCell ref="N106:N107"/>
    <mergeCell ref="Q106:Q107"/>
    <mergeCell ref="H102:H103"/>
    <mergeCell ref="X104:X105"/>
    <mergeCell ref="C108:C109"/>
    <mergeCell ref="D108:D109"/>
    <mergeCell ref="K108:K109"/>
    <mergeCell ref="F106:F107"/>
    <mergeCell ref="E106:E107"/>
    <mergeCell ref="F108:F109"/>
    <mergeCell ref="G108:G109"/>
    <mergeCell ref="H108:H109"/>
    <mergeCell ref="W108:W109"/>
    <mergeCell ref="T104:T105"/>
    <mergeCell ref="K104:K105"/>
    <mergeCell ref="Y106:Y107"/>
    <mergeCell ref="N108:N109"/>
    <mergeCell ref="X106:X107"/>
    <mergeCell ref="X108:X109"/>
    <mergeCell ref="W104:W105"/>
    <mergeCell ref="Y108:Y109"/>
    <mergeCell ref="T108:T109"/>
    <mergeCell ref="F100:F101"/>
    <mergeCell ref="X100:X101"/>
    <mergeCell ref="G100:G101"/>
    <mergeCell ref="K102:K103"/>
    <mergeCell ref="T100:T101"/>
    <mergeCell ref="X102:X103"/>
    <mergeCell ref="T102:T103"/>
    <mergeCell ref="W102:W103"/>
    <mergeCell ref="N102:N103"/>
    <mergeCell ref="K100:K101"/>
    <mergeCell ref="C100:C101"/>
    <mergeCell ref="D100:D101"/>
    <mergeCell ref="Q102:Q103"/>
    <mergeCell ref="E94:E95"/>
    <mergeCell ref="F94:F95"/>
    <mergeCell ref="Q94:Q95"/>
    <mergeCell ref="N100:N101"/>
    <mergeCell ref="Q100:Q101"/>
    <mergeCell ref="E100:E101"/>
    <mergeCell ref="H100:H101"/>
    <mergeCell ref="F98:F99"/>
    <mergeCell ref="A94:A95"/>
    <mergeCell ref="B94:B95"/>
    <mergeCell ref="C94:C95"/>
    <mergeCell ref="D94:D95"/>
    <mergeCell ref="A98:A99"/>
    <mergeCell ref="B98:B99"/>
    <mergeCell ref="A100:A101"/>
    <mergeCell ref="AK98:AK99"/>
    <mergeCell ref="G98:G99"/>
    <mergeCell ref="H98:H99"/>
    <mergeCell ref="C98:C99"/>
    <mergeCell ref="D98:D99"/>
    <mergeCell ref="E98:E99"/>
    <mergeCell ref="AC98:AC99"/>
    <mergeCell ref="AJ98:AJ99"/>
    <mergeCell ref="W98:W99"/>
    <mergeCell ref="B100:B101"/>
    <mergeCell ref="Y96:Y97"/>
    <mergeCell ref="AH94:AH95"/>
    <mergeCell ref="AI94:AI95"/>
    <mergeCell ref="AD94:AD95"/>
    <mergeCell ref="AE94:AE95"/>
    <mergeCell ref="Z94:Z95"/>
    <mergeCell ref="AD96:AD97"/>
    <mergeCell ref="AA94:AA95"/>
    <mergeCell ref="AB94:AB95"/>
    <mergeCell ref="AH98:AH99"/>
    <mergeCell ref="AG102:AG103"/>
    <mergeCell ref="AH100:AH101"/>
    <mergeCell ref="AM98:AN99"/>
    <mergeCell ref="AG98:AG99"/>
    <mergeCell ref="AL98:AL99"/>
    <mergeCell ref="AI98:AI99"/>
    <mergeCell ref="AM100:AN101"/>
    <mergeCell ref="AI100:AI101"/>
    <mergeCell ref="AM102:AN103"/>
    <mergeCell ref="AD98:AD99"/>
    <mergeCell ref="AE98:AE99"/>
    <mergeCell ref="AD100:AD101"/>
    <mergeCell ref="AF98:AF99"/>
    <mergeCell ref="AE100:AE101"/>
    <mergeCell ref="AF100:AF101"/>
    <mergeCell ref="AJ94:AJ95"/>
    <mergeCell ref="AK94:AK95"/>
    <mergeCell ref="AL94:AL95"/>
    <mergeCell ref="AI96:AI97"/>
    <mergeCell ref="AJ96:AJ97"/>
    <mergeCell ref="AK96:AK97"/>
    <mergeCell ref="AM94:AN95"/>
    <mergeCell ref="Q96:Q97"/>
    <mergeCell ref="Q98:Q99"/>
    <mergeCell ref="N98:N99"/>
    <mergeCell ref="AF94:AF95"/>
    <mergeCell ref="AG94:AG95"/>
    <mergeCell ref="T94:T95"/>
    <mergeCell ref="Y94:Y95"/>
    <mergeCell ref="X96:X97"/>
    <mergeCell ref="AB96:AB97"/>
    <mergeCell ref="G96:G97"/>
    <mergeCell ref="H96:H97"/>
    <mergeCell ref="G94:G95"/>
    <mergeCell ref="H94:H95"/>
    <mergeCell ref="AM96:AN97"/>
    <mergeCell ref="AE96:AE97"/>
    <mergeCell ref="AF96:AF97"/>
    <mergeCell ref="AG96:AG97"/>
    <mergeCell ref="AH96:AH97"/>
    <mergeCell ref="AL96:AL97"/>
    <mergeCell ref="B92:B93"/>
    <mergeCell ref="AJ92:AJ93"/>
    <mergeCell ref="AK92:AK93"/>
    <mergeCell ref="G92:G93"/>
    <mergeCell ref="AC92:AC93"/>
    <mergeCell ref="AE92:AE93"/>
    <mergeCell ref="AF92:AF93"/>
    <mergeCell ref="AH92:AH93"/>
    <mergeCell ref="AI92:AI93"/>
    <mergeCell ref="AG92:AG93"/>
    <mergeCell ref="AC94:AC95"/>
    <mergeCell ref="AD92:AD93"/>
    <mergeCell ref="A92:A93"/>
    <mergeCell ref="Y98:Y99"/>
    <mergeCell ref="Z98:Z99"/>
    <mergeCell ref="T98:T99"/>
    <mergeCell ref="F96:F97"/>
    <mergeCell ref="W92:W93"/>
    <mergeCell ref="X92:X93"/>
    <mergeCell ref="E92:E93"/>
    <mergeCell ref="AM92:AN93"/>
    <mergeCell ref="AL92:AL93"/>
    <mergeCell ref="AD90:AD91"/>
    <mergeCell ref="AH90:AH91"/>
    <mergeCell ref="A96:A97"/>
    <mergeCell ref="B96:B97"/>
    <mergeCell ref="C96:C97"/>
    <mergeCell ref="D96:D97"/>
    <mergeCell ref="E96:E97"/>
    <mergeCell ref="W96:W97"/>
    <mergeCell ref="AH88:AH89"/>
    <mergeCell ref="AI88:AI89"/>
    <mergeCell ref="AJ88:AJ89"/>
    <mergeCell ref="AK88:AK89"/>
    <mergeCell ref="AK90:AK91"/>
    <mergeCell ref="AL90:AL91"/>
    <mergeCell ref="AL88:AL89"/>
    <mergeCell ref="AA92:AA93"/>
    <mergeCell ref="AB92:AB93"/>
    <mergeCell ref="Y92:Y93"/>
    <mergeCell ref="Z92:Z93"/>
    <mergeCell ref="Y86:Y87"/>
    <mergeCell ref="Z86:Z87"/>
    <mergeCell ref="AA88:AA89"/>
    <mergeCell ref="AD88:AD89"/>
    <mergeCell ref="AA86:AA87"/>
    <mergeCell ref="AB86:AB87"/>
    <mergeCell ref="AC86:AC87"/>
    <mergeCell ref="AD86:AD87"/>
    <mergeCell ref="AC88:AC89"/>
    <mergeCell ref="A86:A87"/>
    <mergeCell ref="B86:B87"/>
    <mergeCell ref="C86:C87"/>
    <mergeCell ref="D86:D87"/>
    <mergeCell ref="Z88:Z89"/>
    <mergeCell ref="AB88:AB89"/>
    <mergeCell ref="W86:W87"/>
    <mergeCell ref="X86:X87"/>
    <mergeCell ref="X88:X89"/>
    <mergeCell ref="Y88:Y89"/>
    <mergeCell ref="G88:G89"/>
    <mergeCell ref="K88:K89"/>
    <mergeCell ref="B88:B89"/>
    <mergeCell ref="C88:C89"/>
    <mergeCell ref="H88:H89"/>
    <mergeCell ref="N88:N89"/>
    <mergeCell ref="T88:T89"/>
    <mergeCell ref="Q88:Q89"/>
    <mergeCell ref="W88:W89"/>
    <mergeCell ref="T90:T91"/>
    <mergeCell ref="E88:E89"/>
    <mergeCell ref="F88:F89"/>
    <mergeCell ref="Q90:Q91"/>
    <mergeCell ref="A88:A89"/>
    <mergeCell ref="Z90:Z91"/>
    <mergeCell ref="Y90:Y91"/>
    <mergeCell ref="H92:H93"/>
    <mergeCell ref="K92:K93"/>
    <mergeCell ref="H90:H91"/>
    <mergeCell ref="K90:K91"/>
    <mergeCell ref="N92:N93"/>
    <mergeCell ref="A90:A91"/>
    <mergeCell ref="B90:B91"/>
    <mergeCell ref="C90:C91"/>
    <mergeCell ref="G90:G91"/>
    <mergeCell ref="D90:D91"/>
    <mergeCell ref="E90:E91"/>
    <mergeCell ref="F90:F91"/>
    <mergeCell ref="C92:C93"/>
    <mergeCell ref="D92:D93"/>
    <mergeCell ref="G84:G85"/>
    <mergeCell ref="E84:E85"/>
    <mergeCell ref="F84:F85"/>
    <mergeCell ref="E86:E87"/>
    <mergeCell ref="F86:F87"/>
    <mergeCell ref="D88:D89"/>
    <mergeCell ref="G86:G87"/>
    <mergeCell ref="F92:F93"/>
    <mergeCell ref="H84:H85"/>
    <mergeCell ref="AM90:AN91"/>
    <mergeCell ref="AE88:AE89"/>
    <mergeCell ref="AF88:AF89"/>
    <mergeCell ref="AG88:AG89"/>
    <mergeCell ref="AG90:AG91"/>
    <mergeCell ref="AI90:AI91"/>
    <mergeCell ref="AJ90:AJ91"/>
    <mergeCell ref="AM88:AN89"/>
    <mergeCell ref="H86:H87"/>
    <mergeCell ref="A84:A85"/>
    <mergeCell ref="B84:B85"/>
    <mergeCell ref="C84:C85"/>
    <mergeCell ref="D84:D85"/>
    <mergeCell ref="A82:A83"/>
    <mergeCell ref="B82:B83"/>
    <mergeCell ref="C82:C83"/>
    <mergeCell ref="D82:D83"/>
    <mergeCell ref="E82:E83"/>
    <mergeCell ref="F82:F83"/>
    <mergeCell ref="W82:W83"/>
    <mergeCell ref="G82:G83"/>
    <mergeCell ref="H82:H83"/>
    <mergeCell ref="Q82:Q83"/>
    <mergeCell ref="T82:T83"/>
    <mergeCell ref="K82:K83"/>
    <mergeCell ref="N82:N83"/>
    <mergeCell ref="T84:T85"/>
    <mergeCell ref="AG86:AG87"/>
    <mergeCell ref="X84:X85"/>
    <mergeCell ref="AA84:AA85"/>
    <mergeCell ref="AB84:AB85"/>
    <mergeCell ref="Z84:Z85"/>
    <mergeCell ref="Y84:Y85"/>
    <mergeCell ref="W84:W85"/>
    <mergeCell ref="AE84:AE85"/>
    <mergeCell ref="AF84:AF85"/>
    <mergeCell ref="AE90:AE91"/>
    <mergeCell ref="AF90:AF91"/>
    <mergeCell ref="T86:T87"/>
    <mergeCell ref="AF86:AF87"/>
    <mergeCell ref="W90:W91"/>
    <mergeCell ref="X90:X91"/>
    <mergeCell ref="AE86:AE87"/>
    <mergeCell ref="AA90:AA91"/>
    <mergeCell ref="AB90:AB91"/>
    <mergeCell ref="AC90:AC91"/>
    <mergeCell ref="AM82:AN83"/>
    <mergeCell ref="AH82:AH83"/>
    <mergeCell ref="AI82:AI83"/>
    <mergeCell ref="AJ82:AJ83"/>
    <mergeCell ref="AK82:AK83"/>
    <mergeCell ref="AL82:AL83"/>
    <mergeCell ref="AH86:AH87"/>
    <mergeCell ref="AC82:AC83"/>
    <mergeCell ref="AC84:AC85"/>
    <mergeCell ref="AF82:AF83"/>
    <mergeCell ref="AG82:AG83"/>
    <mergeCell ref="AL86:AL87"/>
    <mergeCell ref="AD84:AD85"/>
    <mergeCell ref="AL84:AL85"/>
    <mergeCell ref="X82:X83"/>
    <mergeCell ref="AA82:AA83"/>
    <mergeCell ref="AB82:AB83"/>
    <mergeCell ref="AK86:AK87"/>
    <mergeCell ref="AH84:AH85"/>
    <mergeCell ref="AI84:AI85"/>
    <mergeCell ref="AJ84:AJ85"/>
    <mergeCell ref="AK84:AK85"/>
    <mergeCell ref="AD82:AD83"/>
    <mergeCell ref="AE82:AE83"/>
    <mergeCell ref="Z80:Z81"/>
    <mergeCell ref="W80:W81"/>
    <mergeCell ref="X80:X81"/>
    <mergeCell ref="N80:N81"/>
    <mergeCell ref="T80:T81"/>
    <mergeCell ref="Q80:Q81"/>
    <mergeCell ref="Y82:Y83"/>
    <mergeCell ref="Z82:Z83"/>
    <mergeCell ref="AC80:AC81"/>
    <mergeCell ref="AK78:AK79"/>
    <mergeCell ref="AA78:AA79"/>
    <mergeCell ref="Z78:Z79"/>
    <mergeCell ref="AD78:AD79"/>
    <mergeCell ref="AD80:AD81"/>
    <mergeCell ref="AE80:AE81"/>
    <mergeCell ref="AF80:AF81"/>
    <mergeCell ref="AI86:AI87"/>
    <mergeCell ref="AJ86:AJ87"/>
    <mergeCell ref="AM78:AN79"/>
    <mergeCell ref="AL78:AL79"/>
    <mergeCell ref="AM80:AN81"/>
    <mergeCell ref="AG80:AG81"/>
    <mergeCell ref="AL80:AL81"/>
    <mergeCell ref="AK80:AK81"/>
    <mergeCell ref="AM84:AN85"/>
    <mergeCell ref="AM86:AN87"/>
    <mergeCell ref="AF78:AF79"/>
    <mergeCell ref="AI78:AI79"/>
    <mergeCell ref="AJ78:AJ79"/>
    <mergeCell ref="AH78:AH79"/>
    <mergeCell ref="AG78:AG79"/>
    <mergeCell ref="AG84:AG85"/>
    <mergeCell ref="C80:C81"/>
    <mergeCell ref="F80:F81"/>
    <mergeCell ref="G80:G81"/>
    <mergeCell ref="H80:H81"/>
    <mergeCell ref="E80:E81"/>
    <mergeCell ref="AE78:AE79"/>
    <mergeCell ref="K80:K81"/>
    <mergeCell ref="AA80:AA81"/>
    <mergeCell ref="AB80:AB81"/>
    <mergeCell ref="Y80:Y81"/>
    <mergeCell ref="Q78:Q79"/>
    <mergeCell ref="T78:T79"/>
    <mergeCell ref="D80:D81"/>
    <mergeCell ref="A80:A81"/>
    <mergeCell ref="D78:D79"/>
    <mergeCell ref="E78:E79"/>
    <mergeCell ref="A78:A79"/>
    <mergeCell ref="B78:B79"/>
    <mergeCell ref="C78:C79"/>
    <mergeCell ref="B80:B81"/>
    <mergeCell ref="AH80:AH81"/>
    <mergeCell ref="AI80:AI81"/>
    <mergeCell ref="AJ80:AJ81"/>
    <mergeCell ref="F78:F79"/>
    <mergeCell ref="G78:G79"/>
    <mergeCell ref="H78:H79"/>
    <mergeCell ref="AC78:AC79"/>
    <mergeCell ref="K78:K79"/>
    <mergeCell ref="N78:N79"/>
    <mergeCell ref="X78:X79"/>
    <mergeCell ref="AL76:AL77"/>
    <mergeCell ref="W78:W79"/>
    <mergeCell ref="Y78:Y79"/>
    <mergeCell ref="D76:D77"/>
    <mergeCell ref="AK76:AK77"/>
    <mergeCell ref="T76:T77"/>
    <mergeCell ref="AD76:AD77"/>
    <mergeCell ref="AE76:AE77"/>
    <mergeCell ref="K76:K77"/>
    <mergeCell ref="AB78:AB79"/>
    <mergeCell ref="Z74:Z75"/>
    <mergeCell ref="Y74:Y75"/>
    <mergeCell ref="Q74:Q75"/>
    <mergeCell ref="AG74:AG75"/>
    <mergeCell ref="G74:G75"/>
    <mergeCell ref="H74:H75"/>
    <mergeCell ref="K74:K75"/>
    <mergeCell ref="N74:N75"/>
    <mergeCell ref="AE74:AE75"/>
    <mergeCell ref="AD74:AD75"/>
    <mergeCell ref="E76:E77"/>
    <mergeCell ref="F76:F77"/>
    <mergeCell ref="T74:T75"/>
    <mergeCell ref="X74:X75"/>
    <mergeCell ref="G76:G77"/>
    <mergeCell ref="H76:H77"/>
    <mergeCell ref="N76:N77"/>
    <mergeCell ref="Q76:Q77"/>
    <mergeCell ref="AA74:AA75"/>
    <mergeCell ref="AH76:AH77"/>
    <mergeCell ref="AI76:AI77"/>
    <mergeCell ref="AC76:AC77"/>
    <mergeCell ref="W74:W75"/>
    <mergeCell ref="AB74:AB75"/>
    <mergeCell ref="AC74:AC75"/>
    <mergeCell ref="AI74:AI75"/>
    <mergeCell ref="AM76:AN77"/>
    <mergeCell ref="AJ76:AJ77"/>
    <mergeCell ref="Z76:Z77"/>
    <mergeCell ref="W76:W77"/>
    <mergeCell ref="AB76:AB77"/>
    <mergeCell ref="AG76:AG77"/>
    <mergeCell ref="AF76:AF77"/>
    <mergeCell ref="Y76:Y77"/>
    <mergeCell ref="AA76:AA77"/>
    <mergeCell ref="X76:X77"/>
    <mergeCell ref="B72:B73"/>
    <mergeCell ref="W72:W73"/>
    <mergeCell ref="C72:C73"/>
    <mergeCell ref="D72:D73"/>
    <mergeCell ref="K72:K73"/>
    <mergeCell ref="A74:A75"/>
    <mergeCell ref="B74:B75"/>
    <mergeCell ref="C74:C75"/>
    <mergeCell ref="D74:D75"/>
    <mergeCell ref="Q72:Q73"/>
    <mergeCell ref="T72:T73"/>
    <mergeCell ref="AC72:AC73"/>
    <mergeCell ref="Z72:Z73"/>
    <mergeCell ref="AB72:AB73"/>
    <mergeCell ref="A76:A77"/>
    <mergeCell ref="B76:B77"/>
    <mergeCell ref="C76:C77"/>
    <mergeCell ref="AA72:AA73"/>
    <mergeCell ref="A72:A73"/>
    <mergeCell ref="E74:E75"/>
    <mergeCell ref="E72:E73"/>
    <mergeCell ref="F72:F73"/>
    <mergeCell ref="G72:G73"/>
    <mergeCell ref="F74:F75"/>
    <mergeCell ref="N72:N73"/>
    <mergeCell ref="AJ70:AJ71"/>
    <mergeCell ref="AK70:AK71"/>
    <mergeCell ref="AL70:AL71"/>
    <mergeCell ref="AI70:AI71"/>
    <mergeCell ref="AG72:AG73"/>
    <mergeCell ref="AK72:AK73"/>
    <mergeCell ref="AI72:AI73"/>
    <mergeCell ref="AF74:AF75"/>
    <mergeCell ref="AH72:AH73"/>
    <mergeCell ref="AM74:AN75"/>
    <mergeCell ref="AJ74:AJ75"/>
    <mergeCell ref="AK74:AK75"/>
    <mergeCell ref="AL74:AL75"/>
    <mergeCell ref="AJ72:AJ73"/>
    <mergeCell ref="AL72:AL73"/>
    <mergeCell ref="AH74:AH75"/>
    <mergeCell ref="Y72:Y73"/>
    <mergeCell ref="X72:X73"/>
    <mergeCell ref="H68:H69"/>
    <mergeCell ref="AC66:AC67"/>
    <mergeCell ref="AM72:AN73"/>
    <mergeCell ref="AE72:AE73"/>
    <mergeCell ref="AF72:AF73"/>
    <mergeCell ref="AG70:AG71"/>
    <mergeCell ref="AH70:AH71"/>
    <mergeCell ref="AM70:AN71"/>
    <mergeCell ref="A68:A69"/>
    <mergeCell ref="B68:B69"/>
    <mergeCell ref="A66:A67"/>
    <mergeCell ref="D68:D69"/>
    <mergeCell ref="AD72:AD73"/>
    <mergeCell ref="F66:F67"/>
    <mergeCell ref="G66:G67"/>
    <mergeCell ref="H66:H67"/>
    <mergeCell ref="K66:K67"/>
    <mergeCell ref="H72:H73"/>
    <mergeCell ref="H70:H71"/>
    <mergeCell ref="G68:G69"/>
    <mergeCell ref="K70:K71"/>
    <mergeCell ref="N70:N71"/>
    <mergeCell ref="B66:B67"/>
    <mergeCell ref="C66:C67"/>
    <mergeCell ref="D66:D67"/>
    <mergeCell ref="B70:B71"/>
    <mergeCell ref="C68:C69"/>
    <mergeCell ref="A70:A71"/>
    <mergeCell ref="C70:C71"/>
    <mergeCell ref="D70:D71"/>
    <mergeCell ref="E70:E71"/>
    <mergeCell ref="F70:F71"/>
    <mergeCell ref="G70:G71"/>
    <mergeCell ref="AB66:AB67"/>
    <mergeCell ref="T70:T71"/>
    <mergeCell ref="W70:W71"/>
    <mergeCell ref="W66:W67"/>
    <mergeCell ref="Y68:Y69"/>
    <mergeCell ref="X68:X69"/>
    <mergeCell ref="X66:X67"/>
    <mergeCell ref="Y66:Y67"/>
    <mergeCell ref="Q68:Q69"/>
    <mergeCell ref="T66:T67"/>
    <mergeCell ref="N68:N69"/>
    <mergeCell ref="AD70:AD71"/>
    <mergeCell ref="X70:X71"/>
    <mergeCell ref="AA70:AA71"/>
    <mergeCell ref="AB70:AB71"/>
    <mergeCell ref="AC70:AC71"/>
    <mergeCell ref="Y70:Y71"/>
    <mergeCell ref="Z70:Z71"/>
    <mergeCell ref="Q70:Q71"/>
    <mergeCell ref="Z68:Z69"/>
    <mergeCell ref="AE66:AE67"/>
    <mergeCell ref="E68:E69"/>
    <mergeCell ref="F68:F69"/>
    <mergeCell ref="E66:E67"/>
    <mergeCell ref="T68:T69"/>
    <mergeCell ref="W68:W69"/>
    <mergeCell ref="K68:K69"/>
    <mergeCell ref="N66:N67"/>
    <mergeCell ref="AE70:AE71"/>
    <mergeCell ref="AF70:AF71"/>
    <mergeCell ref="Q66:Q67"/>
    <mergeCell ref="AH68:AH69"/>
    <mergeCell ref="Z66:Z67"/>
    <mergeCell ref="AG66:AG67"/>
    <mergeCell ref="AH66:AH67"/>
    <mergeCell ref="AA66:AA67"/>
    <mergeCell ref="AB68:AB69"/>
    <mergeCell ref="AC68:AC69"/>
    <mergeCell ref="AM68:AN69"/>
    <mergeCell ref="AD68:AD69"/>
    <mergeCell ref="AE68:AE69"/>
    <mergeCell ref="AF68:AF69"/>
    <mergeCell ref="AG68:AG69"/>
    <mergeCell ref="AL68:AL69"/>
    <mergeCell ref="Q64:Q65"/>
    <mergeCell ref="W64:W65"/>
    <mergeCell ref="AK68:AK69"/>
    <mergeCell ref="AI68:AI69"/>
    <mergeCell ref="AJ68:AJ69"/>
    <mergeCell ref="AJ64:AJ65"/>
    <mergeCell ref="AK64:AK65"/>
    <mergeCell ref="AA68:AA69"/>
    <mergeCell ref="AD66:AD67"/>
    <mergeCell ref="AF66:AF67"/>
    <mergeCell ref="N62:N63"/>
    <mergeCell ref="AM62:AN63"/>
    <mergeCell ref="AD62:AD63"/>
    <mergeCell ref="AE62:AE63"/>
    <mergeCell ref="AL62:AL63"/>
    <mergeCell ref="AK62:AK63"/>
    <mergeCell ref="AI62:AI63"/>
    <mergeCell ref="AJ62:AJ63"/>
    <mergeCell ref="AF62:AF63"/>
    <mergeCell ref="AG62:AG63"/>
    <mergeCell ref="AH62:AH63"/>
    <mergeCell ref="AF64:AF65"/>
    <mergeCell ref="AE64:AE65"/>
    <mergeCell ref="AC62:AC63"/>
    <mergeCell ref="AA62:AA63"/>
    <mergeCell ref="AA64:AA65"/>
    <mergeCell ref="AB62:AB63"/>
    <mergeCell ref="AD64:AD65"/>
    <mergeCell ref="Q62:Q63"/>
    <mergeCell ref="G64:G65"/>
    <mergeCell ref="H64:H65"/>
    <mergeCell ref="AC64:AC65"/>
    <mergeCell ref="T64:T65"/>
    <mergeCell ref="AB64:AB65"/>
    <mergeCell ref="K64:K65"/>
    <mergeCell ref="N64:N65"/>
    <mergeCell ref="A64:A65"/>
    <mergeCell ref="B64:B65"/>
    <mergeCell ref="C64:C65"/>
    <mergeCell ref="D64:D65"/>
    <mergeCell ref="E64:E65"/>
    <mergeCell ref="F64:F65"/>
    <mergeCell ref="AK58:AK59"/>
    <mergeCell ref="AC58:AC59"/>
    <mergeCell ref="AD58:AD59"/>
    <mergeCell ref="AE58:AE59"/>
    <mergeCell ref="AF58:AF59"/>
    <mergeCell ref="AG58:AG59"/>
    <mergeCell ref="AH58:AH59"/>
    <mergeCell ref="AI58:AI59"/>
    <mergeCell ref="AJ58:AJ59"/>
    <mergeCell ref="R61:S61"/>
    <mergeCell ref="U61:V61"/>
    <mergeCell ref="Z64:Z65"/>
    <mergeCell ref="T62:T63"/>
    <mergeCell ref="Y64:Y65"/>
    <mergeCell ref="Z62:Z63"/>
    <mergeCell ref="W62:W63"/>
    <mergeCell ref="X62:X63"/>
    <mergeCell ref="X64:X65"/>
    <mergeCell ref="AM66:AN67"/>
    <mergeCell ref="AG64:AG65"/>
    <mergeCell ref="AH64:AH65"/>
    <mergeCell ref="AI64:AI65"/>
    <mergeCell ref="AM64:AN65"/>
    <mergeCell ref="AK66:AK67"/>
    <mergeCell ref="AI66:AI67"/>
    <mergeCell ref="AJ66:AJ67"/>
    <mergeCell ref="AL66:AL67"/>
    <mergeCell ref="AL64:AL65"/>
    <mergeCell ref="K53:K54"/>
    <mergeCell ref="AB56:AB57"/>
    <mergeCell ref="A56:AA56"/>
    <mergeCell ref="W53:W54"/>
    <mergeCell ref="N53:N54"/>
    <mergeCell ref="AC56:AC57"/>
    <mergeCell ref="C53:C54"/>
    <mergeCell ref="D53:D54"/>
    <mergeCell ref="E53:E54"/>
    <mergeCell ref="G53:G54"/>
    <mergeCell ref="AB58:AB59"/>
    <mergeCell ref="U60:V60"/>
    <mergeCell ref="W60:AA60"/>
    <mergeCell ref="A58:AA58"/>
    <mergeCell ref="I60:M60"/>
    <mergeCell ref="O60:S60"/>
    <mergeCell ref="A59:AA59"/>
    <mergeCell ref="AG56:AG57"/>
    <mergeCell ref="AH56:AH57"/>
    <mergeCell ref="AJ56:AJ57"/>
    <mergeCell ref="AK56:AK57"/>
    <mergeCell ref="AE56:AE57"/>
    <mergeCell ref="A57:AA57"/>
    <mergeCell ref="AD56:AD57"/>
    <mergeCell ref="AA43:AA44"/>
    <mergeCell ref="H62:H63"/>
    <mergeCell ref="K62:K63"/>
    <mergeCell ref="I61:J61"/>
    <mergeCell ref="L61:M61"/>
    <mergeCell ref="O61:P61"/>
    <mergeCell ref="Y62:Y63"/>
    <mergeCell ref="Q53:Q54"/>
    <mergeCell ref="T53:T54"/>
    <mergeCell ref="K51:K52"/>
    <mergeCell ref="AE41:AE42"/>
    <mergeCell ref="AB43:AB44"/>
    <mergeCell ref="AH41:AH42"/>
    <mergeCell ref="AI41:AI42"/>
    <mergeCell ref="AF43:AF44"/>
    <mergeCell ref="AB41:AB42"/>
    <mergeCell ref="AD41:AD42"/>
    <mergeCell ref="AC41:AC42"/>
    <mergeCell ref="AC43:AC44"/>
    <mergeCell ref="AF41:AF42"/>
    <mergeCell ref="N51:N52"/>
    <mergeCell ref="A62:A63"/>
    <mergeCell ref="B62:B63"/>
    <mergeCell ref="C62:C63"/>
    <mergeCell ref="D62:D63"/>
    <mergeCell ref="E62:E63"/>
    <mergeCell ref="F62:F63"/>
    <mergeCell ref="G62:G63"/>
    <mergeCell ref="A51:A52"/>
    <mergeCell ref="H53:H54"/>
    <mergeCell ref="AJ43:AJ44"/>
    <mergeCell ref="AC47:AC48"/>
    <mergeCell ref="AD47:AD48"/>
    <mergeCell ref="AK43:AK44"/>
    <mergeCell ref="AJ47:AJ48"/>
    <mergeCell ref="AH43:AH44"/>
    <mergeCell ref="AE45:AE46"/>
    <mergeCell ref="AD45:AD46"/>
    <mergeCell ref="AE43:AE44"/>
    <mergeCell ref="AD43:AD44"/>
    <mergeCell ref="N47:N48"/>
    <mergeCell ref="AG45:AG46"/>
    <mergeCell ref="AH45:AH46"/>
    <mergeCell ref="AF45:AF46"/>
    <mergeCell ref="AI45:AI46"/>
    <mergeCell ref="AE47:AE48"/>
    <mergeCell ref="AC45:AC46"/>
    <mergeCell ref="AM61:AN61"/>
    <mergeCell ref="AM49:AN50"/>
    <mergeCell ref="AM51:AN52"/>
    <mergeCell ref="AM53:AN54"/>
    <mergeCell ref="T47:T48"/>
    <mergeCell ref="W47:W48"/>
    <mergeCell ref="AI56:AI57"/>
    <mergeCell ref="Z53:Z54"/>
    <mergeCell ref="AA53:AA54"/>
    <mergeCell ref="AB55:AL55"/>
    <mergeCell ref="AM47:AN48"/>
    <mergeCell ref="AL56:AL57"/>
    <mergeCell ref="AL58:AL59"/>
    <mergeCell ref="AB53:AL54"/>
    <mergeCell ref="AK49:AK50"/>
    <mergeCell ref="AL47:AL48"/>
    <mergeCell ref="AL51:AL52"/>
    <mergeCell ref="AH51:AH52"/>
    <mergeCell ref="AI49:AI50"/>
    <mergeCell ref="AL49:AL50"/>
    <mergeCell ref="AM2:AN2"/>
    <mergeCell ref="AM31:AN32"/>
    <mergeCell ref="AM33:AN34"/>
    <mergeCell ref="AM35:AN36"/>
    <mergeCell ref="AM3:AN4"/>
    <mergeCell ref="AM5:AN6"/>
    <mergeCell ref="AM7:AN8"/>
    <mergeCell ref="AM9:AN10"/>
    <mergeCell ref="AM17:AN18"/>
    <mergeCell ref="AM19:AN20"/>
    <mergeCell ref="AM29:AN30"/>
    <mergeCell ref="AM41:AN42"/>
    <mergeCell ref="AM43:AN44"/>
    <mergeCell ref="AM45:AN46"/>
    <mergeCell ref="AL45:AL46"/>
    <mergeCell ref="AL41:AL42"/>
    <mergeCell ref="AL43:AL44"/>
    <mergeCell ref="AL37:AL38"/>
    <mergeCell ref="AL29:AL30"/>
    <mergeCell ref="AL31:AL32"/>
    <mergeCell ref="AM11:AN12"/>
    <mergeCell ref="AM13:AN14"/>
    <mergeCell ref="AM15:AN16"/>
    <mergeCell ref="AK23:AK24"/>
    <mergeCell ref="AK11:AK12"/>
    <mergeCell ref="AK21:AK22"/>
    <mergeCell ref="AL15:AL16"/>
    <mergeCell ref="AL17:AL18"/>
    <mergeCell ref="AL19:AL20"/>
    <mergeCell ref="AL21:AL22"/>
    <mergeCell ref="AM39:AN40"/>
    <mergeCell ref="AL33:AL34"/>
    <mergeCell ref="AM21:AN22"/>
    <mergeCell ref="AM23:AN24"/>
    <mergeCell ref="AL39:AL40"/>
    <mergeCell ref="AL25:AL26"/>
    <mergeCell ref="AL27:AL28"/>
    <mergeCell ref="AM37:AN38"/>
    <mergeCell ref="AM25:AN26"/>
    <mergeCell ref="AM27:AN28"/>
    <mergeCell ref="AG13:AG14"/>
    <mergeCell ref="AL13:AL14"/>
    <mergeCell ref="AK31:AK32"/>
    <mergeCell ref="AK35:AK36"/>
    <mergeCell ref="AK41:AK42"/>
    <mergeCell ref="AK39:AK40"/>
    <mergeCell ref="AK33:AK34"/>
    <mergeCell ref="AK37:AK38"/>
    <mergeCell ref="AL23:AL24"/>
    <mergeCell ref="AL35:AL36"/>
    <mergeCell ref="AJ39:AJ40"/>
    <mergeCell ref="AJ41:AJ42"/>
    <mergeCell ref="AJ33:AJ34"/>
    <mergeCell ref="AJ31:AJ32"/>
    <mergeCell ref="AJ35:AJ36"/>
    <mergeCell ref="AJ37:AJ38"/>
    <mergeCell ref="W1:AA1"/>
    <mergeCell ref="AJ3:AJ4"/>
    <mergeCell ref="AJ5:AJ6"/>
    <mergeCell ref="AJ7:AJ8"/>
    <mergeCell ref="AD7:AD8"/>
    <mergeCell ref="X7:X8"/>
    <mergeCell ref="AI7:AI8"/>
    <mergeCell ref="AI5:AI6"/>
    <mergeCell ref="AA3:AA4"/>
    <mergeCell ref="AG11:AG12"/>
    <mergeCell ref="AH11:AH12"/>
    <mergeCell ref="AG17:AG18"/>
    <mergeCell ref="AK13:AK14"/>
    <mergeCell ref="AH21:AH22"/>
    <mergeCell ref="AH19:AH20"/>
    <mergeCell ref="AH17:AH18"/>
    <mergeCell ref="AI11:AI12"/>
    <mergeCell ref="AJ15:AJ16"/>
    <mergeCell ref="AG15:AG16"/>
    <mergeCell ref="AI13:AI14"/>
    <mergeCell ref="AH15:AH16"/>
    <mergeCell ref="AI15:AI16"/>
    <mergeCell ref="AH13:AH14"/>
    <mergeCell ref="AK9:AK10"/>
    <mergeCell ref="AK29:AK30"/>
    <mergeCell ref="AH23:AH24"/>
    <mergeCell ref="AG35:AG36"/>
    <mergeCell ref="AA37:AA38"/>
    <mergeCell ref="AC37:AC38"/>
    <mergeCell ref="AB37:AB38"/>
    <mergeCell ref="AI21:AI22"/>
    <mergeCell ref="AJ19:AJ20"/>
    <mergeCell ref="AF35:AF36"/>
    <mergeCell ref="AH39:AH40"/>
    <mergeCell ref="AG37:AG38"/>
    <mergeCell ref="AF37:AF38"/>
    <mergeCell ref="AF39:AF40"/>
    <mergeCell ref="Z39:Z40"/>
    <mergeCell ref="AA39:AA40"/>
    <mergeCell ref="AE39:AE40"/>
    <mergeCell ref="Q51:Q52"/>
    <mergeCell ref="W51:W52"/>
    <mergeCell ref="T51:T52"/>
    <mergeCell ref="AD37:AD38"/>
    <mergeCell ref="Y41:Y42"/>
    <mergeCell ref="Q45:Q46"/>
    <mergeCell ref="W45:W46"/>
    <mergeCell ref="Q43:Q44"/>
    <mergeCell ref="X45:X46"/>
    <mergeCell ref="T45:T46"/>
    <mergeCell ref="AI23:AI24"/>
    <mergeCell ref="AK27:AK28"/>
    <mergeCell ref="AI17:AI18"/>
    <mergeCell ref="AK17:AK18"/>
    <mergeCell ref="AI25:AI26"/>
    <mergeCell ref="AK25:AK26"/>
    <mergeCell ref="AJ27:AJ28"/>
    <mergeCell ref="AJ25:AJ26"/>
    <mergeCell ref="AI19:AI20"/>
    <mergeCell ref="AJ29:AJ30"/>
    <mergeCell ref="AJ21:AJ22"/>
    <mergeCell ref="AK7:AK8"/>
    <mergeCell ref="AK5:AK6"/>
    <mergeCell ref="AK15:AK16"/>
    <mergeCell ref="AJ9:AJ10"/>
    <mergeCell ref="AJ11:AJ12"/>
    <mergeCell ref="AH31:AH32"/>
    <mergeCell ref="AI31:AI32"/>
    <mergeCell ref="AH25:AH26"/>
    <mergeCell ref="AI27:AI28"/>
    <mergeCell ref="AI29:AI30"/>
    <mergeCell ref="AH29:AH30"/>
    <mergeCell ref="AH27:AH28"/>
    <mergeCell ref="AL3:AL4"/>
    <mergeCell ref="AL5:AL6"/>
    <mergeCell ref="AL7:AL8"/>
    <mergeCell ref="AL9:AL10"/>
    <mergeCell ref="AJ23:AJ24"/>
    <mergeCell ref="AK19:AK20"/>
    <mergeCell ref="AK3:AK4"/>
    <mergeCell ref="AJ17:AJ18"/>
    <mergeCell ref="AJ13:AJ14"/>
    <mergeCell ref="AL11:AL12"/>
    <mergeCell ref="Z43:Z44"/>
    <mergeCell ref="T43:T44"/>
    <mergeCell ref="Y43:Y44"/>
    <mergeCell ref="K47:K48"/>
    <mergeCell ref="Q47:Q48"/>
    <mergeCell ref="N43:N44"/>
    <mergeCell ref="K43:K44"/>
    <mergeCell ref="K45:K46"/>
    <mergeCell ref="N45:N46"/>
    <mergeCell ref="X43:X44"/>
    <mergeCell ref="X49:X50"/>
    <mergeCell ref="Z45:Z46"/>
    <mergeCell ref="AB45:AB46"/>
    <mergeCell ref="AA45:AA46"/>
    <mergeCell ref="Z47:Z48"/>
    <mergeCell ref="X47:X48"/>
    <mergeCell ref="Y47:Y48"/>
    <mergeCell ref="AB47:AB48"/>
    <mergeCell ref="AA47:AA48"/>
    <mergeCell ref="Z49:Z50"/>
    <mergeCell ref="X51:X52"/>
    <mergeCell ref="K49:K50"/>
    <mergeCell ref="N49:N50"/>
    <mergeCell ref="AK51:AK52"/>
    <mergeCell ref="AC51:AC52"/>
    <mergeCell ref="AH49:AH50"/>
    <mergeCell ref="AF49:AF50"/>
    <mergeCell ref="AD51:AD52"/>
    <mergeCell ref="AD49:AD50"/>
    <mergeCell ref="AG51:AG52"/>
    <mergeCell ref="AJ51:AJ52"/>
    <mergeCell ref="AK47:AK48"/>
    <mergeCell ref="AI51:AI52"/>
    <mergeCell ref="AJ45:AJ46"/>
    <mergeCell ref="AJ49:AJ50"/>
    <mergeCell ref="AI47:AI48"/>
    <mergeCell ref="AK45:AK46"/>
    <mergeCell ref="AG49:AG50"/>
    <mergeCell ref="AG47:AG48"/>
    <mergeCell ref="AF47:AF48"/>
    <mergeCell ref="AH47:AH48"/>
    <mergeCell ref="AA51:AA52"/>
    <mergeCell ref="AB51:AB52"/>
    <mergeCell ref="AE51:AE52"/>
    <mergeCell ref="AC49:AC50"/>
    <mergeCell ref="G35:G36"/>
    <mergeCell ref="G33:G34"/>
    <mergeCell ref="T31:T32"/>
    <mergeCell ref="T29:T30"/>
    <mergeCell ref="G29:G30"/>
    <mergeCell ref="G31:G32"/>
    <mergeCell ref="H33:H34"/>
    <mergeCell ref="Q31:Q32"/>
    <mergeCell ref="AC39:AC40"/>
    <mergeCell ref="AE37:AE38"/>
    <mergeCell ref="AB39:AB40"/>
    <mergeCell ref="AE29:AE30"/>
    <mergeCell ref="AC29:AC30"/>
    <mergeCell ref="AB29:AB30"/>
    <mergeCell ref="AD29:AD30"/>
    <mergeCell ref="AD31:AD32"/>
    <mergeCell ref="AE31:AE32"/>
    <mergeCell ref="AG43:AG44"/>
    <mergeCell ref="AI35:AI36"/>
    <mergeCell ref="AI37:AI38"/>
    <mergeCell ref="AH33:AH34"/>
    <mergeCell ref="AG41:AG42"/>
    <mergeCell ref="AH37:AH38"/>
    <mergeCell ref="AG39:AG40"/>
    <mergeCell ref="AI43:AI44"/>
    <mergeCell ref="AG33:AG34"/>
    <mergeCell ref="AH35:AH36"/>
    <mergeCell ref="Z41:Z42"/>
    <mergeCell ref="Q41:Q42"/>
    <mergeCell ref="X41:X42"/>
    <mergeCell ref="W41:W42"/>
    <mergeCell ref="AI33:AI34"/>
    <mergeCell ref="AI39:AI40"/>
    <mergeCell ref="AA41:AA42"/>
    <mergeCell ref="AD39:AD40"/>
    <mergeCell ref="AD35:AD36"/>
    <mergeCell ref="AE35:AE36"/>
    <mergeCell ref="T39:T40"/>
    <mergeCell ref="W39:W40"/>
    <mergeCell ref="X39:X40"/>
    <mergeCell ref="T41:T42"/>
    <mergeCell ref="K41:K42"/>
    <mergeCell ref="N41:N42"/>
    <mergeCell ref="H45:H46"/>
    <mergeCell ref="H43:H44"/>
    <mergeCell ref="W35:W36"/>
    <mergeCell ref="H41:H42"/>
    <mergeCell ref="T35:T36"/>
    <mergeCell ref="Q39:Q40"/>
    <mergeCell ref="K35:K36"/>
    <mergeCell ref="W37:W38"/>
    <mergeCell ref="Q35:Q36"/>
    <mergeCell ref="K39:K40"/>
    <mergeCell ref="Q37:Q38"/>
    <mergeCell ref="AA33:AA34"/>
    <mergeCell ref="W33:W34"/>
    <mergeCell ref="Z33:Z34"/>
    <mergeCell ref="Y35:Y36"/>
    <mergeCell ref="X37:X38"/>
    <mergeCell ref="X35:X36"/>
    <mergeCell ref="T37:T38"/>
    <mergeCell ref="Z35:Z36"/>
    <mergeCell ref="Z37:Z38"/>
    <mergeCell ref="AF25:AF26"/>
    <mergeCell ref="Y39:Y40"/>
    <mergeCell ref="Y37:Y38"/>
    <mergeCell ref="AA35:AA36"/>
    <mergeCell ref="AC33:AC34"/>
    <mergeCell ref="AB35:AB36"/>
    <mergeCell ref="AB33:AB34"/>
    <mergeCell ref="AC35:AC36"/>
    <mergeCell ref="AB31:AB32"/>
    <mergeCell ref="AC31:AC32"/>
    <mergeCell ref="AA25:AA26"/>
    <mergeCell ref="AD25:AD26"/>
    <mergeCell ref="AB27:AB28"/>
    <mergeCell ref="AC27:AC28"/>
    <mergeCell ref="AE25:AE26"/>
    <mergeCell ref="AB25:AB26"/>
    <mergeCell ref="AC25:AC26"/>
    <mergeCell ref="B25:B26"/>
    <mergeCell ref="A25:A26"/>
    <mergeCell ref="F23:F24"/>
    <mergeCell ref="AD23:AD24"/>
    <mergeCell ref="W23:W24"/>
    <mergeCell ref="H25:H26"/>
    <mergeCell ref="T23:T24"/>
    <mergeCell ref="Y25:Y26"/>
    <mergeCell ref="Y23:Y24"/>
    <mergeCell ref="Z25:Z26"/>
    <mergeCell ref="A21:A22"/>
    <mergeCell ref="B21:B22"/>
    <mergeCell ref="C21:C22"/>
    <mergeCell ref="F21:F22"/>
    <mergeCell ref="D21:D22"/>
    <mergeCell ref="E21:E22"/>
    <mergeCell ref="AG31:AG32"/>
    <mergeCell ref="AB21:AB22"/>
    <mergeCell ref="AC21:AC22"/>
    <mergeCell ref="N17:N18"/>
    <mergeCell ref="Q21:Q22"/>
    <mergeCell ref="Y17:Y18"/>
    <mergeCell ref="AB17:AB18"/>
    <mergeCell ref="AC17:AC18"/>
    <mergeCell ref="W19:W20"/>
    <mergeCell ref="Z21:Z22"/>
    <mergeCell ref="AD33:AD34"/>
    <mergeCell ref="Y33:Y34"/>
    <mergeCell ref="X31:X32"/>
    <mergeCell ref="W29:W30"/>
    <mergeCell ref="AF27:AF28"/>
    <mergeCell ref="AF31:AF32"/>
    <mergeCell ref="AD27:AD28"/>
    <mergeCell ref="AE33:AE34"/>
    <mergeCell ref="AF33:AF34"/>
    <mergeCell ref="AA31:AA32"/>
    <mergeCell ref="Z31:Z32"/>
    <mergeCell ref="W31:W32"/>
    <mergeCell ref="Z29:Z30"/>
    <mergeCell ref="Y31:Y32"/>
    <mergeCell ref="F33:F34"/>
    <mergeCell ref="N33:N34"/>
    <mergeCell ref="H31:H32"/>
    <mergeCell ref="Q33:Q34"/>
    <mergeCell ref="T33:T34"/>
    <mergeCell ref="Y29:Y30"/>
    <mergeCell ref="A29:A30"/>
    <mergeCell ref="A33:A34"/>
    <mergeCell ref="Q29:Q30"/>
    <mergeCell ref="F37:F38"/>
    <mergeCell ref="N31:N32"/>
    <mergeCell ref="K29:K30"/>
    <mergeCell ref="N29:N30"/>
    <mergeCell ref="G37:G38"/>
    <mergeCell ref="K37:K38"/>
    <mergeCell ref="H29:H30"/>
    <mergeCell ref="B35:B36"/>
    <mergeCell ref="C35:C36"/>
    <mergeCell ref="E35:E36"/>
    <mergeCell ref="B33:B34"/>
    <mergeCell ref="B29:B30"/>
    <mergeCell ref="C29:C30"/>
    <mergeCell ref="E31:E32"/>
    <mergeCell ref="C33:C34"/>
    <mergeCell ref="E25:E26"/>
    <mergeCell ref="G25:G26"/>
    <mergeCell ref="F25:F26"/>
    <mergeCell ref="H17:H18"/>
    <mergeCell ref="H21:H22"/>
    <mergeCell ref="D37:D38"/>
    <mergeCell ref="E29:E30"/>
    <mergeCell ref="E33:E34"/>
    <mergeCell ref="F31:F32"/>
    <mergeCell ref="F29:F30"/>
    <mergeCell ref="AG9:AG10"/>
    <mergeCell ref="AH9:AH10"/>
    <mergeCell ref="K9:K10"/>
    <mergeCell ref="A27:A28"/>
    <mergeCell ref="B27:B28"/>
    <mergeCell ref="D27:D28"/>
    <mergeCell ref="C27:C28"/>
    <mergeCell ref="C25:C26"/>
    <mergeCell ref="D25:D26"/>
    <mergeCell ref="T9:T10"/>
    <mergeCell ref="AA5:AA6"/>
    <mergeCell ref="Q9:Q10"/>
    <mergeCell ref="AI9:AI10"/>
    <mergeCell ref="AC9:AC10"/>
    <mergeCell ref="AE9:AE10"/>
    <mergeCell ref="AF9:AF10"/>
    <mergeCell ref="AD9:AD10"/>
    <mergeCell ref="X9:X10"/>
    <mergeCell ref="Y9:Y10"/>
    <mergeCell ref="Q7:Q8"/>
    <mergeCell ref="X33:X34"/>
    <mergeCell ref="X21:X22"/>
    <mergeCell ref="X25:X26"/>
    <mergeCell ref="W11:W12"/>
    <mergeCell ref="W13:W14"/>
    <mergeCell ref="W15:W16"/>
    <mergeCell ref="X27:X28"/>
    <mergeCell ref="X15:X16"/>
    <mergeCell ref="W27:W28"/>
    <mergeCell ref="W21:W22"/>
    <mergeCell ref="T27:T28"/>
    <mergeCell ref="AD17:AD18"/>
    <mergeCell ref="AA19:AA20"/>
    <mergeCell ref="AD21:AD22"/>
    <mergeCell ref="Z17:Z18"/>
    <mergeCell ref="Y19:Y20"/>
    <mergeCell ref="Z19:Z20"/>
    <mergeCell ref="T21:T22"/>
    <mergeCell ref="AA21:AA22"/>
    <mergeCell ref="AC23:AC24"/>
    <mergeCell ref="AG19:AG20"/>
    <mergeCell ref="AG21:AG22"/>
    <mergeCell ref="AF23:AF24"/>
    <mergeCell ref="AG23:AG24"/>
    <mergeCell ref="AF21:AF22"/>
    <mergeCell ref="AA29:AA30"/>
    <mergeCell ref="AF29:AF30"/>
    <mergeCell ref="AG29:AG30"/>
    <mergeCell ref="AG27:AG28"/>
    <mergeCell ref="AG25:AG26"/>
    <mergeCell ref="D43:D44"/>
    <mergeCell ref="F39:F40"/>
    <mergeCell ref="D39:D40"/>
    <mergeCell ref="G43:G44"/>
    <mergeCell ref="D41:D42"/>
    <mergeCell ref="G39:G40"/>
    <mergeCell ref="E39:E40"/>
    <mergeCell ref="G41:G42"/>
    <mergeCell ref="E43:E44"/>
    <mergeCell ref="F41:F42"/>
    <mergeCell ref="AE3:AE4"/>
    <mergeCell ref="AA23:AA24"/>
    <mergeCell ref="W17:W18"/>
    <mergeCell ref="X17:X18"/>
    <mergeCell ref="AA17:AA18"/>
    <mergeCell ref="Z23:Z24"/>
    <mergeCell ref="W3:W4"/>
    <mergeCell ref="Y3:Y4"/>
    <mergeCell ref="X3:X4"/>
    <mergeCell ref="AB3:AB4"/>
    <mergeCell ref="A5:A6"/>
    <mergeCell ref="AE19:AE20"/>
    <mergeCell ref="AB23:AB24"/>
    <mergeCell ref="AB19:AB20"/>
    <mergeCell ref="AC19:AC20"/>
    <mergeCell ref="W7:W8"/>
    <mergeCell ref="Y7:Y8"/>
    <mergeCell ref="Z7:Z8"/>
    <mergeCell ref="A7:A8"/>
    <mergeCell ref="B7:B8"/>
    <mergeCell ref="C7:C8"/>
    <mergeCell ref="D7:D8"/>
    <mergeCell ref="H7:H8"/>
    <mergeCell ref="N7:N8"/>
    <mergeCell ref="K7:K8"/>
    <mergeCell ref="G7:G8"/>
    <mergeCell ref="B5:B6"/>
    <mergeCell ref="C5:C6"/>
    <mergeCell ref="D5:D6"/>
    <mergeCell ref="K11:K12"/>
    <mergeCell ref="H11:H12"/>
    <mergeCell ref="D11:D12"/>
    <mergeCell ref="E9:E10"/>
    <mergeCell ref="D9:D10"/>
    <mergeCell ref="E11:E12"/>
    <mergeCell ref="F11:F12"/>
    <mergeCell ref="AA7:AA8"/>
    <mergeCell ref="N11:N12"/>
    <mergeCell ref="X11:X12"/>
    <mergeCell ref="T11:T12"/>
    <mergeCell ref="Z9:Z10"/>
    <mergeCell ref="T7:T8"/>
    <mergeCell ref="Y11:Y12"/>
    <mergeCell ref="N9:N10"/>
    <mergeCell ref="Q11:Q12"/>
    <mergeCell ref="W9:W10"/>
    <mergeCell ref="Y5:Y6"/>
    <mergeCell ref="X5:X6"/>
    <mergeCell ref="W5:W6"/>
    <mergeCell ref="K5:K6"/>
    <mergeCell ref="N5:N6"/>
    <mergeCell ref="Q5:Q6"/>
    <mergeCell ref="T5:T6"/>
    <mergeCell ref="AC11:AC12"/>
    <mergeCell ref="AE5:AE6"/>
    <mergeCell ref="AC15:AC16"/>
    <mergeCell ref="AC13:AC14"/>
    <mergeCell ref="AE11:AE12"/>
    <mergeCell ref="AC5:AC6"/>
    <mergeCell ref="AE7:AE8"/>
    <mergeCell ref="AD5:AD6"/>
    <mergeCell ref="AB15:AB16"/>
    <mergeCell ref="AB9:AB10"/>
    <mergeCell ref="AA13:AA14"/>
    <mergeCell ref="Z11:Z12"/>
    <mergeCell ref="AA11:AA12"/>
    <mergeCell ref="AA15:AA16"/>
    <mergeCell ref="AA9:AA10"/>
    <mergeCell ref="AB13:AB14"/>
    <mergeCell ref="AB11:AB12"/>
    <mergeCell ref="AH3:AH4"/>
    <mergeCell ref="AH7:AH8"/>
    <mergeCell ref="AH5:AH6"/>
    <mergeCell ref="Z5:Z6"/>
    <mergeCell ref="AC3:AC4"/>
    <mergeCell ref="AF7:AF8"/>
    <mergeCell ref="AB5:AB6"/>
    <mergeCell ref="AB7:AB8"/>
    <mergeCell ref="AC7:AC8"/>
    <mergeCell ref="AD3:AD4"/>
    <mergeCell ref="AF11:AF12"/>
    <mergeCell ref="AE13:AE14"/>
    <mergeCell ref="AI3:AI4"/>
    <mergeCell ref="AD15:AD16"/>
    <mergeCell ref="AD11:AD12"/>
    <mergeCell ref="AG3:AG4"/>
    <mergeCell ref="AF5:AF6"/>
    <mergeCell ref="AG7:AG8"/>
    <mergeCell ref="AG5:AG6"/>
    <mergeCell ref="AF3:AF4"/>
    <mergeCell ref="G11:G12"/>
    <mergeCell ref="A13:A14"/>
    <mergeCell ref="B13:B14"/>
    <mergeCell ref="C13:C14"/>
    <mergeCell ref="A11:A12"/>
    <mergeCell ref="A9:A10"/>
    <mergeCell ref="B9:B10"/>
    <mergeCell ref="C9:C10"/>
    <mergeCell ref="B11:B12"/>
    <mergeCell ref="T17:T18"/>
    <mergeCell ref="E17:E18"/>
    <mergeCell ref="K17:K18"/>
    <mergeCell ref="G17:G18"/>
    <mergeCell ref="N13:N14"/>
    <mergeCell ref="A17:A18"/>
    <mergeCell ref="H27:H28"/>
    <mergeCell ref="K27:K28"/>
    <mergeCell ref="E23:E24"/>
    <mergeCell ref="N23:N24"/>
    <mergeCell ref="K23:K24"/>
    <mergeCell ref="E27:E28"/>
    <mergeCell ref="K25:K26"/>
    <mergeCell ref="F27:F28"/>
    <mergeCell ref="G27:G28"/>
    <mergeCell ref="G23:G24"/>
    <mergeCell ref="N27:N28"/>
    <mergeCell ref="Z27:Z28"/>
    <mergeCell ref="X29:X30"/>
    <mergeCell ref="Q27:Q28"/>
    <mergeCell ref="H23:H24"/>
    <mergeCell ref="K15:K16"/>
    <mergeCell ref="N15:N16"/>
    <mergeCell ref="K21:K22"/>
    <mergeCell ref="N21:N22"/>
    <mergeCell ref="H19:H20"/>
    <mergeCell ref="AF13:AF14"/>
    <mergeCell ref="X13:X14"/>
    <mergeCell ref="Y13:Y14"/>
    <mergeCell ref="AD13:AD14"/>
    <mergeCell ref="F13:F14"/>
    <mergeCell ref="H13:H14"/>
    <mergeCell ref="K13:K14"/>
    <mergeCell ref="T13:T14"/>
    <mergeCell ref="Z13:Z14"/>
    <mergeCell ref="A15:A16"/>
    <mergeCell ref="B15:B16"/>
    <mergeCell ref="C15:C16"/>
    <mergeCell ref="D15:D16"/>
    <mergeCell ref="N25:N26"/>
    <mergeCell ref="F15:F16"/>
    <mergeCell ref="G19:G20"/>
    <mergeCell ref="G15:G16"/>
    <mergeCell ref="G21:G22"/>
    <mergeCell ref="A19:A20"/>
    <mergeCell ref="B19:B20"/>
    <mergeCell ref="C19:C20"/>
    <mergeCell ref="B17:B18"/>
    <mergeCell ref="F17:F18"/>
    <mergeCell ref="C17:C18"/>
    <mergeCell ref="C11:C12"/>
    <mergeCell ref="E19:E20"/>
    <mergeCell ref="E13:E14"/>
    <mergeCell ref="D13:D14"/>
    <mergeCell ref="T3:T4"/>
    <mergeCell ref="G3:G4"/>
    <mergeCell ref="H3:H4"/>
    <mergeCell ref="K3:K4"/>
    <mergeCell ref="Q3:Q4"/>
    <mergeCell ref="F9:F10"/>
    <mergeCell ref="G9:G10"/>
    <mergeCell ref="H9:H10"/>
    <mergeCell ref="Q13:Q14"/>
    <mergeCell ref="F19:F20"/>
    <mergeCell ref="Q15:Q16"/>
    <mergeCell ref="H15:H16"/>
    <mergeCell ref="N19:N20"/>
    <mergeCell ref="G13:G14"/>
    <mergeCell ref="K19:K20"/>
    <mergeCell ref="Q19:Q20"/>
    <mergeCell ref="H39:H40"/>
    <mergeCell ref="K31:K32"/>
    <mergeCell ref="N35:N36"/>
    <mergeCell ref="H37:H38"/>
    <mergeCell ref="N37:N38"/>
    <mergeCell ref="N39:N40"/>
    <mergeCell ref="H35:H36"/>
    <mergeCell ref="K33:K34"/>
    <mergeCell ref="AE27:AE28"/>
    <mergeCell ref="AE23:AE24"/>
    <mergeCell ref="W43:W44"/>
    <mergeCell ref="Q17:Q18"/>
    <mergeCell ref="AA27:AA28"/>
    <mergeCell ref="Y27:Y28"/>
    <mergeCell ref="T25:T26"/>
    <mergeCell ref="Q23:Q24"/>
    <mergeCell ref="X23:X24"/>
    <mergeCell ref="AD19:AD20"/>
    <mergeCell ref="D29:D30"/>
    <mergeCell ref="Q25:Q26"/>
    <mergeCell ref="AE15:AE16"/>
    <mergeCell ref="AE21:AE22"/>
    <mergeCell ref="AE17:AE18"/>
    <mergeCell ref="Z15:Z16"/>
    <mergeCell ref="Y15:Y16"/>
    <mergeCell ref="T19:T20"/>
    <mergeCell ref="W25:W26"/>
    <mergeCell ref="X19:X20"/>
    <mergeCell ref="C23:C24"/>
    <mergeCell ref="D23:D24"/>
    <mergeCell ref="E15:E16"/>
    <mergeCell ref="T15:T16"/>
    <mergeCell ref="AF15:AF16"/>
    <mergeCell ref="AF19:AF20"/>
    <mergeCell ref="AF17:AF18"/>
    <mergeCell ref="Y21:Y22"/>
    <mergeCell ref="D19:D20"/>
    <mergeCell ref="D17:D18"/>
    <mergeCell ref="A37:A38"/>
    <mergeCell ref="D31:D32"/>
    <mergeCell ref="D35:D36"/>
    <mergeCell ref="B31:B32"/>
    <mergeCell ref="C31:C32"/>
    <mergeCell ref="B37:B38"/>
    <mergeCell ref="C37:C38"/>
    <mergeCell ref="D33:D34"/>
    <mergeCell ref="A31:A32"/>
    <mergeCell ref="A35:A36"/>
    <mergeCell ref="F43:F44"/>
    <mergeCell ref="F35:F36"/>
    <mergeCell ref="E37:E38"/>
    <mergeCell ref="A3:A4"/>
    <mergeCell ref="B3:B4"/>
    <mergeCell ref="C3:C4"/>
    <mergeCell ref="E3:E4"/>
    <mergeCell ref="A23:A24"/>
    <mergeCell ref="B23:B24"/>
    <mergeCell ref="C43:C44"/>
    <mergeCell ref="C39:C40"/>
    <mergeCell ref="A39:A40"/>
    <mergeCell ref="A41:A42"/>
    <mergeCell ref="B41:B42"/>
    <mergeCell ref="C41:C42"/>
    <mergeCell ref="B39:B40"/>
    <mergeCell ref="B43:B44"/>
    <mergeCell ref="G51:G52"/>
    <mergeCell ref="H51:H52"/>
    <mergeCell ref="D51:D52"/>
    <mergeCell ref="C49:C50"/>
    <mergeCell ref="B45:B46"/>
    <mergeCell ref="E45:E46"/>
    <mergeCell ref="F49:F50"/>
    <mergeCell ref="C45:C46"/>
    <mergeCell ref="H47:H48"/>
    <mergeCell ref="A49:A50"/>
    <mergeCell ref="B49:B50"/>
    <mergeCell ref="W49:W50"/>
    <mergeCell ref="AB49:AB50"/>
    <mergeCell ref="AA49:AA50"/>
    <mergeCell ref="Y49:Y50"/>
    <mergeCell ref="G49:G50"/>
    <mergeCell ref="H49:H50"/>
    <mergeCell ref="Q49:Q50"/>
    <mergeCell ref="T49:T50"/>
    <mergeCell ref="D45:D46"/>
    <mergeCell ref="G45:G46"/>
    <mergeCell ref="A45:A46"/>
    <mergeCell ref="A47:A48"/>
    <mergeCell ref="D47:D48"/>
    <mergeCell ref="F45:F46"/>
    <mergeCell ref="E47:E48"/>
    <mergeCell ref="F47:F48"/>
    <mergeCell ref="O2:P2"/>
    <mergeCell ref="F3:F4"/>
    <mergeCell ref="D3:D4"/>
    <mergeCell ref="F7:F8"/>
    <mergeCell ref="E5:E6"/>
    <mergeCell ref="F5:F6"/>
    <mergeCell ref="E7:E8"/>
    <mergeCell ref="N3:N4"/>
    <mergeCell ref="G5:G6"/>
    <mergeCell ref="H5:H6"/>
    <mergeCell ref="AF56:AF57"/>
    <mergeCell ref="B47:B48"/>
    <mergeCell ref="C47:C48"/>
    <mergeCell ref="E49:E50"/>
    <mergeCell ref="G47:G48"/>
    <mergeCell ref="B51:B52"/>
    <mergeCell ref="C51:C52"/>
    <mergeCell ref="E51:E52"/>
    <mergeCell ref="AF51:AF52"/>
    <mergeCell ref="AE49:AE50"/>
    <mergeCell ref="U2:V2"/>
    <mergeCell ref="F51:F52"/>
    <mergeCell ref="F53:F54"/>
    <mergeCell ref="A55:AA55"/>
    <mergeCell ref="I2:J2"/>
    <mergeCell ref="L2:M2"/>
    <mergeCell ref="R2:S2"/>
    <mergeCell ref="E41:E42"/>
    <mergeCell ref="A43:A44"/>
    <mergeCell ref="D49:D50"/>
  </mergeCells>
  <phoneticPr fontId="39" type="noConversion"/>
  <printOptions verticalCentered="1"/>
  <pageMargins left="1" right="0.25" top="0.25" bottom="0.25" header="0.12" footer="0"/>
  <pageSetup scale="68" orientation="landscape"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194"/>
  <sheetViews>
    <sheetView topLeftCell="A27" zoomScale="75" zoomScaleNormal="60" zoomScalePageLayoutView="60" workbookViewId="0">
      <selection activeCell="A60" sqref="A60:AA118"/>
    </sheetView>
  </sheetViews>
  <sheetFormatPr baseColWidth="10" defaultColWidth="8.83203125" defaultRowHeight="12"/>
  <cols>
    <col min="1" max="1" width="6.66406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7.6640625" customWidth="1"/>
    <col min="24" max="24" width="8.6640625" customWidth="1"/>
    <col min="25" max="25" width="4.33203125" hidden="1" customWidth="1"/>
    <col min="26" max="27" width="7.6640625" customWidth="1"/>
    <col min="39" max="39" width="20.6640625" customWidth="1"/>
    <col min="40" max="40" width="10.6640625" customWidth="1"/>
  </cols>
  <sheetData>
    <row r="1" spans="1:40" ht="14" thickBot="1">
      <c r="A1" s="158" t="s">
        <v>76</v>
      </c>
      <c r="B1" s="1186" t="str">
        <f ca="1">IF(Rosters!B10="","",Rosters!B10)</f>
        <v>Devil's Night Dames</v>
      </c>
      <c r="C1" s="1186"/>
      <c r="D1" s="1186"/>
      <c r="E1" s="1186"/>
      <c r="F1" s="1186"/>
      <c r="G1" s="1136" t="s">
        <v>106</v>
      </c>
      <c r="H1" s="1136"/>
      <c r="I1" s="1136" t="s">
        <v>443</v>
      </c>
      <c r="J1" s="1136"/>
      <c r="K1" s="1136"/>
      <c r="L1" s="1136"/>
      <c r="M1" s="1136"/>
      <c r="N1" s="157" t="s">
        <v>229</v>
      </c>
      <c r="O1" s="1136" t="s">
        <v>426</v>
      </c>
      <c r="P1" s="1136"/>
      <c r="Q1" s="1136"/>
      <c r="R1" s="1136"/>
      <c r="S1" s="1136"/>
      <c r="T1" s="84" t="s">
        <v>107</v>
      </c>
      <c r="U1" s="1136">
        <v>2</v>
      </c>
      <c r="V1" s="1137"/>
      <c r="W1" s="1201" t="s">
        <v>131</v>
      </c>
      <c r="X1" s="1202"/>
      <c r="Y1" s="1202"/>
      <c r="Z1" s="1202"/>
      <c r="AA1" s="1203"/>
      <c r="AB1" s="82"/>
      <c r="AC1" s="82"/>
      <c r="AD1" s="82"/>
      <c r="AE1" s="82"/>
      <c r="AF1" s="82"/>
      <c r="AG1" s="82"/>
      <c r="AH1" s="82"/>
      <c r="AI1" s="82"/>
      <c r="AJ1" s="82"/>
      <c r="AK1" s="82"/>
      <c r="AL1" s="82"/>
      <c r="AM1" s="82"/>
      <c r="AN1" s="82"/>
    </row>
    <row r="2" spans="1:40" s="1" customFormat="1" ht="29.25" customHeight="1" thickBot="1">
      <c r="A2" s="684" t="s">
        <v>85</v>
      </c>
      <c r="B2" s="690" t="s">
        <v>58</v>
      </c>
      <c r="C2" s="699" t="s">
        <v>48</v>
      </c>
      <c r="D2" s="700" t="s">
        <v>49</v>
      </c>
      <c r="E2" s="700" t="s">
        <v>50</v>
      </c>
      <c r="F2" s="700" t="s">
        <v>51</v>
      </c>
      <c r="G2" s="701" t="s">
        <v>80</v>
      </c>
      <c r="H2" s="702" t="s">
        <v>54</v>
      </c>
      <c r="I2" s="997" t="s">
        <v>81</v>
      </c>
      <c r="J2" s="997"/>
      <c r="K2" s="703" t="s">
        <v>52</v>
      </c>
      <c r="L2" s="997" t="s">
        <v>81</v>
      </c>
      <c r="M2" s="997"/>
      <c r="N2" s="703" t="s">
        <v>53</v>
      </c>
      <c r="O2" s="997" t="s">
        <v>81</v>
      </c>
      <c r="P2" s="997"/>
      <c r="Q2" s="703" t="s">
        <v>55</v>
      </c>
      <c r="R2" s="997" t="s">
        <v>81</v>
      </c>
      <c r="S2" s="997"/>
      <c r="T2" s="703" t="s">
        <v>79</v>
      </c>
      <c r="U2" s="997" t="s">
        <v>81</v>
      </c>
      <c r="V2" s="998"/>
      <c r="W2" s="704" t="s">
        <v>130</v>
      </c>
      <c r="X2" s="445">
        <f ca="1">'Score P.1'!X53</f>
        <v>35</v>
      </c>
      <c r="Y2" s="446" t="s">
        <v>300</v>
      </c>
      <c r="Z2" s="692" t="s">
        <v>301</v>
      </c>
      <c r="AA2" s="705" t="s">
        <v>65</v>
      </c>
      <c r="AB2" s="706" t="s">
        <v>97</v>
      </c>
      <c r="AC2" s="695" t="s">
        <v>96</v>
      </c>
      <c r="AD2" s="695" t="s">
        <v>95</v>
      </c>
      <c r="AE2" s="695" t="s">
        <v>94</v>
      </c>
      <c r="AF2" s="695" t="s">
        <v>101</v>
      </c>
      <c r="AG2" s="695" t="s">
        <v>99</v>
      </c>
      <c r="AH2" s="695" t="s">
        <v>144</v>
      </c>
      <c r="AI2" s="695" t="s">
        <v>98</v>
      </c>
      <c r="AJ2" s="695" t="s">
        <v>143</v>
      </c>
      <c r="AK2" s="621" t="s">
        <v>103</v>
      </c>
      <c r="AL2" s="696" t="s">
        <v>104</v>
      </c>
      <c r="AM2" s="1094" t="s">
        <v>108</v>
      </c>
      <c r="AN2" s="1095"/>
    </row>
    <row r="3" spans="1:40" s="1" customFormat="1" ht="13.5" customHeight="1">
      <c r="A3" s="1044">
        <v>1</v>
      </c>
      <c r="B3" s="1208" t="s">
        <v>326</v>
      </c>
      <c r="C3" s="1046"/>
      <c r="D3" s="1021">
        <v>1</v>
      </c>
      <c r="E3" s="1021">
        <v>1</v>
      </c>
      <c r="F3" s="1021"/>
      <c r="G3" s="1056"/>
      <c r="H3" s="1057">
        <v>4</v>
      </c>
      <c r="I3" s="128"/>
      <c r="J3" s="129"/>
      <c r="K3" s="1023"/>
      <c r="L3" s="128"/>
      <c r="M3" s="129"/>
      <c r="N3" s="1023"/>
      <c r="O3" s="128"/>
      <c r="P3" s="129"/>
      <c r="Q3" s="1023"/>
      <c r="R3" s="130"/>
      <c r="S3" s="129"/>
      <c r="T3" s="1023"/>
      <c r="U3" s="128"/>
      <c r="V3" s="131"/>
      <c r="W3" s="1154">
        <f>IF(COUNT(H3:T3)=0,"",SUM(H3,K3,N3,Q3,T3))</f>
        <v>4</v>
      </c>
      <c r="X3" s="1066">
        <f>IF(W3="","",X2+W3)</f>
        <v>39</v>
      </c>
      <c r="Y3" s="1206">
        <f>W3+D3</f>
        <v>5</v>
      </c>
      <c r="Z3" s="1199">
        <f>IF(W3="","",IF(Y3&gt;W3,AA3,0))</f>
        <v>4</v>
      </c>
      <c r="AA3" s="1204">
        <f>IF(W3="","",W3-W62)</f>
        <v>4</v>
      </c>
      <c r="AB3" s="1067">
        <f>COUNTIF(I3:J4,"b")+COUNTIF(L3:M4,"b")+COUNTIF(O3:P4,"b")+COUNTIF(R3:S4,"b")+COUNTIF(U3:V4,"b")</f>
        <v>0</v>
      </c>
      <c r="AC3" s="1021">
        <f>COUNTIF(I3:J4,"J")+COUNTIF(L3:M4,"J")+COUNTIF(O3:P4,"J")+COUNTIF(R3:S4,"J")+COUNTIF(U3:V4,"J")</f>
        <v>0</v>
      </c>
      <c r="AD3" s="1021">
        <f>COUNTIF(I3:J4,"G")+COUNTIF(L3:M4,"G")+COUNTIF(O3:P4,"G")+COUNTIF(R3:S4,"G")+COUNTIF(U3:V4,"G")</f>
        <v>0</v>
      </c>
      <c r="AE3" s="1021">
        <f>COUNTIF(I3:J4,"O")+COUNTIF(L3:M4,"O")+COUNTIF(O3:P4,"O")+COUNTIF(R3:S4,"O")+COUNTIF(U3:V4,"O")</f>
        <v>0</v>
      </c>
      <c r="AF3" s="1021">
        <f>COUNTIF(I3:J4,"N")+COUNTIF(L3:M4,"N")+COUNTIF(O3:P4,"N")+COUNTIF(R3:S4,"N")+COUNTIF(U3:V4,"N")</f>
        <v>0</v>
      </c>
      <c r="AG3" s="1021">
        <f>SUM(AB3:AF4)</f>
        <v>0</v>
      </c>
      <c r="AH3" s="1059">
        <f>IF(W3="",0,AG3/AJ3)</f>
        <v>0</v>
      </c>
      <c r="AI3" s="1058">
        <f>IF(AJ3=0,0,X3/AJ3)</f>
        <v>39</v>
      </c>
      <c r="AJ3" s="1088">
        <f>IF(G3="X","NA",COUNT(H3,K3,N3,Q3,T3))</f>
        <v>1</v>
      </c>
      <c r="AK3" s="1082" t="str">
        <f>IF(AL3=0,"",W3/AL3)</f>
        <v/>
      </c>
      <c r="AL3" s="1080"/>
      <c r="AM3" s="1096" t="str">
        <f>B3</f>
        <v>Rock Candy</v>
      </c>
      <c r="AN3" s="1097"/>
    </row>
    <row r="4" spans="1:40" s="1" customFormat="1" ht="13.5" customHeight="1" thickBot="1">
      <c r="A4" s="1009"/>
      <c r="B4" s="1013"/>
      <c r="C4" s="1015"/>
      <c r="D4" s="1022"/>
      <c r="E4" s="1022"/>
      <c r="F4" s="1022"/>
      <c r="G4" s="1017"/>
      <c r="H4" s="1042"/>
      <c r="I4" s="42"/>
      <c r="J4" s="43"/>
      <c r="K4" s="1024"/>
      <c r="L4" s="42"/>
      <c r="M4" s="90"/>
      <c r="N4" s="1024"/>
      <c r="O4" s="4"/>
      <c r="P4" s="43"/>
      <c r="Q4" s="1024"/>
      <c r="R4" s="4"/>
      <c r="S4" s="90"/>
      <c r="T4" s="1024"/>
      <c r="U4" s="4"/>
      <c r="V4" s="74"/>
      <c r="W4" s="1155"/>
      <c r="X4" s="1052"/>
      <c r="Y4" s="1207"/>
      <c r="Z4" s="1200"/>
      <c r="AA4" s="1205"/>
      <c r="AB4" s="1027"/>
      <c r="AC4" s="999"/>
      <c r="AD4" s="999"/>
      <c r="AE4" s="999"/>
      <c r="AF4" s="999"/>
      <c r="AG4" s="999"/>
      <c r="AH4" s="1060"/>
      <c r="AI4" s="999"/>
      <c r="AJ4" s="1074"/>
      <c r="AK4" s="1076"/>
      <c r="AL4" s="1081"/>
      <c r="AM4" s="1092"/>
      <c r="AN4" s="1093"/>
    </row>
    <row r="5" spans="1:40" s="1" customFormat="1" ht="13.5" customHeight="1">
      <c r="A5" s="1030">
        <v>2</v>
      </c>
      <c r="B5" s="1031" t="s">
        <v>323</v>
      </c>
      <c r="C5" s="1040">
        <v>1</v>
      </c>
      <c r="D5" s="1007"/>
      <c r="E5" s="1007"/>
      <c r="F5" s="1007"/>
      <c r="G5" s="1025"/>
      <c r="H5" s="1027">
        <v>0</v>
      </c>
      <c r="I5" s="48"/>
      <c r="J5" s="43"/>
      <c r="K5" s="999"/>
      <c r="L5" s="48"/>
      <c r="M5" s="43"/>
      <c r="N5" s="999"/>
      <c r="O5" s="48"/>
      <c r="P5" s="43"/>
      <c r="Q5" s="999"/>
      <c r="R5" s="91"/>
      <c r="S5" s="43"/>
      <c r="T5" s="999"/>
      <c r="U5" s="48"/>
      <c r="V5" s="74"/>
      <c r="W5" s="1166">
        <f>IF(COUNT(H5:T6)=0,"",SUM(H5,K5,N5,Q5,T5))</f>
        <v>0</v>
      </c>
      <c r="X5" s="1052">
        <f>IF(W5="",X3,W5+X3)</f>
        <v>39</v>
      </c>
      <c r="Y5" s="1206">
        <f>W5+D5</f>
        <v>0</v>
      </c>
      <c r="Z5" s="1199">
        <f>IF(W5="","",IF(Y5&gt;W5,AA5,0))</f>
        <v>0</v>
      </c>
      <c r="AA5" s="1054">
        <f>IF(W5="","",W5-W64)</f>
        <v>0</v>
      </c>
      <c r="AB5" s="1027">
        <f>COUNTIF(I5:J6,"b")+COUNTIF(L5:M6,"b")+COUNTIF(O5:P6,"b")+COUNTIF(R5:S6,"b")+COUNTIF(U5:V6,"b")</f>
        <v>0</v>
      </c>
      <c r="AC5" s="999">
        <f>COUNTIF(I5:J6,"J")+COUNTIF(L5:M6,"J")+COUNTIF(O5:P6,"J")+COUNTIF(R5:S6,"J")+COUNTIF(U5:V6,"J")</f>
        <v>0</v>
      </c>
      <c r="AD5" s="999">
        <f>COUNTIF(I5:J6,"G")+COUNTIF(L5:M6,"G")+COUNTIF(O5:P6,"G")+COUNTIF(R5:S6,"G")+COUNTIF(U5:V6,"G")</f>
        <v>0</v>
      </c>
      <c r="AE5" s="999">
        <f>COUNTIF(I5:J6,"O")+COUNTIF(L5:M6,"O")+COUNTIF(O5:P6,"O")+COUNTIF(R5:S6,"O")+COUNTIF(U5:V6,"O")</f>
        <v>0</v>
      </c>
      <c r="AF5" s="999">
        <f>COUNTIF(I5:J6,"N")+COUNTIF(L5:M6,"N")+COUNTIF(O5:P6,"N")+COUNTIF(R5:S6,"N")+COUNTIF(U5:V6,"N")</f>
        <v>0</v>
      </c>
      <c r="AG5" s="1007">
        <f>SUM(AB5:AF6)</f>
        <v>0</v>
      </c>
      <c r="AH5" s="1061">
        <f>IF(W5="",0,AG5/AJ5)</f>
        <v>0</v>
      </c>
      <c r="AI5" s="1068">
        <f>IF(AJ5=0,0,X5/AJ5)</f>
        <v>39</v>
      </c>
      <c r="AJ5" s="1077">
        <f>IF(G5="X","NA",COUNT(H5,K5,N5,Q5,T5))</f>
        <v>1</v>
      </c>
      <c r="AK5" s="1076" t="str">
        <f>IF(AL5=0,"",W5/AL5)</f>
        <v/>
      </c>
      <c r="AL5" s="1081"/>
      <c r="AM5" s="1014" t="str">
        <f>B5</f>
        <v>Muffy Mafioso</v>
      </c>
      <c r="AN5" s="1074"/>
    </row>
    <row r="6" spans="1:40" s="1" customFormat="1" ht="13.5" customHeight="1" thickBot="1">
      <c r="A6" s="1030"/>
      <c r="B6" s="1032"/>
      <c r="C6" s="1041"/>
      <c r="D6" s="1008"/>
      <c r="E6" s="1008"/>
      <c r="F6" s="1008"/>
      <c r="G6" s="1026"/>
      <c r="H6" s="1028"/>
      <c r="I6" s="48"/>
      <c r="J6" s="43"/>
      <c r="K6" s="1022"/>
      <c r="L6" s="48"/>
      <c r="M6" s="90"/>
      <c r="N6" s="1022"/>
      <c r="O6" s="91"/>
      <c r="P6" s="43"/>
      <c r="Q6" s="1022"/>
      <c r="R6" s="91"/>
      <c r="S6" s="90"/>
      <c r="T6" s="1022"/>
      <c r="U6" s="91"/>
      <c r="V6" s="74"/>
      <c r="W6" s="1167"/>
      <c r="X6" s="1052"/>
      <c r="Y6" s="1207"/>
      <c r="Z6" s="1200"/>
      <c r="AA6" s="1055"/>
      <c r="AB6" s="1027"/>
      <c r="AC6" s="999"/>
      <c r="AD6" s="999"/>
      <c r="AE6" s="999"/>
      <c r="AF6" s="999"/>
      <c r="AG6" s="1007"/>
      <c r="AH6" s="1061"/>
      <c r="AI6" s="1007"/>
      <c r="AJ6" s="1077"/>
      <c r="AK6" s="1076"/>
      <c r="AL6" s="1081"/>
      <c r="AM6" s="1014"/>
      <c r="AN6" s="1074"/>
    </row>
    <row r="7" spans="1:40" s="1" customFormat="1" ht="13.5" customHeight="1">
      <c r="A7" s="1009">
        <v>3</v>
      </c>
      <c r="B7" s="1012" t="s">
        <v>414</v>
      </c>
      <c r="C7" s="1014"/>
      <c r="D7" s="999">
        <v>1</v>
      </c>
      <c r="E7" s="999">
        <v>1</v>
      </c>
      <c r="F7" s="999"/>
      <c r="G7" s="1016"/>
      <c r="H7" s="1038">
        <v>4</v>
      </c>
      <c r="I7" s="42" t="s">
        <v>92</v>
      </c>
      <c r="J7" s="43" t="s">
        <v>92</v>
      </c>
      <c r="K7" s="1050">
        <v>2</v>
      </c>
      <c r="L7" s="42"/>
      <c r="M7" s="43"/>
      <c r="N7" s="1050"/>
      <c r="O7" s="42"/>
      <c r="P7" s="43"/>
      <c r="Q7" s="1050"/>
      <c r="R7" s="4"/>
      <c r="S7" s="43"/>
      <c r="T7" s="1050"/>
      <c r="U7" s="42"/>
      <c r="V7" s="74"/>
      <c r="W7" s="1169">
        <f>IF(COUNT(H7:T8)=0,"",SUM(H7,K7,N7,Q7,T7))</f>
        <v>6</v>
      </c>
      <c r="X7" s="1052">
        <f>IF(W7="",X5,W7+X5)</f>
        <v>45</v>
      </c>
      <c r="Y7" s="1206">
        <f>W7+D7</f>
        <v>7</v>
      </c>
      <c r="Z7" s="1199">
        <f>IF(W7="","",IF(Y7&gt;W7,AA7,0))</f>
        <v>2</v>
      </c>
      <c r="AA7" s="1054">
        <f>IF(W7="","",W7-W66)</f>
        <v>2</v>
      </c>
      <c r="AB7" s="1027">
        <f>COUNTIF(I7:J8,"b")+COUNTIF(L7:M8,"b")+COUNTIF(O7:P8,"b")+COUNTIF(R7:S8,"b")+COUNTIF(U7:V8,"b")</f>
        <v>2</v>
      </c>
      <c r="AC7" s="999">
        <f>COUNTIF(I7:J8,"J")+COUNTIF(L7:M8,"J")+COUNTIF(O7:P8,"J")+COUNTIF(R7:S8,"J")+COUNTIF(U7:V8,"J")</f>
        <v>0</v>
      </c>
      <c r="AD7" s="999">
        <f>COUNTIF(I7:J8,"G")+COUNTIF(L7:M8,"G")+COUNTIF(O7:P8,"G")+COUNTIF(R7:S8,"G")+COUNTIF(U7:V8,"G")</f>
        <v>0</v>
      </c>
      <c r="AE7" s="999">
        <f>COUNTIF(I7:J8,"O")+COUNTIF(L7:M8,"O")+COUNTIF(O7:P8,"O")+COUNTIF(R7:S8,"O")+COUNTIF(U7:V8,"O")</f>
        <v>0</v>
      </c>
      <c r="AF7" s="999">
        <f>COUNTIF(I7:J8,"N")+COUNTIF(L7:M8,"N")+COUNTIF(O7:P8,"N")+COUNTIF(R7:S8,"N")+COUNTIF(U7:V8,"N")</f>
        <v>0</v>
      </c>
      <c r="AG7" s="999">
        <f>SUM(AB7:AF8)</f>
        <v>2</v>
      </c>
      <c r="AH7" s="1060">
        <f>IF(W7="",0,AG7/AJ7)</f>
        <v>1</v>
      </c>
      <c r="AI7" s="1071">
        <f>IF(AJ7=0,0,X7/AJ7)</f>
        <v>22.5</v>
      </c>
      <c r="AJ7" s="1074">
        <f>IF(G7="X","NA",COUNT(H7,K7,N7,Q7,T7))</f>
        <v>2</v>
      </c>
      <c r="AK7" s="1076" t="str">
        <f>IF(AL7=0,"",W7/AL7)</f>
        <v/>
      </c>
      <c r="AL7" s="1081"/>
      <c r="AM7" s="1092" t="str">
        <f>B7</f>
        <v>Racer McChaseHer</v>
      </c>
      <c r="AN7" s="1093"/>
    </row>
    <row r="8" spans="1:40" s="1" customFormat="1" ht="13.5" customHeight="1" thickBot="1">
      <c r="A8" s="1009"/>
      <c r="B8" s="1013"/>
      <c r="C8" s="1015"/>
      <c r="D8" s="1022"/>
      <c r="E8" s="1022"/>
      <c r="F8" s="1022"/>
      <c r="G8" s="1017"/>
      <c r="H8" s="1042"/>
      <c r="I8" s="42"/>
      <c r="J8" s="43"/>
      <c r="K8" s="1024"/>
      <c r="L8" s="42"/>
      <c r="M8" s="90"/>
      <c r="N8" s="1024"/>
      <c r="O8" s="4"/>
      <c r="P8" s="43"/>
      <c r="Q8" s="1024"/>
      <c r="R8" s="4"/>
      <c r="S8" s="90"/>
      <c r="T8" s="1024"/>
      <c r="U8" s="4"/>
      <c r="V8" s="74"/>
      <c r="W8" s="1170"/>
      <c r="X8" s="1052"/>
      <c r="Y8" s="1207"/>
      <c r="Z8" s="1200"/>
      <c r="AA8" s="1055"/>
      <c r="AB8" s="1027"/>
      <c r="AC8" s="999"/>
      <c r="AD8" s="999"/>
      <c r="AE8" s="999"/>
      <c r="AF8" s="999"/>
      <c r="AG8" s="999"/>
      <c r="AH8" s="1060"/>
      <c r="AI8" s="999"/>
      <c r="AJ8" s="1074"/>
      <c r="AK8" s="1076"/>
      <c r="AL8" s="1081"/>
      <c r="AM8" s="1092"/>
      <c r="AN8" s="1093"/>
    </row>
    <row r="9" spans="1:40" s="1" customFormat="1" ht="13.5" customHeight="1">
      <c r="A9" s="1030">
        <v>4</v>
      </c>
      <c r="B9" s="1031" t="s">
        <v>326</v>
      </c>
      <c r="C9" s="1040">
        <v>1</v>
      </c>
      <c r="D9" s="1007"/>
      <c r="E9" s="1007"/>
      <c r="F9" s="1007"/>
      <c r="G9" s="1029"/>
      <c r="H9" s="1027">
        <v>3</v>
      </c>
      <c r="I9" s="48" t="s">
        <v>92</v>
      </c>
      <c r="J9" s="43"/>
      <c r="K9" s="999"/>
      <c r="L9" s="48"/>
      <c r="M9" s="43"/>
      <c r="N9" s="999"/>
      <c r="O9" s="48"/>
      <c r="P9" s="43"/>
      <c r="Q9" s="999"/>
      <c r="R9" s="91"/>
      <c r="S9" s="43"/>
      <c r="T9" s="999"/>
      <c r="U9" s="48"/>
      <c r="V9" s="74"/>
      <c r="W9" s="1166">
        <f>IF(COUNT(H9:T10)=0,"",SUM(H9,K9,N9,Q9,T9))</f>
        <v>3</v>
      </c>
      <c r="X9" s="1052">
        <f>IF(W9="",X7,W9+X7)</f>
        <v>48</v>
      </c>
      <c r="Y9" s="1206">
        <f>W9+D9</f>
        <v>3</v>
      </c>
      <c r="Z9" s="1199">
        <f>IF(W9="","",IF(Y9&gt;W9,AA9,0))</f>
        <v>0</v>
      </c>
      <c r="AA9" s="1054">
        <f>IF(W9="","",W9-W68)</f>
        <v>-6</v>
      </c>
      <c r="AB9" s="1027">
        <f>COUNTIF(I9:J10,"b")+COUNTIF(L9:M10,"b")+COUNTIF(O9:P10,"b")+COUNTIF(R9:S10,"b")+COUNTIF(U9:V10,"b")</f>
        <v>1</v>
      </c>
      <c r="AC9" s="999">
        <f>COUNTIF(I9:J10,"J")+COUNTIF(L9:M10,"J")+COUNTIF(O9:P10,"J")+COUNTIF(R9:S10,"J")+COUNTIF(U9:V10,"J")</f>
        <v>0</v>
      </c>
      <c r="AD9" s="999">
        <f>COUNTIF(I9:J10,"G")+COUNTIF(L9:M10,"G")+COUNTIF(O9:P10,"G")+COUNTIF(R9:S10,"G")+COUNTIF(U9:V10,"G")</f>
        <v>0</v>
      </c>
      <c r="AE9" s="999">
        <f>COUNTIF(I9:J10,"O")+COUNTIF(L9:M10,"O")+COUNTIF(O9:P10,"O")+COUNTIF(R9:S10,"O")+COUNTIF(U9:V10,"O")</f>
        <v>0</v>
      </c>
      <c r="AF9" s="999">
        <f>COUNTIF(I9:J10,"N")+COUNTIF(L9:M10,"N")+COUNTIF(O9:P10,"N")+COUNTIF(R9:S10,"N")+COUNTIF(U9:V10,"N")</f>
        <v>0</v>
      </c>
      <c r="AG9" s="1007">
        <f>SUM(AB9:AF10)</f>
        <v>1</v>
      </c>
      <c r="AH9" s="1061">
        <f>IF(W9="",0,AG9/AJ9)</f>
        <v>1</v>
      </c>
      <c r="AI9" s="1068">
        <f>IF(AJ9=0,0,X9/AJ9)</f>
        <v>48</v>
      </c>
      <c r="AJ9" s="1077">
        <f>IF(G9="X","NA",COUNT(H9,K9,N9,Q9,T9))</f>
        <v>1</v>
      </c>
      <c r="AK9" s="1076" t="str">
        <f>IF(AL9=0,"",W9/AL9)</f>
        <v/>
      </c>
      <c r="AL9" s="1081"/>
      <c r="AM9" s="1014" t="str">
        <f>B9</f>
        <v>Rock Candy</v>
      </c>
      <c r="AN9" s="1074"/>
    </row>
    <row r="10" spans="1:40" s="1" customFormat="1" ht="13.5" customHeight="1" thickBot="1">
      <c r="A10" s="1030"/>
      <c r="B10" s="1032"/>
      <c r="C10" s="1041"/>
      <c r="D10" s="1008"/>
      <c r="E10" s="1008"/>
      <c r="F10" s="1008"/>
      <c r="G10" s="1026"/>
      <c r="H10" s="1028"/>
      <c r="I10" s="48"/>
      <c r="J10" s="43"/>
      <c r="K10" s="1022"/>
      <c r="L10" s="48"/>
      <c r="M10" s="90"/>
      <c r="N10" s="1022"/>
      <c r="O10" s="91"/>
      <c r="P10" s="43"/>
      <c r="Q10" s="1022"/>
      <c r="R10" s="91"/>
      <c r="S10" s="90"/>
      <c r="T10" s="1022"/>
      <c r="U10" s="91"/>
      <c r="V10" s="74"/>
      <c r="W10" s="1167"/>
      <c r="X10" s="1052"/>
      <c r="Y10" s="1207"/>
      <c r="Z10" s="1200"/>
      <c r="AA10" s="1055"/>
      <c r="AB10" s="1027"/>
      <c r="AC10" s="999"/>
      <c r="AD10" s="999"/>
      <c r="AE10" s="999"/>
      <c r="AF10" s="999"/>
      <c r="AG10" s="1007"/>
      <c r="AH10" s="1061"/>
      <c r="AI10" s="1007"/>
      <c r="AJ10" s="1077"/>
      <c r="AK10" s="1076"/>
      <c r="AL10" s="1081"/>
      <c r="AM10" s="1014"/>
      <c r="AN10" s="1074"/>
    </row>
    <row r="11" spans="1:40" s="1" customFormat="1" ht="13.5" customHeight="1">
      <c r="A11" s="1009">
        <v>5</v>
      </c>
      <c r="B11" s="1012" t="s">
        <v>323</v>
      </c>
      <c r="C11" s="1014"/>
      <c r="D11" s="999">
        <v>1</v>
      </c>
      <c r="E11" s="999">
        <v>1</v>
      </c>
      <c r="F11" s="999"/>
      <c r="G11" s="1016"/>
      <c r="H11" s="1038">
        <v>3</v>
      </c>
      <c r="I11" s="42"/>
      <c r="J11" s="43"/>
      <c r="K11" s="1050"/>
      <c r="L11" s="42"/>
      <c r="M11" s="43"/>
      <c r="N11" s="1050"/>
      <c r="O11" s="42"/>
      <c r="P11" s="43"/>
      <c r="Q11" s="1050"/>
      <c r="R11" s="4"/>
      <c r="S11" s="43"/>
      <c r="T11" s="1050"/>
      <c r="U11" s="42"/>
      <c r="V11" s="74"/>
      <c r="W11" s="1169">
        <f>IF(COUNT(H11:T12)=0,"",SUM(H11,K11,N11,Q11,T11))</f>
        <v>3</v>
      </c>
      <c r="X11" s="1052">
        <f>IF(W11="",X9,W11+X9)</f>
        <v>51</v>
      </c>
      <c r="Y11" s="1206">
        <f>W11+D11</f>
        <v>4</v>
      </c>
      <c r="Z11" s="1199">
        <f>IF(W11="","",IF(Y11&gt;W11,AA11,0))</f>
        <v>0</v>
      </c>
      <c r="AA11" s="1054">
        <f>IF(W11="","",W11-W70)</f>
        <v>0</v>
      </c>
      <c r="AB11" s="1027">
        <f>COUNTIF(I11:J12,"b")+COUNTIF(L11:M12,"b")+COUNTIF(O11:P12,"b")+COUNTIF(R11:S12,"b")+COUNTIF(U11:V12,"b")</f>
        <v>0</v>
      </c>
      <c r="AC11" s="999">
        <f>COUNTIF(I11:J12,"J")+COUNTIF(L11:M12,"J")+COUNTIF(O11:P12,"J")+COUNTIF(R11:S12,"J")+COUNTIF(U11:V12,"J")</f>
        <v>0</v>
      </c>
      <c r="AD11" s="999">
        <f>COUNTIF(I11:J12,"G")+COUNTIF(L11:M12,"G")+COUNTIF(O11:P12,"G")+COUNTIF(R11:S12,"G")+COUNTIF(U11:V12,"G")</f>
        <v>0</v>
      </c>
      <c r="AE11" s="999">
        <f>COUNTIF(I11:J12,"O")+COUNTIF(L11:M12,"O")+COUNTIF(O11:P12,"O")+COUNTIF(R11:S12,"O")+COUNTIF(U11:V12,"O")</f>
        <v>0</v>
      </c>
      <c r="AF11" s="999">
        <f>COUNTIF(I11:J12,"N")+COUNTIF(L11:M12,"N")+COUNTIF(O11:P12,"N")+COUNTIF(R11:S12,"N")+COUNTIF(U11:V12,"N")</f>
        <v>0</v>
      </c>
      <c r="AG11" s="999">
        <f>SUM(AB11:AF12)</f>
        <v>0</v>
      </c>
      <c r="AH11" s="1060">
        <f>IF(W11="",0,AG11/AJ11)</f>
        <v>0</v>
      </c>
      <c r="AI11" s="1071">
        <f>IF(AJ11=0,0,X11/AJ11)</f>
        <v>51</v>
      </c>
      <c r="AJ11" s="1074">
        <f>IF(G11="X","NA",COUNT(H11,K11,N11,Q11,T11))</f>
        <v>1</v>
      </c>
      <c r="AK11" s="1076" t="str">
        <f>IF(AL11=0,"",W11/AL11)</f>
        <v/>
      </c>
      <c r="AL11" s="1081"/>
      <c r="AM11" s="1092" t="str">
        <f>B11</f>
        <v>Muffy Mafioso</v>
      </c>
      <c r="AN11" s="1093"/>
    </row>
    <row r="12" spans="1:40" s="1" customFormat="1" ht="13.5" customHeight="1" thickBot="1">
      <c r="A12" s="1009"/>
      <c r="B12" s="1013"/>
      <c r="C12" s="1015"/>
      <c r="D12" s="1022"/>
      <c r="E12" s="1022"/>
      <c r="F12" s="1022"/>
      <c r="G12" s="1017"/>
      <c r="H12" s="1042"/>
      <c r="I12" s="42"/>
      <c r="J12" s="43"/>
      <c r="K12" s="1024"/>
      <c r="L12" s="42"/>
      <c r="M12" s="90"/>
      <c r="N12" s="1024"/>
      <c r="O12" s="4"/>
      <c r="P12" s="43"/>
      <c r="Q12" s="1024"/>
      <c r="R12" s="4"/>
      <c r="S12" s="90"/>
      <c r="T12" s="1024"/>
      <c r="U12" s="4"/>
      <c r="V12" s="74"/>
      <c r="W12" s="1170"/>
      <c r="X12" s="1052"/>
      <c r="Y12" s="1207"/>
      <c r="Z12" s="1200"/>
      <c r="AA12" s="1055"/>
      <c r="AB12" s="1027"/>
      <c r="AC12" s="999"/>
      <c r="AD12" s="999"/>
      <c r="AE12" s="999"/>
      <c r="AF12" s="999"/>
      <c r="AG12" s="999"/>
      <c r="AH12" s="1060"/>
      <c r="AI12" s="999"/>
      <c r="AJ12" s="1074"/>
      <c r="AK12" s="1076"/>
      <c r="AL12" s="1081"/>
      <c r="AM12" s="1092"/>
      <c r="AN12" s="1093"/>
    </row>
    <row r="13" spans="1:40" s="1" customFormat="1" ht="13.5" customHeight="1">
      <c r="A13" s="1030">
        <v>6</v>
      </c>
      <c r="B13" s="1031" t="s">
        <v>416</v>
      </c>
      <c r="C13" s="1040"/>
      <c r="D13" s="1007">
        <v>1</v>
      </c>
      <c r="E13" s="1007">
        <v>1</v>
      </c>
      <c r="F13" s="1007"/>
      <c r="G13" s="1029"/>
      <c r="H13" s="1027">
        <v>0</v>
      </c>
      <c r="I13" s="48"/>
      <c r="J13" s="43"/>
      <c r="K13" s="999"/>
      <c r="L13" s="48"/>
      <c r="M13" s="43"/>
      <c r="N13" s="999"/>
      <c r="O13" s="48"/>
      <c r="P13" s="43"/>
      <c r="Q13" s="999"/>
      <c r="R13" s="91"/>
      <c r="S13" s="43"/>
      <c r="T13" s="999"/>
      <c r="U13" s="48"/>
      <c r="V13" s="74"/>
      <c r="W13" s="1166">
        <f>IF(COUNT(H13:T14)=0,"",SUM(H13,K13,N13,Q13,T13))</f>
        <v>0</v>
      </c>
      <c r="X13" s="1052">
        <f>IF(W13="",X11,W13+X11)</f>
        <v>51</v>
      </c>
      <c r="Y13" s="1206">
        <f>W13+D13</f>
        <v>1</v>
      </c>
      <c r="Z13" s="1199">
        <f>IF(W13="","",IF(Y13&gt;W13,AA13,0))</f>
        <v>-7</v>
      </c>
      <c r="AA13" s="1054">
        <f>IF(W13="","",W13-W72)</f>
        <v>-7</v>
      </c>
      <c r="AB13" s="1027">
        <f>COUNTIF(I13:J14,"b")+COUNTIF(L13:M14,"b")+COUNTIF(O13:P14,"b")+COUNTIF(R13:S14,"b")+COUNTIF(U13:V14,"b")</f>
        <v>0</v>
      </c>
      <c r="AC13" s="999">
        <f>COUNTIF(I13:J14,"J")+COUNTIF(L13:M14,"J")+COUNTIF(O13:P14,"J")+COUNTIF(R13:S14,"J")+COUNTIF(U13:V14,"J")</f>
        <v>0</v>
      </c>
      <c r="AD13" s="999">
        <f>COUNTIF(I13:J14,"G")+COUNTIF(L13:M14,"G")+COUNTIF(O13:P14,"G")+COUNTIF(R13:S14,"G")+COUNTIF(U13:V14,"G")</f>
        <v>0</v>
      </c>
      <c r="AE13" s="999">
        <f>COUNTIF(I13:J14,"O")+COUNTIF(L13:M14,"O")+COUNTIF(O13:P14,"O")+COUNTIF(R13:S14,"O")+COUNTIF(U13:V14,"O")</f>
        <v>0</v>
      </c>
      <c r="AF13" s="999">
        <f>COUNTIF(I13:J14,"N")+COUNTIF(L13:M14,"N")+COUNTIF(O13:P14,"N")+COUNTIF(R13:S14,"N")+COUNTIF(U13:V14,"N")</f>
        <v>0</v>
      </c>
      <c r="AG13" s="1007">
        <f>SUM(AB13:AF14)</f>
        <v>0</v>
      </c>
      <c r="AH13" s="1061">
        <f>IF(W13="",0,AG13/AJ13)</f>
        <v>0</v>
      </c>
      <c r="AI13" s="1068">
        <f>IF(AJ13=0,0,X13/AJ13)</f>
        <v>51</v>
      </c>
      <c r="AJ13" s="1077">
        <f>IF(G13="X","NA",COUNT(H13,K13,N13,Q13,T13))</f>
        <v>1</v>
      </c>
      <c r="AK13" s="1076" t="str">
        <f>IF(AL13=0,"",W13/AL13)</f>
        <v/>
      </c>
      <c r="AL13" s="1081"/>
      <c r="AM13" s="1014" t="str">
        <f>B13</f>
        <v>Summers Eve-L</v>
      </c>
      <c r="AN13" s="1074"/>
    </row>
    <row r="14" spans="1:40" s="1" customFormat="1" ht="13.5" customHeight="1" thickBot="1">
      <c r="A14" s="1030"/>
      <c r="B14" s="1032"/>
      <c r="C14" s="1041"/>
      <c r="D14" s="1008"/>
      <c r="E14" s="1008"/>
      <c r="F14" s="1008"/>
      <c r="G14" s="1026"/>
      <c r="H14" s="1028"/>
      <c r="I14" s="48"/>
      <c r="J14" s="43"/>
      <c r="K14" s="1022"/>
      <c r="L14" s="48"/>
      <c r="M14" s="90"/>
      <c r="N14" s="1022"/>
      <c r="O14" s="91"/>
      <c r="P14" s="43"/>
      <c r="Q14" s="1022"/>
      <c r="R14" s="91"/>
      <c r="S14" s="90"/>
      <c r="T14" s="1022"/>
      <c r="U14" s="91"/>
      <c r="V14" s="74"/>
      <c r="W14" s="1167"/>
      <c r="X14" s="1052"/>
      <c r="Y14" s="1207"/>
      <c r="Z14" s="1200"/>
      <c r="AA14" s="1055"/>
      <c r="AB14" s="1027"/>
      <c r="AC14" s="999"/>
      <c r="AD14" s="999"/>
      <c r="AE14" s="999"/>
      <c r="AF14" s="999"/>
      <c r="AG14" s="1007"/>
      <c r="AH14" s="1061"/>
      <c r="AI14" s="1007"/>
      <c r="AJ14" s="1077"/>
      <c r="AK14" s="1076"/>
      <c r="AL14" s="1081"/>
      <c r="AM14" s="1014"/>
      <c r="AN14" s="1074"/>
    </row>
    <row r="15" spans="1:40" s="1" customFormat="1" ht="13.5" customHeight="1">
      <c r="A15" s="1009">
        <v>7</v>
      </c>
      <c r="B15" s="1012" t="s">
        <v>323</v>
      </c>
      <c r="C15" s="1014"/>
      <c r="D15" s="999">
        <v>1</v>
      </c>
      <c r="E15" s="999">
        <v>1</v>
      </c>
      <c r="F15" s="999"/>
      <c r="G15" s="1016"/>
      <c r="H15" s="1038">
        <v>5</v>
      </c>
      <c r="I15" s="42" t="s">
        <v>89</v>
      </c>
      <c r="J15" s="43" t="s">
        <v>92</v>
      </c>
      <c r="K15" s="1050"/>
      <c r="L15" s="42"/>
      <c r="M15" s="43"/>
      <c r="N15" s="1050"/>
      <c r="O15" s="42"/>
      <c r="P15" s="43"/>
      <c r="Q15" s="1050"/>
      <c r="R15" s="4"/>
      <c r="S15" s="43"/>
      <c r="T15" s="1050"/>
      <c r="U15" s="42"/>
      <c r="V15" s="74"/>
      <c r="W15" s="1169">
        <f>IF(COUNT(H15:T16)=0,"",SUM(H15,K15,N15,Q15,T15))</f>
        <v>5</v>
      </c>
      <c r="X15" s="1052">
        <f>IF(W15="",X13,W15+X13)</f>
        <v>56</v>
      </c>
      <c r="Y15" s="1206">
        <f>W15+D15</f>
        <v>6</v>
      </c>
      <c r="Z15" s="1199">
        <f>IF(W15="","",IF(Y15&gt;W15,AA15,0))</f>
        <v>5</v>
      </c>
      <c r="AA15" s="1054">
        <f>IF(W15="","",W15-W74)</f>
        <v>5</v>
      </c>
      <c r="AB15" s="1027">
        <f>COUNTIF(I15:J16,"b")+COUNTIF(L15:M16,"b")+COUNTIF(O15:P16,"b")+COUNTIF(R15:S16,"b")+COUNTIF(U15:V16,"b")</f>
        <v>2</v>
      </c>
      <c r="AC15" s="999">
        <f>COUNTIF(I15:J16,"J")+COUNTIF(L15:M16,"J")+COUNTIF(O15:P16,"J")+COUNTIF(R15:S16,"J")+COUNTIF(U15:V16,"J")</f>
        <v>0</v>
      </c>
      <c r="AD15" s="999">
        <f>COUNTIF(I15:J16,"G")+COUNTIF(L15:M16,"G")+COUNTIF(O15:P16,"G")+COUNTIF(R15:S16,"G")+COUNTIF(U15:V16,"G")</f>
        <v>1</v>
      </c>
      <c r="AE15" s="999">
        <f>COUNTIF(I15:J16,"O")+COUNTIF(L15:M16,"O")+COUNTIF(O15:P16,"O")+COUNTIF(R15:S16,"O")+COUNTIF(U15:V16,"O")</f>
        <v>0</v>
      </c>
      <c r="AF15" s="999">
        <f>COUNTIF(I15:J16,"N")+COUNTIF(L15:M16,"N")+COUNTIF(O15:P16,"N")+COUNTIF(R15:S16,"N")+COUNTIF(U15:V16,"N")</f>
        <v>0</v>
      </c>
      <c r="AG15" s="999">
        <f>SUM(AB15:AF16)</f>
        <v>3</v>
      </c>
      <c r="AH15" s="1060">
        <f>IF(W15="",0,AG15/AJ15)</f>
        <v>3</v>
      </c>
      <c r="AI15" s="1071">
        <f>IF(AJ15=0,0,X15/AJ15)</f>
        <v>56</v>
      </c>
      <c r="AJ15" s="1074">
        <f>IF(G15="X","NA",COUNT(H15,K15,N15,Q15,T15))</f>
        <v>1</v>
      </c>
      <c r="AK15" s="1076" t="str">
        <f>IF(AL15=0,"",W15/AL15)</f>
        <v/>
      </c>
      <c r="AL15" s="1081"/>
      <c r="AM15" s="1092" t="str">
        <f>B15</f>
        <v>Muffy Mafioso</v>
      </c>
      <c r="AN15" s="1093"/>
    </row>
    <row r="16" spans="1:40" s="1" customFormat="1" ht="13.5" customHeight="1" thickBot="1">
      <c r="A16" s="1009"/>
      <c r="B16" s="1013"/>
      <c r="C16" s="1015"/>
      <c r="D16" s="1022"/>
      <c r="E16" s="1022"/>
      <c r="F16" s="1022"/>
      <c r="G16" s="1017"/>
      <c r="H16" s="1042"/>
      <c r="I16" s="42" t="s">
        <v>92</v>
      </c>
      <c r="J16" s="43"/>
      <c r="K16" s="1024"/>
      <c r="L16" s="42"/>
      <c r="M16" s="90"/>
      <c r="N16" s="1024"/>
      <c r="O16" s="4"/>
      <c r="P16" s="43"/>
      <c r="Q16" s="1024"/>
      <c r="R16" s="4"/>
      <c r="S16" s="90"/>
      <c r="T16" s="1024"/>
      <c r="U16" s="4"/>
      <c r="V16" s="74"/>
      <c r="W16" s="1170"/>
      <c r="X16" s="1052"/>
      <c r="Y16" s="1207"/>
      <c r="Z16" s="1200"/>
      <c r="AA16" s="1055"/>
      <c r="AB16" s="1027"/>
      <c r="AC16" s="999"/>
      <c r="AD16" s="999"/>
      <c r="AE16" s="999"/>
      <c r="AF16" s="999"/>
      <c r="AG16" s="999"/>
      <c r="AH16" s="1060"/>
      <c r="AI16" s="999"/>
      <c r="AJ16" s="1074"/>
      <c r="AK16" s="1076"/>
      <c r="AL16" s="1081"/>
      <c r="AM16" s="1092"/>
      <c r="AN16" s="1093"/>
    </row>
    <row r="17" spans="1:40" s="1" customFormat="1" ht="13.5" customHeight="1">
      <c r="A17" s="1030">
        <v>8</v>
      </c>
      <c r="B17" s="1031" t="s">
        <v>326</v>
      </c>
      <c r="C17" s="1040"/>
      <c r="D17" s="1007">
        <v>1</v>
      </c>
      <c r="E17" s="1007">
        <v>1</v>
      </c>
      <c r="F17" s="1007"/>
      <c r="G17" s="1029"/>
      <c r="H17" s="1027">
        <v>4</v>
      </c>
      <c r="I17" s="48" t="s">
        <v>92</v>
      </c>
      <c r="J17" s="43" t="s">
        <v>89</v>
      </c>
      <c r="K17" s="999"/>
      <c r="L17" s="48"/>
      <c r="M17" s="43"/>
      <c r="N17" s="999"/>
      <c r="O17" s="48"/>
      <c r="P17" s="43"/>
      <c r="Q17" s="999"/>
      <c r="R17" s="91"/>
      <c r="S17" s="43"/>
      <c r="T17" s="999"/>
      <c r="U17" s="48"/>
      <c r="V17" s="74"/>
      <c r="W17" s="1166">
        <f>IF(COUNT(H17:T18)=0,"",SUM(H17,K17,N17,Q17,T17))</f>
        <v>4</v>
      </c>
      <c r="X17" s="1052">
        <f>IF(W17="",X15,W17+X15)</f>
        <v>60</v>
      </c>
      <c r="Y17" s="1206">
        <f>W17+D17</f>
        <v>5</v>
      </c>
      <c r="Z17" s="1199">
        <f>IF(W17="","",IF(Y17&gt;W17,AA17,0))</f>
        <v>4</v>
      </c>
      <c r="AA17" s="1054">
        <f>IF(W17="","",W17-W76)</f>
        <v>4</v>
      </c>
      <c r="AB17" s="1027">
        <f>COUNTIF(I17:J18,"b")+COUNTIF(L17:M18,"b")+COUNTIF(O17:P18,"b")+COUNTIF(R17:S18,"b")+COUNTIF(U17:V18,"b")</f>
        <v>1</v>
      </c>
      <c r="AC17" s="999">
        <f>COUNTIF(I17:J18,"J")+COUNTIF(L17:M18,"J")+COUNTIF(O17:P18,"J")+COUNTIF(R17:S18,"J")+COUNTIF(U17:V18,"J")</f>
        <v>0</v>
      </c>
      <c r="AD17" s="999">
        <f>COUNTIF(I17:J18,"G")+COUNTIF(L17:M18,"G")+COUNTIF(O17:P18,"G")+COUNTIF(R17:S18,"G")+COUNTIF(U17:V18,"G")</f>
        <v>1</v>
      </c>
      <c r="AE17" s="999">
        <f>COUNTIF(I17:J18,"O")+COUNTIF(L17:M18,"O")+COUNTIF(O17:P18,"O")+COUNTIF(R17:S18,"O")+COUNTIF(U17:V18,"O")</f>
        <v>0</v>
      </c>
      <c r="AF17" s="999">
        <f>COUNTIF(I17:J18,"N")+COUNTIF(L17:M18,"N")+COUNTIF(O17:P18,"N")+COUNTIF(R17:S18,"N")+COUNTIF(U17:V18,"N")</f>
        <v>0</v>
      </c>
      <c r="AG17" s="1007">
        <f>SUM(AB17:AF18)</f>
        <v>2</v>
      </c>
      <c r="AH17" s="1061">
        <f>IF(W17="",0,AG17/AJ17)</f>
        <v>2</v>
      </c>
      <c r="AI17" s="1068">
        <f>IF(AJ17=0,0,X17/AJ17)</f>
        <v>60</v>
      </c>
      <c r="AJ17" s="1077">
        <f>IF(G17="X","NA",COUNT(H17,K17,N17,Q17,T17))</f>
        <v>1</v>
      </c>
      <c r="AK17" s="1076" t="str">
        <f>IF(AL17=0,"",W17/AL17)</f>
        <v/>
      </c>
      <c r="AL17" s="1081"/>
      <c r="AM17" s="1014" t="str">
        <f>B17</f>
        <v>Rock Candy</v>
      </c>
      <c r="AN17" s="1074"/>
    </row>
    <row r="18" spans="1:40" s="1" customFormat="1" ht="13.5" customHeight="1" thickBot="1">
      <c r="A18" s="1030"/>
      <c r="B18" s="1032"/>
      <c r="C18" s="1041"/>
      <c r="D18" s="1008"/>
      <c r="E18" s="1008"/>
      <c r="F18" s="1008"/>
      <c r="G18" s="1026"/>
      <c r="H18" s="1028"/>
      <c r="I18" s="48"/>
      <c r="J18" s="43"/>
      <c r="K18" s="1022"/>
      <c r="L18" s="48"/>
      <c r="M18" s="90"/>
      <c r="N18" s="1022"/>
      <c r="O18" s="91"/>
      <c r="P18" s="43"/>
      <c r="Q18" s="1022"/>
      <c r="R18" s="91"/>
      <c r="S18" s="90"/>
      <c r="T18" s="1022"/>
      <c r="U18" s="91"/>
      <c r="V18" s="74"/>
      <c r="W18" s="1167"/>
      <c r="X18" s="1052"/>
      <c r="Y18" s="1207"/>
      <c r="Z18" s="1200"/>
      <c r="AA18" s="1055"/>
      <c r="AB18" s="1027"/>
      <c r="AC18" s="999"/>
      <c r="AD18" s="999"/>
      <c r="AE18" s="999"/>
      <c r="AF18" s="999"/>
      <c r="AG18" s="1007"/>
      <c r="AH18" s="1061"/>
      <c r="AI18" s="1007"/>
      <c r="AJ18" s="1077"/>
      <c r="AK18" s="1076"/>
      <c r="AL18" s="1081"/>
      <c r="AM18" s="1014"/>
      <c r="AN18" s="1074"/>
    </row>
    <row r="19" spans="1:40" s="1" customFormat="1" ht="13.5" customHeight="1">
      <c r="A19" s="1009">
        <v>9</v>
      </c>
      <c r="B19" s="1012" t="s">
        <v>414</v>
      </c>
      <c r="C19" s="1014"/>
      <c r="D19" s="999">
        <v>1</v>
      </c>
      <c r="E19" s="999"/>
      <c r="F19" s="999"/>
      <c r="G19" s="1016"/>
      <c r="H19" s="1038">
        <v>5</v>
      </c>
      <c r="I19" s="42" t="s">
        <v>92</v>
      </c>
      <c r="J19" s="43" t="s">
        <v>89</v>
      </c>
      <c r="K19" s="1050">
        <v>5</v>
      </c>
      <c r="L19" s="42" t="s">
        <v>89</v>
      </c>
      <c r="M19" s="43" t="s">
        <v>92</v>
      </c>
      <c r="N19" s="1050">
        <v>5</v>
      </c>
      <c r="O19" s="42" t="s">
        <v>89</v>
      </c>
      <c r="P19" s="43"/>
      <c r="Q19" s="1050"/>
      <c r="R19" s="4"/>
      <c r="S19" s="43"/>
      <c r="T19" s="1050"/>
      <c r="U19" s="42"/>
      <c r="V19" s="74"/>
      <c r="W19" s="1169">
        <f>IF(COUNT(H19:T20)=0,"",SUM(H19,K19,N19,Q19,T19))</f>
        <v>15</v>
      </c>
      <c r="X19" s="1052">
        <f>IF(W19="",X17,W19+X17)</f>
        <v>75</v>
      </c>
      <c r="Y19" s="1206">
        <f>W19+D19</f>
        <v>16</v>
      </c>
      <c r="Z19" s="1199">
        <f>IF(W19="","",IF(Y19&gt;W19,AA19,0))</f>
        <v>15</v>
      </c>
      <c r="AA19" s="1054">
        <f>IF(W19="","",W19-W78)</f>
        <v>15</v>
      </c>
      <c r="AB19" s="1027">
        <f>COUNTIF(I19:J20,"b")+COUNTIF(L19:M20,"b")+COUNTIF(O19:P20,"b")+COUNTIF(R19:S20,"b")+COUNTIF(U19:V20,"b")</f>
        <v>3</v>
      </c>
      <c r="AC19" s="999">
        <f>COUNTIF(I19:J20,"J")+COUNTIF(L19:M20,"J")+COUNTIF(O19:P20,"J")+COUNTIF(R19:S20,"J")+COUNTIF(U19:V20,"J")</f>
        <v>0</v>
      </c>
      <c r="AD19" s="999">
        <f>COUNTIF(I19:J20,"G")+COUNTIF(L19:M20,"G")+COUNTIF(O19:P20,"G")+COUNTIF(R19:S20,"G")+COUNTIF(U19:V20,"G")</f>
        <v>3</v>
      </c>
      <c r="AE19" s="999">
        <f>COUNTIF(I19:J20,"O")+COUNTIF(L19:M20,"O")+COUNTIF(O19:P20,"O")+COUNTIF(R19:S20,"O")+COUNTIF(U19:V20,"O")</f>
        <v>0</v>
      </c>
      <c r="AF19" s="999">
        <f>COUNTIF(I19:J20,"N")+COUNTIF(L19:M20,"N")+COUNTIF(O19:P20,"N")+COUNTIF(R19:S20,"N")+COUNTIF(U19:V20,"N")</f>
        <v>0</v>
      </c>
      <c r="AG19" s="999">
        <f>SUM(AB19:AF20)</f>
        <v>6</v>
      </c>
      <c r="AH19" s="1060">
        <f>IF(W19="",0,AG19/AJ19)</f>
        <v>2</v>
      </c>
      <c r="AI19" s="1071">
        <f>IF(AJ19=0,0,X19/AJ19)</f>
        <v>25</v>
      </c>
      <c r="AJ19" s="1074">
        <f>IF(G19="X","NA",COUNT(H19,K19,N19,Q19,T19))</f>
        <v>3</v>
      </c>
      <c r="AK19" s="1076" t="str">
        <f>IF(AL19=0,"",W19/AL19)</f>
        <v/>
      </c>
      <c r="AL19" s="1081"/>
      <c r="AM19" s="1092" t="str">
        <f>B19</f>
        <v>Racer McChaseHer</v>
      </c>
      <c r="AN19" s="1093"/>
    </row>
    <row r="20" spans="1:40" s="1" customFormat="1" ht="13.5" customHeight="1" thickBot="1">
      <c r="A20" s="1009"/>
      <c r="B20" s="1013"/>
      <c r="C20" s="1015"/>
      <c r="D20" s="1022"/>
      <c r="E20" s="1022"/>
      <c r="F20" s="1022"/>
      <c r="G20" s="1017"/>
      <c r="H20" s="1042"/>
      <c r="I20" s="42"/>
      <c r="J20" s="43"/>
      <c r="K20" s="1024"/>
      <c r="L20" s="42" t="s">
        <v>92</v>
      </c>
      <c r="M20" s="90"/>
      <c r="N20" s="1024"/>
      <c r="O20" s="4"/>
      <c r="P20" s="43"/>
      <c r="Q20" s="1024"/>
      <c r="R20" s="4"/>
      <c r="S20" s="90"/>
      <c r="T20" s="1024"/>
      <c r="U20" s="4"/>
      <c r="V20" s="74"/>
      <c r="W20" s="1170"/>
      <c r="X20" s="1052"/>
      <c r="Y20" s="1207"/>
      <c r="Z20" s="1200"/>
      <c r="AA20" s="1055"/>
      <c r="AB20" s="1027"/>
      <c r="AC20" s="999"/>
      <c r="AD20" s="999"/>
      <c r="AE20" s="999"/>
      <c r="AF20" s="999"/>
      <c r="AG20" s="999"/>
      <c r="AH20" s="1060"/>
      <c r="AI20" s="999"/>
      <c r="AJ20" s="1074"/>
      <c r="AK20" s="1076"/>
      <c r="AL20" s="1081"/>
      <c r="AM20" s="1092"/>
      <c r="AN20" s="1093"/>
    </row>
    <row r="21" spans="1:40" s="1" customFormat="1" ht="13.5" customHeight="1">
      <c r="A21" s="1030">
        <v>10</v>
      </c>
      <c r="B21" s="1031" t="s">
        <v>326</v>
      </c>
      <c r="C21" s="1040"/>
      <c r="D21" s="1007"/>
      <c r="E21" s="1007"/>
      <c r="F21" s="1007"/>
      <c r="G21" s="1029">
        <v>1</v>
      </c>
      <c r="H21" s="1027">
        <v>0</v>
      </c>
      <c r="I21" s="48"/>
      <c r="J21" s="43"/>
      <c r="K21" s="999"/>
      <c r="L21" s="48"/>
      <c r="M21" s="43"/>
      <c r="N21" s="999"/>
      <c r="O21" s="48"/>
      <c r="P21" s="43"/>
      <c r="Q21" s="999"/>
      <c r="R21" s="91"/>
      <c r="S21" s="43"/>
      <c r="T21" s="999"/>
      <c r="U21" s="48"/>
      <c r="V21" s="74"/>
      <c r="W21" s="1166">
        <f>IF(COUNT(H21:T22)=0,"",SUM(H21,K21,N21,Q21,T21))</f>
        <v>0</v>
      </c>
      <c r="X21" s="1052">
        <f>IF(W21="",X19,W21+X19)</f>
        <v>75</v>
      </c>
      <c r="Y21" s="1206">
        <f>W21+D21</f>
        <v>0</v>
      </c>
      <c r="Z21" s="1199">
        <f>IF(W21="","",IF(Y21&gt;W21,AA21,0))</f>
        <v>0</v>
      </c>
      <c r="AA21" s="1054">
        <f>IF(W21="","",W21-W80)</f>
        <v>-10</v>
      </c>
      <c r="AB21" s="1027">
        <f>COUNTIF(I21:J22,"b")+COUNTIF(L21:M22,"b")+COUNTIF(O21:P22,"b")+COUNTIF(R21:S22,"b")+COUNTIF(U21:V22,"b")</f>
        <v>0</v>
      </c>
      <c r="AC21" s="999">
        <f>COUNTIF(I21:J22,"J")+COUNTIF(L21:M22,"J")+COUNTIF(O21:P22,"J")+COUNTIF(R21:S22,"J")+COUNTIF(U21:V22,"J")</f>
        <v>0</v>
      </c>
      <c r="AD21" s="999">
        <f>COUNTIF(I21:J22,"G")+COUNTIF(L21:M22,"G")+COUNTIF(O21:P22,"G")+COUNTIF(R21:S22,"G")+COUNTIF(U21:V22,"G")</f>
        <v>0</v>
      </c>
      <c r="AE21" s="999">
        <f>COUNTIF(I21:J22,"O")+COUNTIF(L21:M22,"O")+COUNTIF(O21:P22,"O")+COUNTIF(R21:S22,"O")+COUNTIF(U21:V22,"O")</f>
        <v>0</v>
      </c>
      <c r="AF21" s="999">
        <f>COUNTIF(I21:J22,"N")+COUNTIF(L21:M22,"N")+COUNTIF(O21:P22,"N")+COUNTIF(R21:S22,"N")+COUNTIF(U21:V22,"N")</f>
        <v>0</v>
      </c>
      <c r="AG21" s="1007">
        <f>SUM(AB21:AF22)</f>
        <v>0</v>
      </c>
      <c r="AH21" s="1061">
        <f>IF(W21="",0,AG21/AJ21)</f>
        <v>0</v>
      </c>
      <c r="AI21" s="1068">
        <f>IF(AJ21=0,0,X21/AJ21)</f>
        <v>75</v>
      </c>
      <c r="AJ21" s="1077">
        <f>IF(G21="X","NA",COUNT(H21,K21,N21,Q21,T21))</f>
        <v>1</v>
      </c>
      <c r="AK21" s="1076" t="str">
        <f>IF(AL21=0,"",W21/AL21)</f>
        <v/>
      </c>
      <c r="AL21" s="1081"/>
      <c r="AM21" s="1014" t="str">
        <f>B21</f>
        <v>Rock Candy</v>
      </c>
      <c r="AN21" s="1074"/>
    </row>
    <row r="22" spans="1:40" s="1" customFormat="1" ht="13.5" customHeight="1" thickBot="1">
      <c r="A22" s="1030"/>
      <c r="B22" s="1032"/>
      <c r="C22" s="1041"/>
      <c r="D22" s="1008"/>
      <c r="E22" s="1008"/>
      <c r="F22" s="1008"/>
      <c r="G22" s="1026"/>
      <c r="H22" s="1028"/>
      <c r="I22" s="48"/>
      <c r="J22" s="43"/>
      <c r="K22" s="1022"/>
      <c r="L22" s="48"/>
      <c r="M22" s="90"/>
      <c r="N22" s="1022"/>
      <c r="O22" s="91"/>
      <c r="P22" s="43"/>
      <c r="Q22" s="1022"/>
      <c r="R22" s="91"/>
      <c r="S22" s="90"/>
      <c r="T22" s="1022"/>
      <c r="U22" s="91"/>
      <c r="V22" s="74"/>
      <c r="W22" s="1167"/>
      <c r="X22" s="1052"/>
      <c r="Y22" s="1207"/>
      <c r="Z22" s="1200"/>
      <c r="AA22" s="1055"/>
      <c r="AB22" s="1027"/>
      <c r="AC22" s="999"/>
      <c r="AD22" s="999"/>
      <c r="AE22" s="999"/>
      <c r="AF22" s="999"/>
      <c r="AG22" s="1007"/>
      <c r="AH22" s="1061"/>
      <c r="AI22" s="1007"/>
      <c r="AJ22" s="1077"/>
      <c r="AK22" s="1076"/>
      <c r="AL22" s="1081"/>
      <c r="AM22" s="1014"/>
      <c r="AN22" s="1074"/>
    </row>
    <row r="23" spans="1:40" s="1" customFormat="1" ht="13.5" customHeight="1">
      <c r="A23" s="1009">
        <v>11</v>
      </c>
      <c r="B23" s="1012" t="s">
        <v>323</v>
      </c>
      <c r="C23" s="1014">
        <v>1</v>
      </c>
      <c r="D23" s="999"/>
      <c r="E23" s="999"/>
      <c r="F23" s="999"/>
      <c r="G23" s="1016"/>
      <c r="H23" s="1038">
        <v>5</v>
      </c>
      <c r="I23" s="42" t="s">
        <v>395</v>
      </c>
      <c r="J23" s="43"/>
      <c r="K23" s="1050">
        <v>2</v>
      </c>
      <c r="L23" s="42"/>
      <c r="M23" s="43"/>
      <c r="N23" s="1050"/>
      <c r="O23" s="42"/>
      <c r="P23" s="43"/>
      <c r="Q23" s="1050"/>
      <c r="R23" s="4"/>
      <c r="S23" s="43"/>
      <c r="T23" s="1050"/>
      <c r="U23" s="42"/>
      <c r="V23" s="74"/>
      <c r="W23" s="1169">
        <f>IF(COUNT(H23:T24)=0,"",SUM(H23,K23,N23,Q23,T23))</f>
        <v>7</v>
      </c>
      <c r="X23" s="1052">
        <f>IF(W23="",X21,W23+X21)</f>
        <v>82</v>
      </c>
      <c r="Y23" s="1206">
        <f>W23+D23</f>
        <v>7</v>
      </c>
      <c r="Z23" s="1199">
        <f>IF(W23="","",IF(Y23&gt;W23,AA23,0))</f>
        <v>0</v>
      </c>
      <c r="AA23" s="1054">
        <f>IF(W23="","",W23-W82)</f>
        <v>7</v>
      </c>
      <c r="AB23" s="1027">
        <f>COUNTIF(I23:J24,"b")+COUNTIF(L23:M24,"b")+COUNTIF(O23:P24,"b")+COUNTIF(R23:S24,"b")+COUNTIF(U23:V24,"b")</f>
        <v>0</v>
      </c>
      <c r="AC23" s="999">
        <f>COUNTIF(I23:J24,"J")+COUNTIF(L23:M24,"J")+COUNTIF(O23:P24,"J")+COUNTIF(R23:S24,"J")+COUNTIF(U23:V24,"J")</f>
        <v>1</v>
      </c>
      <c r="AD23" s="999">
        <f>COUNTIF(I23:J24,"G")+COUNTIF(L23:M24,"G")+COUNTIF(O23:P24,"G")+COUNTIF(R23:S24,"G")+COUNTIF(U23:V24,"G")</f>
        <v>0</v>
      </c>
      <c r="AE23" s="999">
        <f>COUNTIF(I23:J24,"O")+COUNTIF(L23:M24,"O")+COUNTIF(O23:P24,"O")+COUNTIF(R23:S24,"O")+COUNTIF(U23:V24,"O")</f>
        <v>0</v>
      </c>
      <c r="AF23" s="999">
        <f>COUNTIF(I23:J24,"N")+COUNTIF(L23:M24,"N")+COUNTIF(O23:P24,"N")+COUNTIF(R23:S24,"N")+COUNTIF(U23:V24,"N")</f>
        <v>0</v>
      </c>
      <c r="AG23" s="999">
        <f>SUM(AB23:AF24)</f>
        <v>1</v>
      </c>
      <c r="AH23" s="1060">
        <f>IF(W23="",0,AG23/AJ23)</f>
        <v>0.5</v>
      </c>
      <c r="AI23" s="1071">
        <f>IF(AJ23=0,0,X23/AJ23)</f>
        <v>41</v>
      </c>
      <c r="AJ23" s="1074">
        <f>IF(G23="X","NA",COUNT(H23,K23,N23,Q23,T23))</f>
        <v>2</v>
      </c>
      <c r="AK23" s="1076" t="str">
        <f>IF(AL23=0,"",W23/AL23)</f>
        <v/>
      </c>
      <c r="AL23" s="1081"/>
      <c r="AM23" s="1092" t="str">
        <f>B23</f>
        <v>Muffy Mafioso</v>
      </c>
      <c r="AN23" s="1093"/>
    </row>
    <row r="24" spans="1:40" s="1" customFormat="1" ht="13.5" customHeight="1" thickBot="1">
      <c r="A24" s="1009"/>
      <c r="B24" s="1013"/>
      <c r="C24" s="1015"/>
      <c r="D24" s="1022"/>
      <c r="E24" s="1022"/>
      <c r="F24" s="1022"/>
      <c r="G24" s="1017"/>
      <c r="H24" s="1042"/>
      <c r="I24" s="42"/>
      <c r="J24" s="43"/>
      <c r="K24" s="1024"/>
      <c r="L24" s="42"/>
      <c r="M24" s="90"/>
      <c r="N24" s="1024"/>
      <c r="O24" s="4"/>
      <c r="P24" s="43"/>
      <c r="Q24" s="1024"/>
      <c r="R24" s="4"/>
      <c r="S24" s="90"/>
      <c r="T24" s="1024"/>
      <c r="U24" s="4"/>
      <c r="V24" s="74"/>
      <c r="W24" s="1170"/>
      <c r="X24" s="1052"/>
      <c r="Y24" s="1207"/>
      <c r="Z24" s="1200"/>
      <c r="AA24" s="1055"/>
      <c r="AB24" s="1027"/>
      <c r="AC24" s="999"/>
      <c r="AD24" s="999"/>
      <c r="AE24" s="999"/>
      <c r="AF24" s="999"/>
      <c r="AG24" s="999"/>
      <c r="AH24" s="1060"/>
      <c r="AI24" s="999"/>
      <c r="AJ24" s="1074"/>
      <c r="AK24" s="1076"/>
      <c r="AL24" s="1081"/>
      <c r="AM24" s="1092"/>
      <c r="AN24" s="1093"/>
    </row>
    <row r="25" spans="1:40" s="1" customFormat="1" ht="13.5" customHeight="1">
      <c r="A25" s="1030">
        <v>12</v>
      </c>
      <c r="B25" s="1031" t="s">
        <v>416</v>
      </c>
      <c r="C25" s="1040"/>
      <c r="D25" s="1007"/>
      <c r="E25" s="1007"/>
      <c r="F25" s="1007"/>
      <c r="G25" s="1029"/>
      <c r="H25" s="1027">
        <v>4</v>
      </c>
      <c r="I25" s="48"/>
      <c r="J25" s="43"/>
      <c r="K25" s="999">
        <v>2</v>
      </c>
      <c r="L25" s="48" t="s">
        <v>395</v>
      </c>
      <c r="M25" s="43"/>
      <c r="N25" s="999"/>
      <c r="O25" s="48"/>
      <c r="P25" s="43"/>
      <c r="Q25" s="999"/>
      <c r="R25" s="91"/>
      <c r="S25" s="43"/>
      <c r="T25" s="999"/>
      <c r="U25" s="48"/>
      <c r="V25" s="74"/>
      <c r="W25" s="1166">
        <f>IF(COUNT(H25:T26)=0,"",SUM(H25,K25,N25,Q25,T25))</f>
        <v>6</v>
      </c>
      <c r="X25" s="1052">
        <f>IF(W25="",X23,W25+X23)</f>
        <v>88</v>
      </c>
      <c r="Y25" s="1206">
        <f>W25+D25</f>
        <v>6</v>
      </c>
      <c r="Z25" s="1199">
        <f>IF(W25="","",IF(Y25&gt;W25,AA25,0))</f>
        <v>0</v>
      </c>
      <c r="AA25" s="1054">
        <f>IF(W25="","",W25-W84)</f>
        <v>4</v>
      </c>
      <c r="AB25" s="1027">
        <f>COUNTIF(I25:J26,"b")+COUNTIF(L25:M26,"b")+COUNTIF(O25:P26,"b")+COUNTIF(R25:S26,"b")+COUNTIF(U25:V26,"b")</f>
        <v>0</v>
      </c>
      <c r="AC25" s="999">
        <f>COUNTIF(I25:J26,"J")+COUNTIF(L25:M26,"J")+COUNTIF(O25:P26,"J")+COUNTIF(R25:S26,"J")+COUNTIF(U25:V26,"J")</f>
        <v>1</v>
      </c>
      <c r="AD25" s="999">
        <f>COUNTIF(I25:J26,"G")+COUNTIF(L25:M26,"G")+COUNTIF(O25:P26,"G")+COUNTIF(R25:S26,"G")+COUNTIF(U25:V26,"G")</f>
        <v>0</v>
      </c>
      <c r="AE25" s="999">
        <f>COUNTIF(I25:J26,"O")+COUNTIF(L25:M26,"O")+COUNTIF(O25:P26,"O")+COUNTIF(R25:S26,"O")+COUNTIF(U25:V26,"O")</f>
        <v>0</v>
      </c>
      <c r="AF25" s="999">
        <f>COUNTIF(I25:J26,"N")+COUNTIF(L25:M26,"N")+COUNTIF(O25:P26,"N")+COUNTIF(R25:S26,"N")+COUNTIF(U25:V26,"N")</f>
        <v>0</v>
      </c>
      <c r="AG25" s="1007">
        <f>SUM(AB25:AF26)</f>
        <v>1</v>
      </c>
      <c r="AH25" s="1061">
        <f>IF(W25="",0,AG25/AJ25)</f>
        <v>0.5</v>
      </c>
      <c r="AI25" s="1068">
        <f>IF(AJ25=0,0,X25/AJ25)</f>
        <v>44</v>
      </c>
      <c r="AJ25" s="1077">
        <f>IF(G25="X","NA",COUNT(H25,K25,N25,Q25,T25))</f>
        <v>2</v>
      </c>
      <c r="AK25" s="1076" t="str">
        <f>IF(AL25=0,"",W25/AL25)</f>
        <v/>
      </c>
      <c r="AL25" s="1081"/>
      <c r="AM25" s="1014" t="str">
        <f>B25</f>
        <v>Summers Eve-L</v>
      </c>
      <c r="AN25" s="1074"/>
    </row>
    <row r="26" spans="1:40" s="1" customFormat="1" ht="13.5" customHeight="1" thickBot="1">
      <c r="A26" s="1030"/>
      <c r="B26" s="1032"/>
      <c r="C26" s="1041"/>
      <c r="D26" s="1008"/>
      <c r="E26" s="1008"/>
      <c r="F26" s="1008"/>
      <c r="G26" s="1026"/>
      <c r="H26" s="1028"/>
      <c r="I26" s="48"/>
      <c r="J26" s="43"/>
      <c r="K26" s="1022"/>
      <c r="L26" s="48"/>
      <c r="M26" s="90"/>
      <c r="N26" s="1022"/>
      <c r="O26" s="91"/>
      <c r="P26" s="43"/>
      <c r="Q26" s="1022"/>
      <c r="R26" s="91"/>
      <c r="S26" s="90"/>
      <c r="T26" s="1022"/>
      <c r="U26" s="91"/>
      <c r="V26" s="74"/>
      <c r="W26" s="1167"/>
      <c r="X26" s="1052"/>
      <c r="Y26" s="1207"/>
      <c r="Z26" s="1200"/>
      <c r="AA26" s="1055"/>
      <c r="AB26" s="1027"/>
      <c r="AC26" s="999"/>
      <c r="AD26" s="999"/>
      <c r="AE26" s="999"/>
      <c r="AF26" s="999"/>
      <c r="AG26" s="1007"/>
      <c r="AH26" s="1061"/>
      <c r="AI26" s="1007"/>
      <c r="AJ26" s="1077"/>
      <c r="AK26" s="1076"/>
      <c r="AL26" s="1081"/>
      <c r="AM26" s="1014"/>
      <c r="AN26" s="1074"/>
    </row>
    <row r="27" spans="1:40" s="1" customFormat="1" ht="13.5" customHeight="1">
      <c r="A27" s="1009">
        <v>13</v>
      </c>
      <c r="B27" s="1012" t="s">
        <v>416</v>
      </c>
      <c r="C27" s="1049"/>
      <c r="D27" s="999"/>
      <c r="E27" s="999"/>
      <c r="F27" s="999"/>
      <c r="G27" s="1016"/>
      <c r="H27" s="1038">
        <v>0</v>
      </c>
      <c r="I27" s="42"/>
      <c r="J27" s="43"/>
      <c r="K27" s="1050"/>
      <c r="L27" s="42"/>
      <c r="M27" s="43"/>
      <c r="N27" s="1050"/>
      <c r="O27" s="42"/>
      <c r="P27" s="43"/>
      <c r="Q27" s="1050"/>
      <c r="R27" s="4"/>
      <c r="S27" s="43"/>
      <c r="T27" s="1050"/>
      <c r="U27" s="42"/>
      <c r="V27" s="74"/>
      <c r="W27" s="1169">
        <f>IF(COUNT(H27:T28)=0,"",SUM(H27,K27,N27,Q27,T27))</f>
        <v>0</v>
      </c>
      <c r="X27" s="1052">
        <f>IF(W27="",X25,W27+X25)</f>
        <v>88</v>
      </c>
      <c r="Y27" s="1206">
        <f>W27+D27</f>
        <v>0</v>
      </c>
      <c r="Z27" s="1199">
        <f>IF(W27="","",IF(Y27&gt;W27,AA27,0))</f>
        <v>0</v>
      </c>
      <c r="AA27" s="1054">
        <f>IF(W27="","",W27-W86)</f>
        <v>-5</v>
      </c>
      <c r="AB27" s="1027">
        <f>COUNTIF(I27:J28,"b")+COUNTIF(L27:M28,"b")+COUNTIF(O27:P28,"b")+COUNTIF(R27:S28,"b")+COUNTIF(U27:V28,"b")</f>
        <v>0</v>
      </c>
      <c r="AC27" s="999">
        <f>COUNTIF(I27:J28,"J")+COUNTIF(L27:M28,"J")+COUNTIF(O27:P28,"J")+COUNTIF(R27:S28,"J")+COUNTIF(U27:V28,"J")</f>
        <v>0</v>
      </c>
      <c r="AD27" s="999">
        <f>COUNTIF(I27:J28,"G")+COUNTIF(L27:M28,"G")+COUNTIF(O27:P28,"G")+COUNTIF(R27:S28,"G")+COUNTIF(U27:V28,"G")</f>
        <v>0</v>
      </c>
      <c r="AE27" s="999">
        <f>COUNTIF(I27:J28,"O")+COUNTIF(L27:M28,"O")+COUNTIF(O27:P28,"O")+COUNTIF(R27:S28,"O")+COUNTIF(U27:V28,"O")</f>
        <v>0</v>
      </c>
      <c r="AF27" s="999">
        <f>COUNTIF(I27:J28,"N")+COUNTIF(L27:M28,"N")+COUNTIF(O27:P28,"N")+COUNTIF(R27:S28,"N")+COUNTIF(U27:V28,"N")</f>
        <v>0</v>
      </c>
      <c r="AG27" s="999">
        <f>SUM(AB27:AF28)</f>
        <v>0</v>
      </c>
      <c r="AH27" s="1060">
        <f>IF(W27="",0,AG27/AJ27)</f>
        <v>0</v>
      </c>
      <c r="AI27" s="1071">
        <f>IF(AJ27=0,0,X27/AJ27)</f>
        <v>88</v>
      </c>
      <c r="AJ27" s="1074">
        <f>IF(G27="X","NA",COUNT(H27,K27,N27,Q27,T27))</f>
        <v>1</v>
      </c>
      <c r="AK27" s="1076" t="str">
        <f>IF(AL27=0,"",W27/AL27)</f>
        <v/>
      </c>
      <c r="AL27" s="1081"/>
      <c r="AM27" s="1090" t="str">
        <f>B27</f>
        <v>Summers Eve-L</v>
      </c>
      <c r="AN27" s="1091"/>
    </row>
    <row r="28" spans="1:40" s="1" customFormat="1" ht="13.5" customHeight="1" thickBot="1">
      <c r="A28" s="1009"/>
      <c r="B28" s="1013"/>
      <c r="C28" s="1015"/>
      <c r="D28" s="1022"/>
      <c r="E28" s="1022"/>
      <c r="F28" s="1022"/>
      <c r="G28" s="1017"/>
      <c r="H28" s="1042"/>
      <c r="I28" s="42"/>
      <c r="J28" s="43"/>
      <c r="K28" s="1024"/>
      <c r="L28" s="42"/>
      <c r="M28" s="90"/>
      <c r="N28" s="1024"/>
      <c r="O28" s="4"/>
      <c r="P28" s="43"/>
      <c r="Q28" s="1024"/>
      <c r="R28" s="4"/>
      <c r="S28" s="90"/>
      <c r="T28" s="1024"/>
      <c r="U28" s="4"/>
      <c r="V28" s="74"/>
      <c r="W28" s="1170"/>
      <c r="X28" s="1052"/>
      <c r="Y28" s="1207"/>
      <c r="Z28" s="1200"/>
      <c r="AA28" s="1055"/>
      <c r="AB28" s="1027"/>
      <c r="AC28" s="999"/>
      <c r="AD28" s="999"/>
      <c r="AE28" s="999"/>
      <c r="AF28" s="999"/>
      <c r="AG28" s="999"/>
      <c r="AH28" s="1060"/>
      <c r="AI28" s="999"/>
      <c r="AJ28" s="1074"/>
      <c r="AK28" s="1076"/>
      <c r="AL28" s="1081"/>
      <c r="AM28" s="1090"/>
      <c r="AN28" s="1091"/>
    </row>
    <row r="29" spans="1:40" s="1" customFormat="1" ht="13.5" customHeight="1">
      <c r="A29" s="1030">
        <v>14</v>
      </c>
      <c r="B29" s="1031" t="s">
        <v>326</v>
      </c>
      <c r="C29" s="1040"/>
      <c r="D29" s="1007"/>
      <c r="E29" s="1007"/>
      <c r="F29" s="1007"/>
      <c r="G29" s="1029"/>
      <c r="H29" s="1027">
        <v>0</v>
      </c>
      <c r="I29" s="48"/>
      <c r="J29" s="43"/>
      <c r="K29" s="999"/>
      <c r="L29" s="48"/>
      <c r="M29" s="43"/>
      <c r="N29" s="999"/>
      <c r="O29" s="48"/>
      <c r="P29" s="43"/>
      <c r="Q29" s="999"/>
      <c r="R29" s="91"/>
      <c r="S29" s="43"/>
      <c r="T29" s="999"/>
      <c r="U29" s="48"/>
      <c r="V29" s="74"/>
      <c r="W29" s="1166">
        <f>IF(COUNT(H29:T30)=0,"",SUM(H29,K29,N29,Q29,T29))</f>
        <v>0</v>
      </c>
      <c r="X29" s="1052">
        <f>IF(W29="",X27,W29+X27)</f>
        <v>88</v>
      </c>
      <c r="Y29" s="1206">
        <f>W29+D29</f>
        <v>0</v>
      </c>
      <c r="Z29" s="1199">
        <f>IF(W29="","",IF(Y29&gt;W29,AA29,0))</f>
        <v>0</v>
      </c>
      <c r="AA29" s="1054">
        <f>IF(W29="","",W29-W88)</f>
        <v>0</v>
      </c>
      <c r="AB29" s="1027">
        <f>COUNTIF(I29:J30,"b")+COUNTIF(L29:M30,"b")+COUNTIF(O29:P30,"b")+COUNTIF(R29:S30,"b")+COUNTIF(U29:V30,"b")</f>
        <v>0</v>
      </c>
      <c r="AC29" s="999">
        <f>COUNTIF(I29:J30,"J")+COUNTIF(L29:M30,"J")+COUNTIF(O29:P30,"J")+COUNTIF(R29:S30,"J")+COUNTIF(U29:V30,"J")</f>
        <v>0</v>
      </c>
      <c r="AD29" s="999">
        <f>COUNTIF(I29:J30,"G")+COUNTIF(L29:M30,"G")+COUNTIF(O29:P30,"G")+COUNTIF(R29:S30,"G")+COUNTIF(U29:V30,"G")</f>
        <v>0</v>
      </c>
      <c r="AE29" s="999">
        <f>COUNTIF(I29:J30,"O")+COUNTIF(L29:M30,"O")+COUNTIF(O29:P30,"O")+COUNTIF(R29:S30,"O")+COUNTIF(U29:V30,"O")</f>
        <v>0</v>
      </c>
      <c r="AF29" s="999">
        <f>COUNTIF(I29:J30,"N")+COUNTIF(L29:M30,"N")+COUNTIF(O29:P30,"N")+COUNTIF(R29:S30,"N")+COUNTIF(U29:V30,"N")</f>
        <v>0</v>
      </c>
      <c r="AG29" s="1007">
        <f>SUM(AB29:AF30)</f>
        <v>0</v>
      </c>
      <c r="AH29" s="1061">
        <f>IF(W29="",0,AG29/AJ29)</f>
        <v>0</v>
      </c>
      <c r="AI29" s="1068">
        <f>IF(AJ29=0,0,X29/AJ29)</f>
        <v>88</v>
      </c>
      <c r="AJ29" s="1077">
        <f>IF(G29="X","NA",COUNT(H29,K29,N29,Q29,T29))</f>
        <v>1</v>
      </c>
      <c r="AK29" s="1076" t="str">
        <f>IF(AL29=0,"",W29/AL29)</f>
        <v/>
      </c>
      <c r="AL29" s="1081"/>
      <c r="AM29" s="1014" t="str">
        <f>B29</f>
        <v>Rock Candy</v>
      </c>
      <c r="AN29" s="1074"/>
    </row>
    <row r="30" spans="1:40" s="1" customFormat="1" ht="13.5" customHeight="1" thickBot="1">
      <c r="A30" s="1030"/>
      <c r="B30" s="1032"/>
      <c r="C30" s="1041"/>
      <c r="D30" s="1008"/>
      <c r="E30" s="1008"/>
      <c r="F30" s="1008"/>
      <c r="G30" s="1026"/>
      <c r="H30" s="1028"/>
      <c r="I30" s="48"/>
      <c r="J30" s="43"/>
      <c r="K30" s="1022"/>
      <c r="L30" s="48"/>
      <c r="M30" s="90"/>
      <c r="N30" s="1022"/>
      <c r="O30" s="91"/>
      <c r="P30" s="43"/>
      <c r="Q30" s="1022"/>
      <c r="R30" s="91"/>
      <c r="S30" s="90"/>
      <c r="T30" s="1022"/>
      <c r="U30" s="91"/>
      <c r="V30" s="74"/>
      <c r="W30" s="1167"/>
      <c r="X30" s="1052"/>
      <c r="Y30" s="1207"/>
      <c r="Z30" s="1200"/>
      <c r="AA30" s="1055"/>
      <c r="AB30" s="1027"/>
      <c r="AC30" s="999"/>
      <c r="AD30" s="999"/>
      <c r="AE30" s="999"/>
      <c r="AF30" s="999"/>
      <c r="AG30" s="1007"/>
      <c r="AH30" s="1061"/>
      <c r="AI30" s="1007"/>
      <c r="AJ30" s="1077"/>
      <c r="AK30" s="1076"/>
      <c r="AL30" s="1081"/>
      <c r="AM30" s="1014"/>
      <c r="AN30" s="1074"/>
    </row>
    <row r="31" spans="1:40" s="1" customFormat="1" ht="13.5" customHeight="1">
      <c r="A31" s="1009">
        <v>15</v>
      </c>
      <c r="B31" s="1012" t="s">
        <v>414</v>
      </c>
      <c r="C31" s="1014"/>
      <c r="D31" s="999">
        <v>1</v>
      </c>
      <c r="E31" s="999"/>
      <c r="F31" s="999"/>
      <c r="G31" s="1016"/>
      <c r="H31" s="1038">
        <v>3</v>
      </c>
      <c r="I31" s="42" t="s">
        <v>395</v>
      </c>
      <c r="J31" s="43"/>
      <c r="K31" s="1050"/>
      <c r="L31" s="42"/>
      <c r="M31" s="43"/>
      <c r="N31" s="1050"/>
      <c r="O31" s="42"/>
      <c r="P31" s="43"/>
      <c r="Q31" s="1050"/>
      <c r="R31" s="4"/>
      <c r="S31" s="43"/>
      <c r="T31" s="1050"/>
      <c r="U31" s="42"/>
      <c r="V31" s="74"/>
      <c r="W31" s="1169">
        <f>IF(COUNT(H31:T32)=0,"",SUM(H31,K31,N31,Q31,T31))</f>
        <v>3</v>
      </c>
      <c r="X31" s="1052">
        <f>IF(W31="",X29,W31+X29)</f>
        <v>91</v>
      </c>
      <c r="Y31" s="1206">
        <f>W31+D31</f>
        <v>4</v>
      </c>
      <c r="Z31" s="1199">
        <f>IF(W31="","",IF(Y31&gt;W31,AA31,0))</f>
        <v>3</v>
      </c>
      <c r="AA31" s="1054">
        <f>IF(W31="","",W31-W90)</f>
        <v>3</v>
      </c>
      <c r="AB31" s="1027">
        <f>COUNTIF(I31:J32,"b")+COUNTIF(L31:M32,"b")+COUNTIF(O31:P32,"b")+COUNTIF(R31:S32,"b")+COUNTIF(U31:V32,"b")</f>
        <v>0</v>
      </c>
      <c r="AC31" s="999">
        <f>COUNTIF(I31:J32,"J")+COUNTIF(L31:M32,"J")+COUNTIF(O31:P32,"J")+COUNTIF(R31:S32,"J")+COUNTIF(U31:V32,"J")</f>
        <v>1</v>
      </c>
      <c r="AD31" s="999">
        <f>COUNTIF(I31:J32,"G")+COUNTIF(L31:M32,"G")+COUNTIF(O31:P32,"G")+COUNTIF(R31:S32,"G")+COUNTIF(U31:V32,"G")</f>
        <v>0</v>
      </c>
      <c r="AE31" s="999">
        <f>COUNTIF(I31:J32,"O")+COUNTIF(L31:M32,"O")+COUNTIF(O31:P32,"O")+COUNTIF(R31:S32,"O")+COUNTIF(U31:V32,"O")</f>
        <v>0</v>
      </c>
      <c r="AF31" s="999">
        <f>COUNTIF(I31:J32,"N")+COUNTIF(L31:M32,"N")+COUNTIF(O31:P32,"N")+COUNTIF(R31:S32,"N")+COUNTIF(U31:V32,"N")</f>
        <v>0</v>
      </c>
      <c r="AG31" s="999">
        <f>SUM(AB31:AF32)</f>
        <v>1</v>
      </c>
      <c r="AH31" s="1060">
        <f>IF(W31="",0,AG31/AJ31)</f>
        <v>1</v>
      </c>
      <c r="AI31" s="1071">
        <f>IF(AJ31=0,0,X31/AJ31)</f>
        <v>91</v>
      </c>
      <c r="AJ31" s="1074">
        <f>IF(G31="X","NA",COUNT(H31,K31,N31,Q31,T31))</f>
        <v>1</v>
      </c>
      <c r="AK31" s="1076" t="str">
        <f>IF(AL31=0,"",W31/AL31)</f>
        <v/>
      </c>
      <c r="AL31" s="1081"/>
      <c r="AM31" s="1092" t="str">
        <f>B31</f>
        <v>Racer McChaseHer</v>
      </c>
      <c r="AN31" s="1093"/>
    </row>
    <row r="32" spans="1:40" s="1" customFormat="1" ht="13.5" customHeight="1" thickBot="1">
      <c r="A32" s="1009"/>
      <c r="B32" s="1013"/>
      <c r="C32" s="1015"/>
      <c r="D32" s="1022"/>
      <c r="E32" s="1022"/>
      <c r="F32" s="1022"/>
      <c r="G32" s="1017"/>
      <c r="H32" s="1042"/>
      <c r="I32" s="42"/>
      <c r="J32" s="43"/>
      <c r="K32" s="1024"/>
      <c r="L32" s="42"/>
      <c r="M32" s="90"/>
      <c r="N32" s="1024"/>
      <c r="O32" s="4"/>
      <c r="P32" s="43"/>
      <c r="Q32" s="1024"/>
      <c r="R32" s="4"/>
      <c r="S32" s="90"/>
      <c r="T32" s="1024"/>
      <c r="U32" s="4"/>
      <c r="V32" s="74"/>
      <c r="W32" s="1170"/>
      <c r="X32" s="1052"/>
      <c r="Y32" s="1207"/>
      <c r="Z32" s="1200"/>
      <c r="AA32" s="1055"/>
      <c r="AB32" s="1027"/>
      <c r="AC32" s="999"/>
      <c r="AD32" s="999"/>
      <c r="AE32" s="999"/>
      <c r="AF32" s="999"/>
      <c r="AG32" s="999"/>
      <c r="AH32" s="1060"/>
      <c r="AI32" s="999"/>
      <c r="AJ32" s="1074"/>
      <c r="AK32" s="1076"/>
      <c r="AL32" s="1081"/>
      <c r="AM32" s="1092"/>
      <c r="AN32" s="1093"/>
    </row>
    <row r="33" spans="1:40" s="1" customFormat="1" ht="13.5" customHeight="1">
      <c r="A33" s="1030">
        <v>16</v>
      </c>
      <c r="B33" s="1031"/>
      <c r="C33" s="1040"/>
      <c r="D33" s="1007"/>
      <c r="E33" s="1007"/>
      <c r="F33" s="1007"/>
      <c r="G33" s="1029"/>
      <c r="H33" s="1027"/>
      <c r="I33" s="48"/>
      <c r="J33" s="43"/>
      <c r="K33" s="999"/>
      <c r="L33" s="48"/>
      <c r="M33" s="43"/>
      <c r="N33" s="999"/>
      <c r="O33" s="48"/>
      <c r="P33" s="43"/>
      <c r="Q33" s="999"/>
      <c r="R33" s="91"/>
      <c r="S33" s="43"/>
      <c r="T33" s="999"/>
      <c r="U33" s="48"/>
      <c r="V33" s="74"/>
      <c r="W33" s="1166" t="str">
        <f>IF(COUNT(H33:T34)=0,"",SUM(H33,K33,N33,Q33,T33))</f>
        <v/>
      </c>
      <c r="X33" s="1052">
        <f>IF(W33="",X31,W33+X31)</f>
        <v>91</v>
      </c>
      <c r="Y33" s="1206" t="e">
        <f>W33+D33</f>
        <v>#VALUE!</v>
      </c>
      <c r="Z33" s="1199" t="str">
        <f>IF(W33="","",IF(Y33&gt;W33,AA33,0))</f>
        <v/>
      </c>
      <c r="AA33" s="1054" t="str">
        <f>IF(W33="","",W33-W92)</f>
        <v/>
      </c>
      <c r="AB33" s="1027">
        <f>COUNTIF(I33:J34,"b")+COUNTIF(L33:M34,"b")+COUNTIF(O33:P34,"b")+COUNTIF(R33:S34,"b")+COUNTIF(U33:V34,"b")</f>
        <v>0</v>
      </c>
      <c r="AC33" s="999">
        <f>COUNTIF(I33:J34,"J")+COUNTIF(L33:M34,"J")+COUNTIF(O33:P34,"J")+COUNTIF(R33:S34,"J")+COUNTIF(U33:V34,"J")</f>
        <v>0</v>
      </c>
      <c r="AD33" s="999">
        <f>COUNTIF(I33:J34,"G")+COUNTIF(L33:M34,"G")+COUNTIF(O33:P34,"G")+COUNTIF(R33:S34,"G")+COUNTIF(U33:V34,"G")</f>
        <v>0</v>
      </c>
      <c r="AE33" s="999">
        <f>COUNTIF(I33:J34,"O")+COUNTIF(L33:M34,"O")+COUNTIF(O33:P34,"O")+COUNTIF(R33:S34,"O")+COUNTIF(U33:V34,"O")</f>
        <v>0</v>
      </c>
      <c r="AF33" s="999">
        <f>COUNTIF(I33:J34,"N")+COUNTIF(L33:M34,"N")+COUNTIF(O33:P34,"N")+COUNTIF(R33:S34,"N")+COUNTIF(U33:V34,"N")</f>
        <v>0</v>
      </c>
      <c r="AG33" s="1007">
        <f>SUM(AB33:AF34)</f>
        <v>0</v>
      </c>
      <c r="AH33" s="1061">
        <f>IF(W33="",0,AG33/AJ33)</f>
        <v>0</v>
      </c>
      <c r="AI33" s="1068">
        <f>IF(AJ33=0,0,X33/AJ33)</f>
        <v>0</v>
      </c>
      <c r="AJ33" s="1077">
        <f>IF(G33="X","NA",COUNT(H33,K33,N33,Q33,T33))</f>
        <v>0</v>
      </c>
      <c r="AK33" s="1076" t="str">
        <f>IF(AL33=0,"",W33/AL33)</f>
        <v/>
      </c>
      <c r="AL33" s="1081"/>
      <c r="AM33" s="1014">
        <f>B33</f>
        <v>0</v>
      </c>
      <c r="AN33" s="1074"/>
    </row>
    <row r="34" spans="1:40" s="1" customFormat="1" ht="13.5" customHeight="1" thickBot="1">
      <c r="A34" s="1030"/>
      <c r="B34" s="1032"/>
      <c r="C34" s="1041"/>
      <c r="D34" s="1008"/>
      <c r="E34" s="1008"/>
      <c r="F34" s="1008"/>
      <c r="G34" s="1026"/>
      <c r="H34" s="1028"/>
      <c r="I34" s="48"/>
      <c r="J34" s="43"/>
      <c r="K34" s="1022"/>
      <c r="L34" s="48"/>
      <c r="M34" s="90"/>
      <c r="N34" s="1022"/>
      <c r="O34" s="91"/>
      <c r="P34" s="43"/>
      <c r="Q34" s="1022"/>
      <c r="R34" s="91"/>
      <c r="S34" s="90"/>
      <c r="T34" s="1022"/>
      <c r="U34" s="91"/>
      <c r="V34" s="74"/>
      <c r="W34" s="1167"/>
      <c r="X34" s="1052"/>
      <c r="Y34" s="1207"/>
      <c r="Z34" s="1200"/>
      <c r="AA34" s="1055"/>
      <c r="AB34" s="1027"/>
      <c r="AC34" s="999"/>
      <c r="AD34" s="999"/>
      <c r="AE34" s="999"/>
      <c r="AF34" s="999"/>
      <c r="AG34" s="1007"/>
      <c r="AH34" s="1061"/>
      <c r="AI34" s="1007"/>
      <c r="AJ34" s="1077"/>
      <c r="AK34" s="1076"/>
      <c r="AL34" s="1081"/>
      <c r="AM34" s="1014"/>
      <c r="AN34" s="1074"/>
    </row>
    <row r="35" spans="1:40" s="1" customFormat="1" ht="13.5" customHeight="1">
      <c r="A35" s="1009">
        <v>17</v>
      </c>
      <c r="B35" s="1012"/>
      <c r="C35" s="1014"/>
      <c r="D35" s="999"/>
      <c r="E35" s="999"/>
      <c r="F35" s="999"/>
      <c r="G35" s="1016"/>
      <c r="H35" s="1038"/>
      <c r="I35" s="42"/>
      <c r="J35" s="43"/>
      <c r="K35" s="1050"/>
      <c r="L35" s="42"/>
      <c r="M35" s="43"/>
      <c r="N35" s="1050"/>
      <c r="O35" s="42"/>
      <c r="P35" s="43"/>
      <c r="Q35" s="1050"/>
      <c r="R35" s="4"/>
      <c r="S35" s="43"/>
      <c r="T35" s="1050"/>
      <c r="U35" s="42"/>
      <c r="V35" s="74"/>
      <c r="W35" s="1169" t="str">
        <f>IF(COUNT(H35:T36)=0,"",SUM(H35,K35,N35,Q35,T35))</f>
        <v/>
      </c>
      <c r="X35" s="1052">
        <f>IF(W35="",X33,W35+X33)</f>
        <v>91</v>
      </c>
      <c r="Y35" s="1206" t="e">
        <f>W35+D35</f>
        <v>#VALUE!</v>
      </c>
      <c r="Z35" s="1199" t="str">
        <f>IF(W35="","",IF(Y35&gt;W35,AA35,0))</f>
        <v/>
      </c>
      <c r="AA35" s="1054" t="str">
        <f>IF(W35="","",W35-W94)</f>
        <v/>
      </c>
      <c r="AB35" s="1027">
        <f>COUNTIF(I35:J36,"b")+COUNTIF(L35:M36,"b")+COUNTIF(O35:P36,"b")+COUNTIF(R35:S36,"b")+COUNTIF(U35:V36,"b")</f>
        <v>0</v>
      </c>
      <c r="AC35" s="999">
        <f>COUNTIF(I35:J36,"J")+COUNTIF(L35:M36,"J")+COUNTIF(O35:P36,"J")+COUNTIF(R35:S36,"J")+COUNTIF(U35:V36,"J")</f>
        <v>0</v>
      </c>
      <c r="AD35" s="999">
        <f>COUNTIF(I35:J36,"G")+COUNTIF(L35:M36,"G")+COUNTIF(O35:P36,"G")+COUNTIF(R35:S36,"G")+COUNTIF(U35:V36,"G")</f>
        <v>0</v>
      </c>
      <c r="AE35" s="999">
        <f>COUNTIF(I35:J36,"O")+COUNTIF(L35:M36,"O")+COUNTIF(O35:P36,"O")+COUNTIF(R35:S36,"O")+COUNTIF(U35:V36,"O")</f>
        <v>0</v>
      </c>
      <c r="AF35" s="999">
        <f>COUNTIF(I35:J36,"N")+COUNTIF(L35:M36,"N")+COUNTIF(O35:P36,"N")+COUNTIF(R35:S36,"N")+COUNTIF(U35:V36,"N")</f>
        <v>0</v>
      </c>
      <c r="AG35" s="999">
        <f>SUM(AB35:AF36)</f>
        <v>0</v>
      </c>
      <c r="AH35" s="1060">
        <f>IF(W35="",0,AG35/AJ35)</f>
        <v>0</v>
      </c>
      <c r="AI35" s="1071">
        <f>IF(AJ35=0,0,X35/AJ35)</f>
        <v>0</v>
      </c>
      <c r="AJ35" s="1074">
        <f>IF(G35="X","NA",COUNT(H35,K35,N35,Q35,T35))</f>
        <v>0</v>
      </c>
      <c r="AK35" s="1076" t="str">
        <f>IF(AL35=0,"",W35/AL35)</f>
        <v/>
      </c>
      <c r="AL35" s="1081"/>
      <c r="AM35" s="1092">
        <f>B35</f>
        <v>0</v>
      </c>
      <c r="AN35" s="1093"/>
    </row>
    <row r="36" spans="1:40" s="1" customFormat="1" ht="13.5" customHeight="1" thickBot="1">
      <c r="A36" s="1009"/>
      <c r="B36" s="1013"/>
      <c r="C36" s="1015"/>
      <c r="D36" s="1022"/>
      <c r="E36" s="1022"/>
      <c r="F36" s="1022"/>
      <c r="G36" s="1017"/>
      <c r="H36" s="1042"/>
      <c r="I36" s="42"/>
      <c r="J36" s="43"/>
      <c r="K36" s="1024"/>
      <c r="L36" s="42"/>
      <c r="M36" s="90"/>
      <c r="N36" s="1024"/>
      <c r="O36" s="42"/>
      <c r="P36" s="43"/>
      <c r="Q36" s="1024"/>
      <c r="R36" s="4"/>
      <c r="S36" s="90"/>
      <c r="T36" s="1024"/>
      <c r="U36" s="4"/>
      <c r="V36" s="74"/>
      <c r="W36" s="1170"/>
      <c r="X36" s="1052"/>
      <c r="Y36" s="1207"/>
      <c r="Z36" s="1200"/>
      <c r="AA36" s="1055"/>
      <c r="AB36" s="1027"/>
      <c r="AC36" s="999"/>
      <c r="AD36" s="999"/>
      <c r="AE36" s="999"/>
      <c r="AF36" s="999"/>
      <c r="AG36" s="999"/>
      <c r="AH36" s="1060"/>
      <c r="AI36" s="999"/>
      <c r="AJ36" s="1074"/>
      <c r="AK36" s="1076"/>
      <c r="AL36" s="1081"/>
      <c r="AM36" s="1092"/>
      <c r="AN36" s="1093"/>
    </row>
    <row r="37" spans="1:40" s="1" customFormat="1" ht="13.5" customHeight="1">
      <c r="A37" s="1030">
        <v>18</v>
      </c>
      <c r="B37" s="1031"/>
      <c r="C37" s="1048"/>
      <c r="D37" s="1007"/>
      <c r="E37" s="1007"/>
      <c r="F37" s="1007"/>
      <c r="G37" s="1029"/>
      <c r="H37" s="1027"/>
      <c r="I37" s="48"/>
      <c r="J37" s="43"/>
      <c r="K37" s="999"/>
      <c r="L37" s="48"/>
      <c r="M37" s="43"/>
      <c r="N37" s="999"/>
      <c r="O37" s="48"/>
      <c r="P37" s="43"/>
      <c r="Q37" s="999"/>
      <c r="R37" s="91"/>
      <c r="S37" s="43"/>
      <c r="T37" s="999"/>
      <c r="U37" s="48"/>
      <c r="V37" s="74"/>
      <c r="W37" s="1166" t="str">
        <f>IF(COUNT(H37:T38)=0,"",SUM(H37,K37,N37,Q37,T37))</f>
        <v/>
      </c>
      <c r="X37" s="1052">
        <f>IF(W37="",X35,W37+X35)</f>
        <v>91</v>
      </c>
      <c r="Y37" s="1206" t="e">
        <f>W37+D37</f>
        <v>#VALUE!</v>
      </c>
      <c r="Z37" s="1199" t="str">
        <f>IF(W37="","",IF(Y37&gt;W37,AA37,0))</f>
        <v/>
      </c>
      <c r="AA37" s="1054" t="str">
        <f>IF(W37="","",W37-W96)</f>
        <v/>
      </c>
      <c r="AB37" s="1027">
        <f>COUNTIF(I37:J38,"b")+COUNTIF(L37:M38,"b")+COUNTIF(O37:P38,"b")+COUNTIF(R37:S38,"b")+COUNTIF(U37:V38,"b")</f>
        <v>0</v>
      </c>
      <c r="AC37" s="999">
        <f>COUNTIF(I37:J38,"J")+COUNTIF(L37:M38,"J")+COUNTIF(O37:P38,"J")+COUNTIF(R37:S38,"J")+COUNTIF(U37:V38,"J")</f>
        <v>0</v>
      </c>
      <c r="AD37" s="999">
        <f>COUNTIF(I37:J38,"G")+COUNTIF(L37:M38,"G")+COUNTIF(O37:P38,"G")+COUNTIF(R37:S38,"G")+COUNTIF(U37:V38,"G")</f>
        <v>0</v>
      </c>
      <c r="AE37" s="999">
        <f>COUNTIF(I37:J38,"O")+COUNTIF(L37:M38,"O")+COUNTIF(O37:P38,"O")+COUNTIF(R37:S38,"O")+COUNTIF(U37:V38,"O")</f>
        <v>0</v>
      </c>
      <c r="AF37" s="999">
        <f>COUNTIF(I37:J38,"N")+COUNTIF(L37:M38,"N")+COUNTIF(O37:P38,"N")+COUNTIF(R37:S38,"N")+COUNTIF(U37:V38,"N")</f>
        <v>0</v>
      </c>
      <c r="AG37" s="1007">
        <f>SUM(AB37:AF38)</f>
        <v>0</v>
      </c>
      <c r="AH37" s="1061">
        <f>IF(W37="",0,AG37/AJ37)</f>
        <v>0</v>
      </c>
      <c r="AI37" s="1068">
        <f>IF(AJ37=0,0,X37/AJ37)</f>
        <v>0</v>
      </c>
      <c r="AJ37" s="1077">
        <f>IF(G37="X","NA",COUNT(H37,K37,N37,Q37,T37))</f>
        <v>0</v>
      </c>
      <c r="AK37" s="1076" t="str">
        <f>IF(AL37=0,"",W37/AL37)</f>
        <v/>
      </c>
      <c r="AL37" s="1081"/>
      <c r="AM37" s="1014">
        <f>B37</f>
        <v>0</v>
      </c>
      <c r="AN37" s="1074"/>
    </row>
    <row r="38" spans="1:40" s="1" customFormat="1" ht="13.5" customHeight="1" thickBot="1">
      <c r="A38" s="1030"/>
      <c r="B38" s="1032"/>
      <c r="C38" s="1041"/>
      <c r="D38" s="1008"/>
      <c r="E38" s="1008"/>
      <c r="F38" s="1008"/>
      <c r="G38" s="1026"/>
      <c r="H38" s="1028"/>
      <c r="I38" s="48"/>
      <c r="J38" s="43"/>
      <c r="K38" s="1022"/>
      <c r="L38" s="48"/>
      <c r="M38" s="90"/>
      <c r="N38" s="1022"/>
      <c r="O38" s="91"/>
      <c r="P38" s="43"/>
      <c r="Q38" s="1022"/>
      <c r="R38" s="91"/>
      <c r="S38" s="90"/>
      <c r="T38" s="1022"/>
      <c r="U38" s="91"/>
      <c r="V38" s="74"/>
      <c r="W38" s="1167"/>
      <c r="X38" s="1052"/>
      <c r="Y38" s="1207"/>
      <c r="Z38" s="1200"/>
      <c r="AA38" s="1055"/>
      <c r="AB38" s="1027"/>
      <c r="AC38" s="999"/>
      <c r="AD38" s="999"/>
      <c r="AE38" s="999"/>
      <c r="AF38" s="999"/>
      <c r="AG38" s="1007"/>
      <c r="AH38" s="1061"/>
      <c r="AI38" s="1007"/>
      <c r="AJ38" s="1077"/>
      <c r="AK38" s="1076"/>
      <c r="AL38" s="1081"/>
      <c r="AM38" s="1014"/>
      <c r="AN38" s="1074"/>
    </row>
    <row r="39" spans="1:40" s="1" customFormat="1" ht="13.5" customHeight="1">
      <c r="A39" s="1009">
        <v>19</v>
      </c>
      <c r="B39" s="1012"/>
      <c r="C39" s="1014"/>
      <c r="D39" s="999"/>
      <c r="E39" s="999"/>
      <c r="F39" s="999"/>
      <c r="G39" s="1016"/>
      <c r="H39" s="1038"/>
      <c r="I39" s="42"/>
      <c r="J39" s="43"/>
      <c r="K39" s="1050"/>
      <c r="L39" s="42"/>
      <c r="M39" s="43"/>
      <c r="N39" s="1050"/>
      <c r="O39" s="42"/>
      <c r="P39" s="43"/>
      <c r="Q39" s="1050"/>
      <c r="R39" s="4"/>
      <c r="S39" s="43"/>
      <c r="T39" s="1050"/>
      <c r="U39" s="42"/>
      <c r="V39" s="74"/>
      <c r="W39" s="1172" t="str">
        <f>IF(COUNT(H39:T40)=0,"",SUM(H39,K39,N39,Q39,T39))</f>
        <v/>
      </c>
      <c r="X39" s="1052">
        <f>IF(W39="",X37,W39+X37)</f>
        <v>91</v>
      </c>
      <c r="Y39" s="1206" t="e">
        <f>W39+D39</f>
        <v>#VALUE!</v>
      </c>
      <c r="Z39" s="1199" t="str">
        <f>IF(W39="","",IF(Y39&gt;W39,AA39,0))</f>
        <v/>
      </c>
      <c r="AA39" s="1054" t="str">
        <f>IF(W39="","",W39-W98)</f>
        <v/>
      </c>
      <c r="AB39" s="1027">
        <f>COUNTIF(I39:J40,"b")+COUNTIF(L39:M40,"b")+COUNTIF(O39:P40,"b")+COUNTIF(R39:S40,"b")+COUNTIF(U39:V40,"b")</f>
        <v>0</v>
      </c>
      <c r="AC39" s="999">
        <f>COUNTIF(I39:J40,"J")+COUNTIF(L39:M40,"J")+COUNTIF(O39:P40,"J")+COUNTIF(R39:S40,"J")+COUNTIF(U39:V40,"J")</f>
        <v>0</v>
      </c>
      <c r="AD39" s="999">
        <f>COUNTIF(I39:J40,"G")+COUNTIF(L39:M40,"G")+COUNTIF(O39:P40,"G")+COUNTIF(R39:S40,"G")+COUNTIF(U39:V40,"G")</f>
        <v>0</v>
      </c>
      <c r="AE39" s="999">
        <f>COUNTIF(I39:J40,"O")+COUNTIF(L39:M40,"O")+COUNTIF(O39:P40,"O")+COUNTIF(R39:S40,"O")+COUNTIF(U39:V40,"O")</f>
        <v>0</v>
      </c>
      <c r="AF39" s="999">
        <f>COUNTIF(I39:J40,"N")+COUNTIF(L39:M40,"N")+COUNTIF(O39:P40,"N")+COUNTIF(R39:S40,"N")+COUNTIF(U39:V40,"N")</f>
        <v>0</v>
      </c>
      <c r="AG39" s="999">
        <f>SUM(AB39:AF40)</f>
        <v>0</v>
      </c>
      <c r="AH39" s="1060">
        <f>IF(W39="",0,AG39/AJ39)</f>
        <v>0</v>
      </c>
      <c r="AI39" s="1071">
        <f>IF(AJ39=0,0,X39/AJ39)</f>
        <v>0</v>
      </c>
      <c r="AJ39" s="1074">
        <f>IF(G39="X","NA",COUNT(H39,K39,N39,Q39,T39))</f>
        <v>0</v>
      </c>
      <c r="AK39" s="1076" t="str">
        <f>IF(AL39=0,"",W39/AL39)</f>
        <v/>
      </c>
      <c r="AL39" s="1081"/>
      <c r="AM39" s="1090">
        <f>B39</f>
        <v>0</v>
      </c>
      <c r="AN39" s="1091"/>
    </row>
    <row r="40" spans="1:40" s="1" customFormat="1" ht="13.5" customHeight="1" thickBot="1">
      <c r="A40" s="1009"/>
      <c r="B40" s="1013"/>
      <c r="C40" s="1015"/>
      <c r="D40" s="1022"/>
      <c r="E40" s="1022"/>
      <c r="F40" s="1022"/>
      <c r="G40" s="1017"/>
      <c r="H40" s="1042"/>
      <c r="I40" s="42"/>
      <c r="J40" s="43"/>
      <c r="K40" s="1024"/>
      <c r="L40" s="42"/>
      <c r="M40" s="90"/>
      <c r="N40" s="1024"/>
      <c r="O40" s="4"/>
      <c r="P40" s="43"/>
      <c r="Q40" s="1024"/>
      <c r="R40" s="4"/>
      <c r="S40" s="90"/>
      <c r="T40" s="1024"/>
      <c r="U40" s="4"/>
      <c r="V40" s="74"/>
      <c r="W40" s="1173"/>
      <c r="X40" s="1052"/>
      <c r="Y40" s="1207"/>
      <c r="Z40" s="1200"/>
      <c r="AA40" s="1055"/>
      <c r="AB40" s="1027"/>
      <c r="AC40" s="999"/>
      <c r="AD40" s="999"/>
      <c r="AE40" s="999"/>
      <c r="AF40" s="999"/>
      <c r="AG40" s="999"/>
      <c r="AH40" s="1060"/>
      <c r="AI40" s="999"/>
      <c r="AJ40" s="1074"/>
      <c r="AK40" s="1076"/>
      <c r="AL40" s="1081"/>
      <c r="AM40" s="1090"/>
      <c r="AN40" s="1091"/>
    </row>
    <row r="41" spans="1:40" s="1" customFormat="1" ht="13.5" customHeight="1">
      <c r="A41" s="1030">
        <v>20</v>
      </c>
      <c r="B41" s="1031"/>
      <c r="C41" s="1040"/>
      <c r="D41" s="1007"/>
      <c r="E41" s="1007"/>
      <c r="F41" s="1007"/>
      <c r="G41" s="1029"/>
      <c r="H41" s="1027"/>
      <c r="I41" s="48"/>
      <c r="J41" s="43"/>
      <c r="K41" s="999"/>
      <c r="L41" s="48"/>
      <c r="M41" s="43"/>
      <c r="N41" s="999"/>
      <c r="O41" s="48"/>
      <c r="P41" s="43"/>
      <c r="Q41" s="999"/>
      <c r="R41" s="91"/>
      <c r="S41" s="43"/>
      <c r="T41" s="999"/>
      <c r="U41" s="48"/>
      <c r="V41" s="74"/>
      <c r="W41" s="1166" t="str">
        <f>IF(COUNT(H41:T42)=0,"",SUM(H41,K41,N41,Q41,T41))</f>
        <v/>
      </c>
      <c r="X41" s="1052">
        <f>IF(W41="",X39,W41+X39)</f>
        <v>91</v>
      </c>
      <c r="Y41" s="1206" t="e">
        <f>W41+D41</f>
        <v>#VALUE!</v>
      </c>
      <c r="Z41" s="1199" t="str">
        <f>IF(W41="","",IF(Y41&gt;W41,AA41,0))</f>
        <v/>
      </c>
      <c r="AA41" s="1054" t="str">
        <f>IF(W41="","",W41-W100)</f>
        <v/>
      </c>
      <c r="AB41" s="1027">
        <f>COUNTIF(I41:J42,"b")+COUNTIF(L41:M42,"b")+COUNTIF(O41:P42,"b")+COUNTIF(R41:S42,"b")+COUNTIF(U41:V42,"b")</f>
        <v>0</v>
      </c>
      <c r="AC41" s="999">
        <f>COUNTIF(I41:J42,"J")+COUNTIF(L41:M42,"J")+COUNTIF(O41:P42,"J")+COUNTIF(R41:S42,"J")+COUNTIF(U41:V42,"J")</f>
        <v>0</v>
      </c>
      <c r="AD41" s="999">
        <f>COUNTIF(I41:J42,"G")+COUNTIF(L41:M42,"G")+COUNTIF(O41:P42,"G")+COUNTIF(R41:S42,"G")+COUNTIF(U41:V42,"G")</f>
        <v>0</v>
      </c>
      <c r="AE41" s="999">
        <f>COUNTIF(I41:J42,"O")+COUNTIF(L41:M42,"O")+COUNTIF(O41:P42,"O")+COUNTIF(R41:S42,"O")+COUNTIF(U41:V42,"O")</f>
        <v>0</v>
      </c>
      <c r="AF41" s="999">
        <f>COUNTIF(I41:J42,"N")+COUNTIF(L41:M42,"N")+COUNTIF(O41:P42,"N")+COUNTIF(R41:S42,"N")+COUNTIF(U41:V42,"N")</f>
        <v>0</v>
      </c>
      <c r="AG41" s="1007">
        <f>SUM(AB41:AF42)</f>
        <v>0</v>
      </c>
      <c r="AH41" s="1061">
        <f>IF(W41="",0,AG41/AJ41)</f>
        <v>0</v>
      </c>
      <c r="AI41" s="1068">
        <f>IF(AJ41=0,0,X41/AJ41)</f>
        <v>0</v>
      </c>
      <c r="AJ41" s="1077">
        <f>IF(G41="X","NA",COUNT(H41,K41,N41,Q41,T41))</f>
        <v>0</v>
      </c>
      <c r="AK41" s="1076" t="str">
        <f>IF(AL41=0,"",W41/AL41)</f>
        <v/>
      </c>
      <c r="AL41" s="1081"/>
      <c r="AM41" s="1014">
        <f>B41</f>
        <v>0</v>
      </c>
      <c r="AN41" s="1074"/>
    </row>
    <row r="42" spans="1:40" s="1" customFormat="1" ht="13.5" customHeight="1" thickBot="1">
      <c r="A42" s="1030"/>
      <c r="B42" s="1032"/>
      <c r="C42" s="1041"/>
      <c r="D42" s="1008"/>
      <c r="E42" s="1008"/>
      <c r="F42" s="1008"/>
      <c r="G42" s="1026"/>
      <c r="H42" s="1028"/>
      <c r="I42" s="48"/>
      <c r="J42" s="43"/>
      <c r="K42" s="1022"/>
      <c r="L42" s="48"/>
      <c r="M42" s="90"/>
      <c r="N42" s="1022"/>
      <c r="O42" s="91"/>
      <c r="P42" s="43"/>
      <c r="Q42" s="1022"/>
      <c r="R42" s="91"/>
      <c r="S42" s="90"/>
      <c r="T42" s="1022"/>
      <c r="U42" s="91"/>
      <c r="V42" s="74"/>
      <c r="W42" s="1167"/>
      <c r="X42" s="1052"/>
      <c r="Y42" s="1207"/>
      <c r="Z42" s="1200"/>
      <c r="AA42" s="1055"/>
      <c r="AB42" s="1027"/>
      <c r="AC42" s="999"/>
      <c r="AD42" s="999"/>
      <c r="AE42" s="999"/>
      <c r="AF42" s="999"/>
      <c r="AG42" s="1007"/>
      <c r="AH42" s="1061"/>
      <c r="AI42" s="1007"/>
      <c r="AJ42" s="1077"/>
      <c r="AK42" s="1076"/>
      <c r="AL42" s="1081"/>
      <c r="AM42" s="1014"/>
      <c r="AN42" s="1074"/>
    </row>
    <row r="43" spans="1:40" s="1" customFormat="1" ht="13.5" customHeight="1">
      <c r="A43" s="1009">
        <v>21</v>
      </c>
      <c r="B43" s="1012"/>
      <c r="C43" s="1014"/>
      <c r="D43" s="999"/>
      <c r="E43" s="999"/>
      <c r="F43" s="999"/>
      <c r="G43" s="1016"/>
      <c r="H43" s="1038"/>
      <c r="I43" s="42"/>
      <c r="J43" s="43"/>
      <c r="K43" s="1050"/>
      <c r="L43" s="42"/>
      <c r="M43" s="43"/>
      <c r="N43" s="1050"/>
      <c r="O43" s="42"/>
      <c r="P43" s="43"/>
      <c r="Q43" s="1050"/>
      <c r="R43" s="4"/>
      <c r="S43" s="43"/>
      <c r="T43" s="1050"/>
      <c r="U43" s="42"/>
      <c r="V43" s="74"/>
      <c r="W43" s="1169" t="str">
        <f>IF(COUNT(H43:T44)=0,"",SUM(H43,K43,N43,Q43,T43))</f>
        <v/>
      </c>
      <c r="X43" s="1052">
        <f>IF(W43="",X41,W43+X41)</f>
        <v>91</v>
      </c>
      <c r="Y43" s="1206" t="e">
        <f>W43+D43</f>
        <v>#VALUE!</v>
      </c>
      <c r="Z43" s="1199" t="str">
        <f>IF(W43="","",IF(Y43&gt;W43,AA43,0))</f>
        <v/>
      </c>
      <c r="AA43" s="1054" t="str">
        <f>IF(W43="","",W43-W102)</f>
        <v/>
      </c>
      <c r="AB43" s="1027">
        <f>COUNTIF(I43:J44,"b")+COUNTIF(L43:M44,"b")+COUNTIF(O43:P44,"b")+COUNTIF(R43:S44,"b")+COUNTIF(U43:V44,"b")</f>
        <v>0</v>
      </c>
      <c r="AC43" s="999">
        <f>COUNTIF(I43:J44,"J")+COUNTIF(L43:M44,"J")+COUNTIF(O43:P44,"J")+COUNTIF(R43:S44,"J")+COUNTIF(U43:V44,"J")</f>
        <v>0</v>
      </c>
      <c r="AD43" s="999">
        <f>COUNTIF(I43:J44,"G")+COUNTIF(L43:M44,"G")+COUNTIF(O43:P44,"G")+COUNTIF(R43:S44,"G")+COUNTIF(U43:V44,"G")</f>
        <v>0</v>
      </c>
      <c r="AE43" s="999">
        <f>COUNTIF(I43:J44,"O")+COUNTIF(L43:M44,"O")+COUNTIF(O43:P44,"O")+COUNTIF(R43:S44,"O")+COUNTIF(U43:V44,"O")</f>
        <v>0</v>
      </c>
      <c r="AF43" s="999">
        <f>COUNTIF(I43:J44,"N")+COUNTIF(L43:M44,"N")+COUNTIF(O43:P44,"N")+COUNTIF(R43:S44,"N")+COUNTIF(U43:V44,"N")</f>
        <v>0</v>
      </c>
      <c r="AG43" s="999">
        <f>SUM(AB43:AF44)</f>
        <v>0</v>
      </c>
      <c r="AH43" s="1060">
        <f>IF(W43="",0,AG43/AJ43)</f>
        <v>0</v>
      </c>
      <c r="AI43" s="1071">
        <f>IF(AJ43=0,0,X43/AJ43)</f>
        <v>0</v>
      </c>
      <c r="AJ43" s="1074">
        <f>IF(G43="X","NA",COUNT(H43,K43,N43,Q43,T43))</f>
        <v>0</v>
      </c>
      <c r="AK43" s="1076" t="str">
        <f>IF(AL43=0,"",W43/AL43)</f>
        <v/>
      </c>
      <c r="AL43" s="1081"/>
      <c r="AM43" s="1092">
        <f>B43</f>
        <v>0</v>
      </c>
      <c r="AN43" s="1093"/>
    </row>
    <row r="44" spans="1:40" s="1" customFormat="1" ht="13.5" customHeight="1" thickBot="1">
      <c r="A44" s="1009"/>
      <c r="B44" s="1013"/>
      <c r="C44" s="1015"/>
      <c r="D44" s="1022"/>
      <c r="E44" s="1022"/>
      <c r="F44" s="1022"/>
      <c r="G44" s="1017"/>
      <c r="H44" s="1042"/>
      <c r="I44" s="42"/>
      <c r="J44" s="43"/>
      <c r="K44" s="1024"/>
      <c r="L44" s="42"/>
      <c r="M44" s="90"/>
      <c r="N44" s="1024"/>
      <c r="O44" s="4"/>
      <c r="P44" s="43"/>
      <c r="Q44" s="1024"/>
      <c r="R44" s="4"/>
      <c r="S44" s="90"/>
      <c r="T44" s="1024"/>
      <c r="U44" s="4"/>
      <c r="V44" s="74"/>
      <c r="W44" s="1170"/>
      <c r="X44" s="1052"/>
      <c r="Y44" s="1207"/>
      <c r="Z44" s="1200"/>
      <c r="AA44" s="1055"/>
      <c r="AB44" s="1027"/>
      <c r="AC44" s="999"/>
      <c r="AD44" s="999"/>
      <c r="AE44" s="999"/>
      <c r="AF44" s="999"/>
      <c r="AG44" s="999"/>
      <c r="AH44" s="1060"/>
      <c r="AI44" s="999"/>
      <c r="AJ44" s="1074"/>
      <c r="AK44" s="1076"/>
      <c r="AL44" s="1081"/>
      <c r="AM44" s="1092"/>
      <c r="AN44" s="1093"/>
    </row>
    <row r="45" spans="1:40" s="1" customFormat="1" ht="13.5" customHeight="1">
      <c r="A45" s="1030">
        <v>22</v>
      </c>
      <c r="B45" s="1031"/>
      <c r="C45" s="1040"/>
      <c r="D45" s="1007"/>
      <c r="E45" s="1007"/>
      <c r="F45" s="1007"/>
      <c r="G45" s="1029"/>
      <c r="H45" s="1027"/>
      <c r="I45" s="48"/>
      <c r="J45" s="43"/>
      <c r="K45" s="999"/>
      <c r="L45" s="48"/>
      <c r="M45" s="43"/>
      <c r="N45" s="999"/>
      <c r="O45" s="48"/>
      <c r="P45" s="43"/>
      <c r="Q45" s="999"/>
      <c r="R45" s="91"/>
      <c r="S45" s="43"/>
      <c r="T45" s="999"/>
      <c r="U45" s="48"/>
      <c r="V45" s="74"/>
      <c r="W45" s="1166" t="str">
        <f>IF(COUNT(H45:T46)=0,"",SUM(H45,K45,N45,Q45,T45))</f>
        <v/>
      </c>
      <c r="X45" s="1052">
        <f>IF(W45="",X43,W45+X43)</f>
        <v>91</v>
      </c>
      <c r="Y45" s="1206" t="e">
        <f>W45+D45</f>
        <v>#VALUE!</v>
      </c>
      <c r="Z45" s="1199" t="str">
        <f>IF(W45="","",IF(Y45&gt;W45,AA45,0))</f>
        <v/>
      </c>
      <c r="AA45" s="1054" t="str">
        <f>IF(W45="","",W45-W104)</f>
        <v/>
      </c>
      <c r="AB45" s="1027">
        <f>COUNTIF(I45:J46,"b")+COUNTIF(L45:M46,"b")+COUNTIF(O45:P46,"b")+COUNTIF(R45:S46,"b")+COUNTIF(U45:V46,"b")</f>
        <v>0</v>
      </c>
      <c r="AC45" s="999">
        <f>COUNTIF(I45:J46,"J")+COUNTIF(L45:M46,"J")+COUNTIF(O45:P46,"J")+COUNTIF(R45:S46,"J")+COUNTIF(U45:V46,"J")</f>
        <v>0</v>
      </c>
      <c r="AD45" s="999">
        <f>COUNTIF(I45:J46,"G")+COUNTIF(L45:M46,"G")+COUNTIF(O45:P46,"G")+COUNTIF(R45:S46,"G")+COUNTIF(U45:V46,"G")</f>
        <v>0</v>
      </c>
      <c r="AE45" s="999">
        <f>COUNTIF(I45:J46,"O")+COUNTIF(L45:M46,"O")+COUNTIF(O45:P46,"O")+COUNTIF(R45:S46,"O")+COUNTIF(U45:V46,"O")</f>
        <v>0</v>
      </c>
      <c r="AF45" s="999">
        <f>COUNTIF(I45:J46,"N")+COUNTIF(L45:M46,"N")+COUNTIF(O45:P46,"N")+COUNTIF(R45:S46,"N")+COUNTIF(U45:V46,"N")</f>
        <v>0</v>
      </c>
      <c r="AG45" s="1007">
        <f>SUM(AB45:AF46)</f>
        <v>0</v>
      </c>
      <c r="AH45" s="1061">
        <f>IF(W45="",0,AG45/AJ45)</f>
        <v>0</v>
      </c>
      <c r="AI45" s="1068">
        <f>IF(AJ45=0,0,X45/AJ45)</f>
        <v>0</v>
      </c>
      <c r="AJ45" s="1077">
        <f>IF(G45="X","NA",COUNT(H45,K45,N45,Q45,T45))</f>
        <v>0</v>
      </c>
      <c r="AK45" s="1076" t="str">
        <f>IF(AL45=0,"",W45/AL45)</f>
        <v/>
      </c>
      <c r="AL45" s="1081"/>
      <c r="AM45" s="1014">
        <f>B45</f>
        <v>0</v>
      </c>
      <c r="AN45" s="1074"/>
    </row>
    <row r="46" spans="1:40" s="1" customFormat="1" ht="13.5" customHeight="1" thickBot="1">
      <c r="A46" s="1030"/>
      <c r="B46" s="1032"/>
      <c r="C46" s="1041"/>
      <c r="D46" s="1008"/>
      <c r="E46" s="1008"/>
      <c r="F46" s="1008"/>
      <c r="G46" s="1026"/>
      <c r="H46" s="1028"/>
      <c r="I46" s="48"/>
      <c r="J46" s="43"/>
      <c r="K46" s="1022"/>
      <c r="L46" s="48"/>
      <c r="M46" s="90"/>
      <c r="N46" s="1022"/>
      <c r="O46" s="91"/>
      <c r="P46" s="43"/>
      <c r="Q46" s="1022"/>
      <c r="R46" s="91"/>
      <c r="S46" s="90"/>
      <c r="T46" s="1022"/>
      <c r="U46" s="91"/>
      <c r="V46" s="74"/>
      <c r="W46" s="1167"/>
      <c r="X46" s="1052"/>
      <c r="Y46" s="1207"/>
      <c r="Z46" s="1200"/>
      <c r="AA46" s="1055"/>
      <c r="AB46" s="1027"/>
      <c r="AC46" s="999"/>
      <c r="AD46" s="999"/>
      <c r="AE46" s="999"/>
      <c r="AF46" s="999"/>
      <c r="AG46" s="1007"/>
      <c r="AH46" s="1061"/>
      <c r="AI46" s="1007"/>
      <c r="AJ46" s="1077"/>
      <c r="AK46" s="1076"/>
      <c r="AL46" s="1081"/>
      <c r="AM46" s="1014"/>
      <c r="AN46" s="1074"/>
    </row>
    <row r="47" spans="1:40" s="1" customFormat="1" ht="13.5" customHeight="1">
      <c r="A47" s="1009">
        <v>23</v>
      </c>
      <c r="B47" s="1012"/>
      <c r="C47" s="1014"/>
      <c r="D47" s="999"/>
      <c r="E47" s="999"/>
      <c r="F47" s="999"/>
      <c r="G47" s="1016"/>
      <c r="H47" s="1038"/>
      <c r="I47" s="42"/>
      <c r="J47" s="43"/>
      <c r="K47" s="1050"/>
      <c r="L47" s="42"/>
      <c r="M47" s="43"/>
      <c r="N47" s="1050"/>
      <c r="O47" s="42"/>
      <c r="P47" s="43"/>
      <c r="Q47" s="1050"/>
      <c r="R47" s="4"/>
      <c r="S47" s="43"/>
      <c r="T47" s="1050"/>
      <c r="U47" s="42"/>
      <c r="V47" s="74"/>
      <c r="W47" s="1169" t="str">
        <f>IF(COUNT(H47:T48)=0,"",SUM(H47,K47,N47,Q47,T47))</f>
        <v/>
      </c>
      <c r="X47" s="1052">
        <f>IF(W47="",X45,W47+X45)</f>
        <v>91</v>
      </c>
      <c r="Y47" s="1206" t="e">
        <f>W47+D47</f>
        <v>#VALUE!</v>
      </c>
      <c r="Z47" s="1199" t="str">
        <f>IF(W47="","",IF(Y47&gt;W47,AA47,0))</f>
        <v/>
      </c>
      <c r="AA47" s="1054" t="str">
        <f>IF(W47="","",W47-W106)</f>
        <v/>
      </c>
      <c r="AB47" s="1027">
        <f>COUNTIF(I47:J48,"b")+COUNTIF(L47:M48,"b")+COUNTIF(O47:P48,"b")+COUNTIF(R47:S48,"b")+COUNTIF(U47:V48,"b")</f>
        <v>0</v>
      </c>
      <c r="AC47" s="999">
        <f>COUNTIF(I47:J48,"J")+COUNTIF(L47:M48,"J")+COUNTIF(O47:P48,"J")+COUNTIF(R47:S48,"J")+COUNTIF(U47:V48,"J")</f>
        <v>0</v>
      </c>
      <c r="AD47" s="999">
        <f>COUNTIF(I47:J48,"G")+COUNTIF(L47:M48,"G")+COUNTIF(O47:P48,"G")+COUNTIF(R47:S48,"G")+COUNTIF(U47:V48,"G")</f>
        <v>0</v>
      </c>
      <c r="AE47" s="999">
        <f>COUNTIF(I47:J48,"O")+COUNTIF(L47:M48,"O")+COUNTIF(O47:P48,"O")+COUNTIF(R47:S48,"O")+COUNTIF(U47:V48,"O")</f>
        <v>0</v>
      </c>
      <c r="AF47" s="999">
        <f>COUNTIF(I47:J48,"N")+COUNTIF(L47:M48,"N")+COUNTIF(O47:P48,"N")+COUNTIF(R47:S48,"N")+COUNTIF(U47:V48,"N")</f>
        <v>0</v>
      </c>
      <c r="AG47" s="999">
        <f>SUM(AB47:AF48)</f>
        <v>0</v>
      </c>
      <c r="AH47" s="1060">
        <f>IF(W47="",0,AG47/AJ47)</f>
        <v>0</v>
      </c>
      <c r="AI47" s="1071">
        <f>IF(AJ47=0,0,X47/AJ47)</f>
        <v>0</v>
      </c>
      <c r="AJ47" s="1074">
        <f>IF(G47="X","NA",COUNT(H47,K47,N47,Q47,T47))</f>
        <v>0</v>
      </c>
      <c r="AK47" s="1076" t="str">
        <f>IF(AL47=0,"",W47/AL47)</f>
        <v/>
      </c>
      <c r="AL47" s="1081"/>
      <c r="AM47" s="1092">
        <f>B47</f>
        <v>0</v>
      </c>
      <c r="AN47" s="1093"/>
    </row>
    <row r="48" spans="1:40" s="1" customFormat="1" ht="13.5" customHeight="1" thickBot="1">
      <c r="A48" s="1009"/>
      <c r="B48" s="1013"/>
      <c r="C48" s="1015"/>
      <c r="D48" s="1022"/>
      <c r="E48" s="1022"/>
      <c r="F48" s="1022"/>
      <c r="G48" s="1017"/>
      <c r="H48" s="1042"/>
      <c r="I48" s="42"/>
      <c r="J48" s="43"/>
      <c r="K48" s="1024"/>
      <c r="L48" s="42"/>
      <c r="M48" s="90"/>
      <c r="N48" s="1024"/>
      <c r="O48" s="4"/>
      <c r="P48" s="43"/>
      <c r="Q48" s="1024"/>
      <c r="R48" s="4"/>
      <c r="S48" s="90"/>
      <c r="T48" s="1024"/>
      <c r="U48" s="4"/>
      <c r="V48" s="74"/>
      <c r="W48" s="1170"/>
      <c r="X48" s="1052"/>
      <c r="Y48" s="1207"/>
      <c r="Z48" s="1200"/>
      <c r="AA48" s="1055"/>
      <c r="AB48" s="1027"/>
      <c r="AC48" s="999"/>
      <c r="AD48" s="999"/>
      <c r="AE48" s="999"/>
      <c r="AF48" s="999"/>
      <c r="AG48" s="999"/>
      <c r="AH48" s="1060"/>
      <c r="AI48" s="999"/>
      <c r="AJ48" s="1074"/>
      <c r="AK48" s="1076"/>
      <c r="AL48" s="1081"/>
      <c r="AM48" s="1092"/>
      <c r="AN48" s="1093"/>
    </row>
    <row r="49" spans="1:40" s="1" customFormat="1" ht="13.5" customHeight="1">
      <c r="A49" s="1030">
        <v>24</v>
      </c>
      <c r="B49" s="1031"/>
      <c r="C49" s="1040"/>
      <c r="D49" s="1007"/>
      <c r="E49" s="1007"/>
      <c r="F49" s="1007"/>
      <c r="G49" s="1029"/>
      <c r="H49" s="1027"/>
      <c r="I49" s="48"/>
      <c r="J49" s="43"/>
      <c r="K49" s="999"/>
      <c r="L49" s="48"/>
      <c r="M49" s="43"/>
      <c r="N49" s="999"/>
      <c r="O49" s="48"/>
      <c r="P49" s="43"/>
      <c r="Q49" s="999"/>
      <c r="R49" s="91"/>
      <c r="S49" s="43"/>
      <c r="T49" s="999"/>
      <c r="U49" s="48"/>
      <c r="V49" s="74"/>
      <c r="W49" s="1166" t="str">
        <f>IF(COUNT(H49:T50)=0,"",SUM(H49,K49,N49,Q49,T49))</f>
        <v/>
      </c>
      <c r="X49" s="1052">
        <f>IF(W49="",X47,W49+X47)</f>
        <v>91</v>
      </c>
      <c r="Y49" s="1206" t="e">
        <f>W49+D49</f>
        <v>#VALUE!</v>
      </c>
      <c r="Z49" s="1199" t="str">
        <f>IF(W49="","",IF(Y49&gt;W49,AA49,0))</f>
        <v/>
      </c>
      <c r="AA49" s="1054" t="str">
        <f>IF(W49="","",W49-W108)</f>
        <v/>
      </c>
      <c r="AB49" s="1027">
        <f>COUNTIF(I49:J50,"b")+COUNTIF(L49:M50,"b")+COUNTIF(O49:P50,"b")+COUNTIF(R49:S50,"b")+COUNTIF(U49:V50,"b")</f>
        <v>0</v>
      </c>
      <c r="AC49" s="999">
        <f>COUNTIF(I49:J50,"J")+COUNTIF(L49:M50,"J")+COUNTIF(O49:P50,"J")+COUNTIF(R49:S50,"J")+COUNTIF(U49:V50,"J")</f>
        <v>0</v>
      </c>
      <c r="AD49" s="999">
        <f>COUNTIF(I49:J50,"G")+COUNTIF(L49:M50,"G")+COUNTIF(O49:P50,"G")+COUNTIF(R49:S50,"G")+COUNTIF(U49:V50,"G")</f>
        <v>0</v>
      </c>
      <c r="AE49" s="999">
        <f>COUNTIF(I49:J50,"O")+COUNTIF(L49:M50,"O")+COUNTIF(O49:P50,"O")+COUNTIF(R49:S50,"O")+COUNTIF(U49:V50,"O")</f>
        <v>0</v>
      </c>
      <c r="AF49" s="999">
        <f>COUNTIF(I49:J50,"N")+COUNTIF(L49:M50,"N")+COUNTIF(O49:P50,"N")+COUNTIF(R49:S50,"N")+COUNTIF(U49:V50,"N")</f>
        <v>0</v>
      </c>
      <c r="AG49" s="1007">
        <f>SUM(AB49:AF50)</f>
        <v>0</v>
      </c>
      <c r="AH49" s="1061">
        <f>IF(W49="",0,AG49/AJ49)</f>
        <v>0</v>
      </c>
      <c r="AI49" s="1068">
        <f>IF(AJ49=0,0,X49/AJ49)</f>
        <v>0</v>
      </c>
      <c r="AJ49" s="1077">
        <f>IF(G49="X","NA",COUNT(H49,K49,N49,Q49,T49))</f>
        <v>0</v>
      </c>
      <c r="AK49" s="1076" t="str">
        <f>IF(AL49=0,"",W49/AL49)</f>
        <v/>
      </c>
      <c r="AL49" s="1081"/>
      <c r="AM49" s="1014">
        <f>B49</f>
        <v>0</v>
      </c>
      <c r="AN49" s="1074"/>
    </row>
    <row r="50" spans="1:40" s="1" customFormat="1" ht="13.5" customHeight="1" thickBot="1">
      <c r="A50" s="1030"/>
      <c r="B50" s="1032"/>
      <c r="C50" s="1041"/>
      <c r="D50" s="1008"/>
      <c r="E50" s="1008"/>
      <c r="F50" s="1008"/>
      <c r="G50" s="1026"/>
      <c r="H50" s="1028"/>
      <c r="I50" s="48"/>
      <c r="J50" s="43"/>
      <c r="K50" s="1022"/>
      <c r="L50" s="48"/>
      <c r="M50" s="90"/>
      <c r="N50" s="1022"/>
      <c r="O50" s="91"/>
      <c r="P50" s="43"/>
      <c r="Q50" s="1022"/>
      <c r="R50" s="91"/>
      <c r="S50" s="90"/>
      <c r="T50" s="1022"/>
      <c r="U50" s="91"/>
      <c r="V50" s="74"/>
      <c r="W50" s="1167"/>
      <c r="X50" s="1052"/>
      <c r="Y50" s="1207"/>
      <c r="Z50" s="1200"/>
      <c r="AA50" s="1055"/>
      <c r="AB50" s="1027"/>
      <c r="AC50" s="999"/>
      <c r="AD50" s="999"/>
      <c r="AE50" s="999"/>
      <c r="AF50" s="999"/>
      <c r="AG50" s="1007"/>
      <c r="AH50" s="1061"/>
      <c r="AI50" s="1007"/>
      <c r="AJ50" s="1077"/>
      <c r="AK50" s="1076"/>
      <c r="AL50" s="1081"/>
      <c r="AM50" s="1014"/>
      <c r="AN50" s="1074"/>
    </row>
    <row r="51" spans="1:40" s="1" customFormat="1" ht="13.5" customHeight="1">
      <c r="A51" s="1009">
        <v>25</v>
      </c>
      <c r="B51" s="1012"/>
      <c r="C51" s="1014"/>
      <c r="D51" s="999"/>
      <c r="E51" s="999"/>
      <c r="F51" s="999"/>
      <c r="G51" s="1016"/>
      <c r="H51" s="1038"/>
      <c r="I51" s="42"/>
      <c r="J51" s="43"/>
      <c r="K51" s="1050"/>
      <c r="L51" s="42"/>
      <c r="M51" s="43"/>
      <c r="N51" s="1050"/>
      <c r="O51" s="42"/>
      <c r="P51" s="43"/>
      <c r="Q51" s="1050"/>
      <c r="R51" s="4"/>
      <c r="S51" s="43"/>
      <c r="T51" s="1050"/>
      <c r="U51" s="42"/>
      <c r="V51" s="74"/>
      <c r="W51" s="1169" t="str">
        <f>IF(COUNT(H51:T52)=0,"",SUM(H51,K51,N51,Q51,T51))</f>
        <v/>
      </c>
      <c r="X51" s="1052">
        <f>IF(W51="",X49,W51+X49)</f>
        <v>91</v>
      </c>
      <c r="Y51" s="1206" t="e">
        <f>W51+D51</f>
        <v>#VALUE!</v>
      </c>
      <c r="Z51" s="1199" t="str">
        <f>IF(W51="","",IF(Y51&gt;W51,AA51,0))</f>
        <v/>
      </c>
      <c r="AA51" s="1054" t="str">
        <f>IF(W51="","",W51-W110)</f>
        <v/>
      </c>
      <c r="AB51" s="1027">
        <f>COUNTIF(I51:J52,"b")+COUNTIF(L51:M52,"b")+COUNTIF(O51:P52,"b")+COUNTIF(R51:S52,"b")+COUNTIF(U51:V52,"b")</f>
        <v>0</v>
      </c>
      <c r="AC51" s="999">
        <f>COUNTIF(I51:J52,"J")+COUNTIF(L51:M52,"J")+COUNTIF(O51:P52,"J")+COUNTIF(R51:S52,"J")+COUNTIF(U51:V52,"J")</f>
        <v>0</v>
      </c>
      <c r="AD51" s="999">
        <f>COUNTIF(I51:J52,"G")+COUNTIF(L51:M52,"G")+COUNTIF(O51:P52,"G")+COUNTIF(R51:S52,"G")+COUNTIF(U51:V52,"G")</f>
        <v>0</v>
      </c>
      <c r="AE51" s="999">
        <f>COUNTIF(I51:J52,"O")+COUNTIF(L51:M52,"O")+COUNTIF(O51:P52,"O")+COUNTIF(R51:S52,"O")+COUNTIF(U51:V52,"O")</f>
        <v>0</v>
      </c>
      <c r="AF51" s="999">
        <f>COUNTIF(I51:J52,"N")+COUNTIF(L51:M52,"N")+COUNTIF(O51:P52,"N")+COUNTIF(R51:S52,"N")+COUNTIF(U51:V52,"N")</f>
        <v>0</v>
      </c>
      <c r="AG51" s="999">
        <f>SUM(AB51:AF52)</f>
        <v>0</v>
      </c>
      <c r="AH51" s="1060">
        <f>IF(W51="",0,AG51/AJ51)</f>
        <v>0</v>
      </c>
      <c r="AI51" s="1071">
        <f>IF(AJ51=0,0,X51/AJ51)</f>
        <v>0</v>
      </c>
      <c r="AJ51" s="1074">
        <f>IF(G51="X","NA",COUNT(H51,K51,N51,Q51,T51))</f>
        <v>0</v>
      </c>
      <c r="AK51" s="1076" t="str">
        <f>IF(AL51=0,"",W51/AL51)</f>
        <v/>
      </c>
      <c r="AL51" s="1081"/>
      <c r="AM51" s="1092">
        <f>B51</f>
        <v>0</v>
      </c>
      <c r="AN51" s="1093"/>
    </row>
    <row r="52" spans="1:40" s="1" customFormat="1" ht="13.5" customHeight="1" thickBot="1">
      <c r="A52" s="1114"/>
      <c r="B52" s="1018"/>
      <c r="C52" s="1019"/>
      <c r="D52" s="1000"/>
      <c r="E52" s="1000"/>
      <c r="F52" s="1000"/>
      <c r="G52" s="1037"/>
      <c r="H52" s="1039"/>
      <c r="I52" s="45"/>
      <c r="J52" s="46"/>
      <c r="K52" s="1083"/>
      <c r="L52" s="45"/>
      <c r="M52" s="40"/>
      <c r="N52" s="1083"/>
      <c r="O52" s="47"/>
      <c r="P52" s="46"/>
      <c r="Q52" s="1083"/>
      <c r="R52" s="47"/>
      <c r="S52" s="40"/>
      <c r="T52" s="1083"/>
      <c r="U52" s="47"/>
      <c r="V52" s="75"/>
      <c r="W52" s="1191"/>
      <c r="X52" s="1078"/>
      <c r="Y52" s="1207"/>
      <c r="Z52" s="1200"/>
      <c r="AA52" s="1072"/>
      <c r="AB52" s="1073"/>
      <c r="AC52" s="1020"/>
      <c r="AD52" s="1020"/>
      <c r="AE52" s="1020"/>
      <c r="AF52" s="1020"/>
      <c r="AG52" s="1020"/>
      <c r="AH52" s="1107"/>
      <c r="AI52" s="1020"/>
      <c r="AJ52" s="1075"/>
      <c r="AK52" s="1079"/>
      <c r="AL52" s="1106"/>
      <c r="AM52" s="1092"/>
      <c r="AN52" s="1093"/>
    </row>
    <row r="53" spans="1:40" s="1" customFormat="1" ht="14" customHeight="1">
      <c r="A53" s="1182" t="s">
        <v>139</v>
      </c>
      <c r="B53" s="1183"/>
      <c r="C53" s="1001">
        <f>COUNTIF(C3:C52,"x")</f>
        <v>0</v>
      </c>
      <c r="D53" s="1001">
        <f>COUNTIF(D3:D52,"x")</f>
        <v>0</v>
      </c>
      <c r="E53" s="1001">
        <f>COUNTIF(E3:E52,"x")</f>
        <v>0</v>
      </c>
      <c r="F53" s="1001">
        <f>COUNTIF(F3:F52,"x")</f>
        <v>0</v>
      </c>
      <c r="G53" s="1001">
        <f>COUNTIF(G3:G52,"x")</f>
        <v>0</v>
      </c>
      <c r="H53" s="1144">
        <f>SUM(H3:H52)</f>
        <v>40</v>
      </c>
      <c r="I53" s="44"/>
      <c r="J53" s="44"/>
      <c r="K53" s="1120">
        <f>SUM(K3:K52)</f>
        <v>11</v>
      </c>
      <c r="L53" s="44"/>
      <c r="M53" s="44"/>
      <c r="N53" s="1120">
        <f>SUM(N3:N52)</f>
        <v>5</v>
      </c>
      <c r="O53" s="44"/>
      <c r="P53" s="44"/>
      <c r="Q53" s="1120">
        <f>SUM(Q3:Q52)</f>
        <v>0</v>
      </c>
      <c r="R53" s="132"/>
      <c r="S53" s="44"/>
      <c r="T53" s="1120">
        <f>SUM(T3:T52)</f>
        <v>0</v>
      </c>
      <c r="U53" s="44"/>
      <c r="V53" s="73"/>
      <c r="W53" s="1148">
        <f>SUM(W3:W52)</f>
        <v>56</v>
      </c>
      <c r="X53" s="1174">
        <f>X51</f>
        <v>91</v>
      </c>
      <c r="Y53" s="442"/>
      <c r="Z53" s="442"/>
      <c r="AA53" s="1212">
        <f>SUM(AA3:AA52)</f>
        <v>16</v>
      </c>
      <c r="AB53" s="1210" t="s">
        <v>140</v>
      </c>
      <c r="AC53" s="1102"/>
      <c r="AD53" s="1102"/>
      <c r="AE53" s="1102"/>
      <c r="AF53" s="1102"/>
      <c r="AG53" s="1102"/>
      <c r="AH53" s="1102"/>
      <c r="AI53" s="1102"/>
      <c r="AJ53" s="1102"/>
      <c r="AK53" s="1102"/>
      <c r="AL53" s="1103"/>
      <c r="AM53" s="1108" t="s">
        <v>142</v>
      </c>
      <c r="AN53" s="1109"/>
    </row>
    <row r="54" spans="1:40" s="1" customFormat="1" ht="14" customHeight="1" thickBot="1">
      <c r="A54" s="1184"/>
      <c r="B54" s="1185"/>
      <c r="C54" s="1002"/>
      <c r="D54" s="1002"/>
      <c r="E54" s="1002"/>
      <c r="F54" s="1002"/>
      <c r="G54" s="1002"/>
      <c r="H54" s="1145"/>
      <c r="I54" s="46"/>
      <c r="J54" s="46"/>
      <c r="K54" s="1121"/>
      <c r="L54" s="46"/>
      <c r="M54" s="40"/>
      <c r="N54" s="1150"/>
      <c r="O54" s="40"/>
      <c r="P54" s="46"/>
      <c r="Q54" s="1121"/>
      <c r="R54" s="40"/>
      <c r="S54" s="40"/>
      <c r="T54" s="1121"/>
      <c r="U54" s="40"/>
      <c r="V54" s="75"/>
      <c r="W54" s="1149"/>
      <c r="X54" s="1078"/>
      <c r="Y54" s="443"/>
      <c r="Z54" s="443"/>
      <c r="AA54" s="1213"/>
      <c r="AB54" s="1211"/>
      <c r="AC54" s="1104"/>
      <c r="AD54" s="1104"/>
      <c r="AE54" s="1104"/>
      <c r="AF54" s="1104"/>
      <c r="AG54" s="1104"/>
      <c r="AH54" s="1104"/>
      <c r="AI54" s="1104"/>
      <c r="AJ54" s="1104"/>
      <c r="AK54" s="1104"/>
      <c r="AL54" s="1105"/>
      <c r="AM54" s="1110"/>
      <c r="AN54" s="1111"/>
    </row>
    <row r="55" spans="1:40" s="7" customFormat="1" ht="12" customHeight="1" thickBot="1">
      <c r="A55" s="1003" t="s">
        <v>86</v>
      </c>
      <c r="B55" s="1004"/>
      <c r="C55" s="1004"/>
      <c r="D55" s="1004"/>
      <c r="E55" s="1004"/>
      <c r="F55" s="1004"/>
      <c r="G55" s="1004"/>
      <c r="H55" s="1004"/>
      <c r="I55" s="1004"/>
      <c r="J55" s="1004"/>
      <c r="K55" s="1004"/>
      <c r="L55" s="1004"/>
      <c r="M55" s="1004"/>
      <c r="N55" s="1004"/>
      <c r="O55" s="1004"/>
      <c r="P55" s="1004"/>
      <c r="Q55" s="1004"/>
      <c r="R55" s="1004"/>
      <c r="S55" s="1004"/>
      <c r="T55" s="1004"/>
      <c r="U55" s="1004"/>
      <c r="V55" s="1004"/>
      <c r="W55" s="1005"/>
      <c r="X55" s="1005"/>
      <c r="Y55" s="1005"/>
      <c r="Z55" s="1005"/>
      <c r="AA55" s="1209"/>
      <c r="AB55" s="1126" t="s">
        <v>141</v>
      </c>
      <c r="AC55" s="1127"/>
      <c r="AD55" s="1127"/>
      <c r="AE55" s="1127"/>
      <c r="AF55" s="1127"/>
      <c r="AG55" s="1127"/>
      <c r="AH55" s="1127"/>
      <c r="AI55" s="1127"/>
      <c r="AJ55" s="1127"/>
      <c r="AK55" s="1127"/>
      <c r="AL55" s="1128"/>
      <c r="AM55" s="697" t="s">
        <v>128</v>
      </c>
      <c r="AN55" s="698" t="s">
        <v>129</v>
      </c>
    </row>
    <row r="56" spans="1:40" s="7" customFormat="1" ht="12" customHeight="1">
      <c r="A56" s="1133" t="s">
        <v>127</v>
      </c>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6"/>
      <c r="AB56" s="1146" t="s">
        <v>97</v>
      </c>
      <c r="AC56" s="1010" t="s">
        <v>96</v>
      </c>
      <c r="AD56" s="1010" t="s">
        <v>95</v>
      </c>
      <c r="AE56" s="1010" t="s">
        <v>94</v>
      </c>
      <c r="AF56" s="1010" t="s">
        <v>101</v>
      </c>
      <c r="AG56" s="1010" t="s">
        <v>99</v>
      </c>
      <c r="AH56" s="1010" t="s">
        <v>100</v>
      </c>
      <c r="AI56" s="1010" t="s">
        <v>98</v>
      </c>
      <c r="AJ56" s="1129" t="s">
        <v>143</v>
      </c>
      <c r="AK56" s="1131" t="s">
        <v>103</v>
      </c>
      <c r="AL56" s="1098" t="s">
        <v>105</v>
      </c>
      <c r="AM56" s="67"/>
      <c r="AN56" s="68"/>
    </row>
    <row r="57" spans="1:40" s="7" customFormat="1" ht="12" customHeight="1">
      <c r="A57" s="1133" t="s">
        <v>258</v>
      </c>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6"/>
      <c r="AB57" s="1147"/>
      <c r="AC57" s="1011"/>
      <c r="AD57" s="1011"/>
      <c r="AE57" s="1011"/>
      <c r="AF57" s="1011"/>
      <c r="AG57" s="1011"/>
      <c r="AH57" s="1011"/>
      <c r="AI57" s="1011"/>
      <c r="AJ57" s="1130"/>
      <c r="AK57" s="1132"/>
      <c r="AL57" s="1099"/>
      <c r="AM57" s="69"/>
      <c r="AN57" s="70"/>
    </row>
    <row r="58" spans="1:40" s="7" customFormat="1" ht="12" customHeight="1">
      <c r="A58" s="1138" t="s">
        <v>259</v>
      </c>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c r="AA58" s="1140"/>
      <c r="AB58" s="1134">
        <f t="shared" ref="AB58:AL58" si="0">SUM(AB3:AB52)</f>
        <v>9</v>
      </c>
      <c r="AC58" s="1157">
        <f t="shared" si="0"/>
        <v>3</v>
      </c>
      <c r="AD58" s="1157">
        <f t="shared" si="0"/>
        <v>5</v>
      </c>
      <c r="AE58" s="1157">
        <f t="shared" si="0"/>
        <v>0</v>
      </c>
      <c r="AF58" s="1157">
        <f t="shared" si="0"/>
        <v>0</v>
      </c>
      <c r="AG58" s="1157">
        <f t="shared" si="0"/>
        <v>17</v>
      </c>
      <c r="AH58" s="1159">
        <f t="shared" si="0"/>
        <v>11</v>
      </c>
      <c r="AI58" s="1157">
        <f t="shared" si="0"/>
        <v>818.5</v>
      </c>
      <c r="AJ58" s="1160">
        <f t="shared" si="0"/>
        <v>20</v>
      </c>
      <c r="AK58" s="1157">
        <f t="shared" si="0"/>
        <v>0</v>
      </c>
      <c r="AL58" s="1100">
        <f t="shared" si="0"/>
        <v>0</v>
      </c>
      <c r="AM58" s="69"/>
      <c r="AN58" s="70"/>
    </row>
    <row r="59" spans="1:40" s="7" customFormat="1" ht="12" customHeight="1" thickBot="1">
      <c r="A59" s="1141" t="s">
        <v>178</v>
      </c>
      <c r="B59" s="1142"/>
      <c r="C59" s="1142"/>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3"/>
      <c r="AB59" s="1135"/>
      <c r="AC59" s="1158"/>
      <c r="AD59" s="1158"/>
      <c r="AE59" s="1158"/>
      <c r="AF59" s="1158"/>
      <c r="AG59" s="1158"/>
      <c r="AH59" s="1158"/>
      <c r="AI59" s="1158"/>
      <c r="AJ59" s="1161"/>
      <c r="AK59" s="1158"/>
      <c r="AL59" s="1101"/>
      <c r="AM59" s="71"/>
      <c r="AN59" s="72"/>
    </row>
    <row r="60" spans="1:40" ht="14" thickBot="1">
      <c r="A60" s="83" t="s">
        <v>76</v>
      </c>
      <c r="B60" s="1186" t="str">
        <f ca="1">Rosters!H10</f>
        <v>D-Funk All Stars</v>
      </c>
      <c r="C60" s="1186"/>
      <c r="D60" s="1186"/>
      <c r="E60" s="1186"/>
      <c r="F60" s="1186"/>
      <c r="G60" s="1136" t="s">
        <v>106</v>
      </c>
      <c r="H60" s="1136"/>
      <c r="I60" s="1136" t="s">
        <v>447</v>
      </c>
      <c r="J60" s="1136"/>
      <c r="K60" s="1136"/>
      <c r="L60" s="1136"/>
      <c r="M60" s="1136"/>
      <c r="N60" s="157" t="s">
        <v>229</v>
      </c>
      <c r="O60" s="1136" t="s">
        <v>428</v>
      </c>
      <c r="P60" s="1136"/>
      <c r="Q60" s="1136"/>
      <c r="R60" s="1136"/>
      <c r="S60" s="1136"/>
      <c r="T60" s="84" t="s">
        <v>107</v>
      </c>
      <c r="U60" s="1136">
        <v>2</v>
      </c>
      <c r="V60" s="1137"/>
      <c r="W60" s="1201" t="s">
        <v>131</v>
      </c>
      <c r="X60" s="1202"/>
      <c r="Y60" s="1202"/>
      <c r="Z60" s="1202"/>
      <c r="AA60" s="1216"/>
      <c r="AB60" s="82"/>
      <c r="AC60" s="82"/>
      <c r="AD60" s="82"/>
      <c r="AE60" s="82"/>
      <c r="AF60" s="82"/>
      <c r="AG60" s="82"/>
      <c r="AH60" s="82"/>
      <c r="AI60" s="82"/>
      <c r="AJ60" s="82"/>
      <c r="AK60" s="82"/>
      <c r="AL60" s="82"/>
      <c r="AM60" s="82"/>
      <c r="AN60" s="82"/>
    </row>
    <row r="61" spans="1:40" s="1" customFormat="1" ht="29.25" customHeight="1" thickBot="1">
      <c r="A61" s="684" t="s">
        <v>85</v>
      </c>
      <c r="B61" s="685" t="s">
        <v>58</v>
      </c>
      <c r="C61" s="686" t="s">
        <v>48</v>
      </c>
      <c r="D61" s="687" t="s">
        <v>49</v>
      </c>
      <c r="E61" s="687" t="s">
        <v>50</v>
      </c>
      <c r="F61" s="687" t="s">
        <v>84</v>
      </c>
      <c r="G61" s="688" t="s">
        <v>80</v>
      </c>
      <c r="H61" s="684" t="s">
        <v>54</v>
      </c>
      <c r="I61" s="1117" t="s">
        <v>81</v>
      </c>
      <c r="J61" s="1117"/>
      <c r="K61" s="689" t="s">
        <v>52</v>
      </c>
      <c r="L61" s="1117" t="s">
        <v>81</v>
      </c>
      <c r="M61" s="1117"/>
      <c r="N61" s="689" t="s">
        <v>53</v>
      </c>
      <c r="O61" s="1117" t="s">
        <v>81</v>
      </c>
      <c r="P61" s="1117"/>
      <c r="Q61" s="689" t="s">
        <v>55</v>
      </c>
      <c r="R61" s="1117" t="s">
        <v>81</v>
      </c>
      <c r="S61" s="1117"/>
      <c r="T61" s="689" t="s">
        <v>79</v>
      </c>
      <c r="U61" s="1117" t="s">
        <v>81</v>
      </c>
      <c r="V61" s="1151"/>
      <c r="W61" s="691" t="s">
        <v>130</v>
      </c>
      <c r="X61" s="448">
        <f ca="1">'Score P.1'!X112</f>
        <v>63</v>
      </c>
      <c r="Y61" s="446" t="s">
        <v>300</v>
      </c>
      <c r="Z61" s="692" t="s">
        <v>301</v>
      </c>
      <c r="AA61" s="693" t="s">
        <v>65</v>
      </c>
      <c r="AB61" s="694" t="s">
        <v>97</v>
      </c>
      <c r="AC61" s="695" t="s">
        <v>96</v>
      </c>
      <c r="AD61" s="695" t="s">
        <v>95</v>
      </c>
      <c r="AE61" s="695" t="s">
        <v>94</v>
      </c>
      <c r="AF61" s="695" t="s">
        <v>101</v>
      </c>
      <c r="AG61" s="695" t="s">
        <v>99</v>
      </c>
      <c r="AH61" s="695" t="s">
        <v>144</v>
      </c>
      <c r="AI61" s="695" t="s">
        <v>98</v>
      </c>
      <c r="AJ61" s="695" t="s">
        <v>143</v>
      </c>
      <c r="AK61" s="621" t="s">
        <v>103</v>
      </c>
      <c r="AL61" s="696" t="s">
        <v>104</v>
      </c>
      <c r="AM61" s="1094" t="s">
        <v>108</v>
      </c>
      <c r="AN61" s="1095"/>
    </row>
    <row r="62" spans="1:40" s="1" customFormat="1" ht="14" customHeight="1">
      <c r="A62" s="1112">
        <v>1</v>
      </c>
      <c r="B62" s="1113" t="s">
        <v>386</v>
      </c>
      <c r="C62" s="1046"/>
      <c r="D62" s="1021"/>
      <c r="E62" s="1021"/>
      <c r="F62" s="1021"/>
      <c r="G62" s="1056">
        <v>1</v>
      </c>
      <c r="H62" s="1115">
        <v>0</v>
      </c>
      <c r="I62" s="41"/>
      <c r="J62" s="44"/>
      <c r="K62" s="1116"/>
      <c r="L62" s="41"/>
      <c r="M62" s="44"/>
      <c r="N62" s="1116"/>
      <c r="O62" s="41"/>
      <c r="P62" s="44"/>
      <c r="Q62" s="1116"/>
      <c r="R62" s="3"/>
      <c r="S62" s="44"/>
      <c r="T62" s="1116"/>
      <c r="U62" s="41"/>
      <c r="V62" s="73"/>
      <c r="W62" s="1170">
        <f>IF(COUNT(H62:T62)=0,"",SUM(H62,K62,N62,Q62,T62))</f>
        <v>0</v>
      </c>
      <c r="X62" s="1174">
        <f>IF(W62="","",X61+W62)</f>
        <v>63</v>
      </c>
      <c r="Y62" s="1207">
        <f>W62+D62</f>
        <v>0</v>
      </c>
      <c r="Z62" s="1214">
        <f>IF(W62="","",IF(Y62&gt;W62,AA62,0))</f>
        <v>0</v>
      </c>
      <c r="AA62" s="1119">
        <f>IF(W62="","",W62-W3)</f>
        <v>-4</v>
      </c>
      <c r="AB62" s="1067">
        <f>COUNTIF(I62:J63,"b")+COUNTIF(L62:M63,"b")+COUNTIF(O62:P63,"b")+COUNTIF(R62:S63,"b")+COUNTIF(U62:V63,"b")</f>
        <v>0</v>
      </c>
      <c r="AC62" s="1021">
        <f>COUNTIF(I62:J63,"J")+COUNTIF(L62:M63,"J")+COUNTIF(O62:P63,"J")+COUNTIF(R62:S63,"J")+COUNTIF(U62:V63,"J")</f>
        <v>0</v>
      </c>
      <c r="AD62" s="1021">
        <f>COUNTIF(I62:J63,"G")+COUNTIF(L62:M63,"G")+COUNTIF(O62:P63,"G")+COUNTIF(R62:S63,"G")+COUNTIF(U62:V63,"G")</f>
        <v>0</v>
      </c>
      <c r="AE62" s="1021">
        <f>COUNTIF(I62:J63,"O")+COUNTIF(L62:M63,"O")+COUNTIF(O62:P63,"O")+COUNTIF(R62:S63,"O")+COUNTIF(U62:V63,"O")</f>
        <v>0</v>
      </c>
      <c r="AF62" s="1021">
        <f>COUNTIF(I62:J63,"N")+COUNTIF(L62:M63,"N")+COUNTIF(O62:P63,"N")+COUNTIF(R62:S63,"N")+COUNTIF(U62:V63,"N")</f>
        <v>0</v>
      </c>
      <c r="AG62" s="1021">
        <f>SUM(AB62:AF63)</f>
        <v>0</v>
      </c>
      <c r="AH62" s="1059">
        <f>IF(W62="",0,AG62/AJ62)</f>
        <v>0</v>
      </c>
      <c r="AI62" s="1058">
        <f>IF(AJ62=0,0,X62/AJ62)</f>
        <v>63</v>
      </c>
      <c r="AJ62" s="1088">
        <f>IF(G62="X","NA",COUNT(H62,K62,N62,Q62,T62))</f>
        <v>1</v>
      </c>
      <c r="AK62" s="1082" t="str">
        <f>IF(AL62=0,"",W62/AL62)</f>
        <v/>
      </c>
      <c r="AL62" s="1080"/>
      <c r="AM62" s="1096" t="str">
        <f>B62</f>
        <v>Ima Wrecker</v>
      </c>
      <c r="AN62" s="1097"/>
    </row>
    <row r="63" spans="1:40" s="1" customFormat="1" ht="14" customHeight="1">
      <c r="A63" s="1009"/>
      <c r="B63" s="942"/>
      <c r="C63" s="1015"/>
      <c r="D63" s="1022"/>
      <c r="E63" s="1022"/>
      <c r="F63" s="1022"/>
      <c r="G63" s="1017"/>
      <c r="H63" s="1042"/>
      <c r="I63" s="42"/>
      <c r="J63" s="43"/>
      <c r="K63" s="1024"/>
      <c r="L63" s="42"/>
      <c r="M63" s="90"/>
      <c r="N63" s="1024"/>
      <c r="O63" s="4"/>
      <c r="P63" s="43"/>
      <c r="Q63" s="1024"/>
      <c r="R63" s="4"/>
      <c r="S63" s="90"/>
      <c r="T63" s="1024"/>
      <c r="U63" s="4"/>
      <c r="V63" s="74"/>
      <c r="W63" s="1155"/>
      <c r="X63" s="1052"/>
      <c r="Y63" s="1153"/>
      <c r="Z63" s="1200"/>
      <c r="AA63" s="1215"/>
      <c r="AB63" s="1027"/>
      <c r="AC63" s="999"/>
      <c r="AD63" s="999"/>
      <c r="AE63" s="999"/>
      <c r="AF63" s="999"/>
      <c r="AG63" s="999"/>
      <c r="AH63" s="1060"/>
      <c r="AI63" s="999"/>
      <c r="AJ63" s="1074"/>
      <c r="AK63" s="1076"/>
      <c r="AL63" s="1081"/>
      <c r="AM63" s="1092"/>
      <c r="AN63" s="1093"/>
    </row>
    <row r="64" spans="1:40" s="1" customFormat="1" ht="14" customHeight="1">
      <c r="A64" s="1030">
        <v>2</v>
      </c>
      <c r="B64" s="1162" t="s">
        <v>383</v>
      </c>
      <c r="C64" s="1040"/>
      <c r="D64" s="1007"/>
      <c r="E64" s="1007"/>
      <c r="F64" s="1007"/>
      <c r="G64" s="1025">
        <v>1</v>
      </c>
      <c r="H64" s="1027">
        <v>0</v>
      </c>
      <c r="I64" s="48"/>
      <c r="J64" s="43"/>
      <c r="K64" s="999"/>
      <c r="L64" s="48"/>
      <c r="M64" s="43"/>
      <c r="N64" s="999"/>
      <c r="O64" s="48"/>
      <c r="P64" s="43"/>
      <c r="Q64" s="999"/>
      <c r="R64" s="91"/>
      <c r="S64" s="43"/>
      <c r="T64" s="999"/>
      <c r="U64" s="48"/>
      <c r="V64" s="74"/>
      <c r="W64" s="1166">
        <f>IF(COUNT(H64:T65)=0,"",SUM(H64,K64,N64,Q64,T64))</f>
        <v>0</v>
      </c>
      <c r="X64" s="1052">
        <f>IF(W64="",X62,W64+X62)</f>
        <v>63</v>
      </c>
      <c r="Y64" s="1153">
        <f>W64+D64</f>
        <v>0</v>
      </c>
      <c r="Z64" s="1199">
        <f>IF(W64="","",IF(Y64&gt;W64,AA64,0))</f>
        <v>0</v>
      </c>
      <c r="AA64" s="1051">
        <f>IF(W64="","",W64-W5)</f>
        <v>0</v>
      </c>
      <c r="AB64" s="1027">
        <f>COUNTIF(I64:J65,"b")+COUNTIF(L64:M65,"b")+COUNTIF(O64:P65,"b")+COUNTIF(R64:S65,"b")+COUNTIF(U64:V65,"b")</f>
        <v>0</v>
      </c>
      <c r="AC64" s="999">
        <f>COUNTIF(I64:J65,"J")+COUNTIF(L64:M65,"J")+COUNTIF(O64:P65,"J")+COUNTIF(R64:S65,"J")+COUNTIF(U64:V65,"J")</f>
        <v>0</v>
      </c>
      <c r="AD64" s="999">
        <f>COUNTIF(I64:J65,"G")+COUNTIF(L64:M65,"G")+COUNTIF(O64:P65,"G")+COUNTIF(R64:S65,"G")+COUNTIF(U64:V65,"G")</f>
        <v>0</v>
      </c>
      <c r="AE64" s="999">
        <f>COUNTIF(I64:J65,"O")+COUNTIF(L64:M65,"O")+COUNTIF(O64:P65,"O")+COUNTIF(R64:S65,"O")+COUNTIF(U64:V65,"O")</f>
        <v>0</v>
      </c>
      <c r="AF64" s="999">
        <f>COUNTIF(I64:J65,"N")+COUNTIF(L64:M65,"N")+COUNTIF(O64:P65,"N")+COUNTIF(R64:S65,"N")+COUNTIF(U64:V65,"N")</f>
        <v>0</v>
      </c>
      <c r="AG64" s="1007">
        <f>SUM(AB64:AF65)</f>
        <v>0</v>
      </c>
      <c r="AH64" s="1061">
        <f>IF(W64="",0,AG64/AJ64)</f>
        <v>0</v>
      </c>
      <c r="AI64" s="1068">
        <f>IF(AJ64=0,0,X64/AJ64)</f>
        <v>63</v>
      </c>
      <c r="AJ64" s="1077">
        <f>IF(G64="X","NA",COUNT(H64,K64,N64,Q64,T64))</f>
        <v>1</v>
      </c>
      <c r="AK64" s="1076" t="str">
        <f>IF(AL64=0,"",W64/AL64)</f>
        <v/>
      </c>
      <c r="AL64" s="1081"/>
      <c r="AM64" s="1014" t="str">
        <f>B64</f>
        <v>Sista Slit'chya</v>
      </c>
      <c r="AN64" s="1074"/>
    </row>
    <row r="65" spans="1:40" s="1" customFormat="1" ht="14" customHeight="1">
      <c r="A65" s="1030"/>
      <c r="B65" s="1163"/>
      <c r="C65" s="1041"/>
      <c r="D65" s="1008"/>
      <c r="E65" s="1008"/>
      <c r="F65" s="1008"/>
      <c r="G65" s="1026"/>
      <c r="H65" s="1028"/>
      <c r="I65" s="48"/>
      <c r="J65" s="43"/>
      <c r="K65" s="1022"/>
      <c r="L65" s="48"/>
      <c r="M65" s="90"/>
      <c r="N65" s="1022"/>
      <c r="O65" s="91"/>
      <c r="P65" s="43"/>
      <c r="Q65" s="1022"/>
      <c r="R65" s="91"/>
      <c r="S65" s="90"/>
      <c r="T65" s="1022"/>
      <c r="U65" s="91"/>
      <c r="V65" s="74"/>
      <c r="W65" s="1167"/>
      <c r="X65" s="1052"/>
      <c r="Y65" s="1153"/>
      <c r="Z65" s="1200"/>
      <c r="AA65" s="1215"/>
      <c r="AB65" s="1027"/>
      <c r="AC65" s="999"/>
      <c r="AD65" s="999"/>
      <c r="AE65" s="999"/>
      <c r="AF65" s="999"/>
      <c r="AG65" s="1007"/>
      <c r="AH65" s="1061"/>
      <c r="AI65" s="1007"/>
      <c r="AJ65" s="1077"/>
      <c r="AK65" s="1076"/>
      <c r="AL65" s="1081"/>
      <c r="AM65" s="1014"/>
      <c r="AN65" s="1074"/>
    </row>
    <row r="66" spans="1:40" s="1" customFormat="1" ht="14" customHeight="1">
      <c r="A66" s="1009">
        <v>3</v>
      </c>
      <c r="B66" s="1171" t="s">
        <v>413</v>
      </c>
      <c r="C66" s="1014"/>
      <c r="D66" s="999"/>
      <c r="E66" s="999"/>
      <c r="F66" s="999"/>
      <c r="G66" s="1016"/>
      <c r="H66" s="1038">
        <v>4</v>
      </c>
      <c r="I66" s="42" t="s">
        <v>92</v>
      </c>
      <c r="J66" s="43"/>
      <c r="K66" s="1050"/>
      <c r="L66" s="42"/>
      <c r="M66" s="43"/>
      <c r="N66" s="1050"/>
      <c r="O66" s="42"/>
      <c r="P66" s="43"/>
      <c r="Q66" s="1050"/>
      <c r="R66" s="4"/>
      <c r="S66" s="43"/>
      <c r="T66" s="1050"/>
      <c r="U66" s="42"/>
      <c r="V66" s="74"/>
      <c r="W66" s="1169">
        <f>IF(COUNT(H66:T67)=0,"",SUM(H66,K66,N66,Q66,T66))</f>
        <v>4</v>
      </c>
      <c r="X66" s="1052">
        <f>IF(W66="",X64,W66+X64)</f>
        <v>67</v>
      </c>
      <c r="Y66" s="1153">
        <f>W66+D66</f>
        <v>4</v>
      </c>
      <c r="Z66" s="1199">
        <f>IF(W66="","",IF(Y66&gt;W66,AA66,0))</f>
        <v>0</v>
      </c>
      <c r="AA66" s="1051">
        <f>IF(W66="","",W66-W7)</f>
        <v>-2</v>
      </c>
      <c r="AB66" s="1027">
        <f>COUNTIF(I66:J67,"b")+COUNTIF(L66:M67,"b")+COUNTIF(O66:P67,"b")+COUNTIF(R66:S67,"b")+COUNTIF(U66:V67,"b")</f>
        <v>1</v>
      </c>
      <c r="AC66" s="999">
        <f>COUNTIF(I66:J67,"J")+COUNTIF(L66:M67,"J")+COUNTIF(O66:P67,"J")+COUNTIF(R66:S67,"J")+COUNTIF(U66:V67,"J")</f>
        <v>0</v>
      </c>
      <c r="AD66" s="999">
        <f>COUNTIF(I66:J67,"G")+COUNTIF(L66:M67,"G")+COUNTIF(O66:P67,"G")+COUNTIF(R66:S67,"G")+COUNTIF(U66:V67,"G")</f>
        <v>0</v>
      </c>
      <c r="AE66" s="999">
        <f>COUNTIF(I66:J67,"O")+COUNTIF(L66:M67,"O")+COUNTIF(O66:P67,"O")+COUNTIF(R66:S67,"O")+COUNTIF(U66:V67,"O")</f>
        <v>0</v>
      </c>
      <c r="AF66" s="999">
        <f>COUNTIF(I66:J67,"N")+COUNTIF(L66:M67,"N")+COUNTIF(O66:P67,"N")+COUNTIF(R66:S67,"N")+COUNTIF(U66:V67,"N")</f>
        <v>0</v>
      </c>
      <c r="AG66" s="999">
        <f>SUM(AB66:AF67)</f>
        <v>1</v>
      </c>
      <c r="AH66" s="1060">
        <f>IF(W66="",0,AG66/AJ66)</f>
        <v>1</v>
      </c>
      <c r="AI66" s="1071">
        <f>IF(AJ66=0,0,X66/AJ66)</f>
        <v>67</v>
      </c>
      <c r="AJ66" s="1074">
        <f>IF(G66="X","NA",COUNT(H66,K66,N66,Q66,T66))</f>
        <v>1</v>
      </c>
      <c r="AK66" s="1076" t="str">
        <f>IF(AL66=0,"",W66/AL66)</f>
        <v/>
      </c>
      <c r="AL66" s="1081"/>
      <c r="AM66" s="1092" t="str">
        <f>B66</f>
        <v>Polly Fester</v>
      </c>
      <c r="AN66" s="1093"/>
    </row>
    <row r="67" spans="1:40" s="1" customFormat="1" ht="14" customHeight="1">
      <c r="A67" s="1009"/>
      <c r="B67" s="942"/>
      <c r="C67" s="1015"/>
      <c r="D67" s="1022"/>
      <c r="E67" s="1022"/>
      <c r="F67" s="1022"/>
      <c r="G67" s="1017"/>
      <c r="H67" s="1042"/>
      <c r="I67" s="42"/>
      <c r="J67" s="43"/>
      <c r="K67" s="1024"/>
      <c r="L67" s="42"/>
      <c r="M67" s="90"/>
      <c r="N67" s="1024"/>
      <c r="O67" s="4"/>
      <c r="P67" s="43"/>
      <c r="Q67" s="1024"/>
      <c r="R67" s="4"/>
      <c r="S67" s="90"/>
      <c r="T67" s="1024"/>
      <c r="U67" s="4"/>
      <c r="V67" s="74"/>
      <c r="W67" s="1170"/>
      <c r="X67" s="1052"/>
      <c r="Y67" s="1153"/>
      <c r="Z67" s="1200"/>
      <c r="AA67" s="1215"/>
      <c r="AB67" s="1027"/>
      <c r="AC67" s="999"/>
      <c r="AD67" s="999"/>
      <c r="AE67" s="999"/>
      <c r="AF67" s="999"/>
      <c r="AG67" s="999"/>
      <c r="AH67" s="1060"/>
      <c r="AI67" s="999"/>
      <c r="AJ67" s="1074"/>
      <c r="AK67" s="1076"/>
      <c r="AL67" s="1081"/>
      <c r="AM67" s="1092"/>
      <c r="AN67" s="1093"/>
    </row>
    <row r="68" spans="1:40" s="1" customFormat="1" ht="14" customHeight="1">
      <c r="A68" s="1030">
        <v>4</v>
      </c>
      <c r="B68" s="1162" t="s">
        <v>411</v>
      </c>
      <c r="C68" s="1040"/>
      <c r="D68" s="1007">
        <v>1</v>
      </c>
      <c r="E68" s="1007"/>
      <c r="F68" s="1007"/>
      <c r="G68" s="1029"/>
      <c r="H68" s="1027">
        <v>5</v>
      </c>
      <c r="I68" s="48" t="s">
        <v>92</v>
      </c>
      <c r="J68" s="43" t="s">
        <v>92</v>
      </c>
      <c r="K68" s="999">
        <v>4</v>
      </c>
      <c r="L68" s="48" t="s">
        <v>92</v>
      </c>
      <c r="M68" s="43" t="s">
        <v>92</v>
      </c>
      <c r="N68" s="999"/>
      <c r="O68" s="48"/>
      <c r="P68" s="43"/>
      <c r="Q68" s="999"/>
      <c r="R68" s="91"/>
      <c r="S68" s="43"/>
      <c r="T68" s="999"/>
      <c r="U68" s="48"/>
      <c r="V68" s="74"/>
      <c r="W68" s="1166">
        <f>IF(COUNT(H68:T69)=0,"",SUM(H68,K68,N68,Q68,T68))</f>
        <v>9</v>
      </c>
      <c r="X68" s="1052">
        <f>IF(W68="",X66,W68+X66)</f>
        <v>76</v>
      </c>
      <c r="Y68" s="1153">
        <f>W68+D68</f>
        <v>10</v>
      </c>
      <c r="Z68" s="1199">
        <f>IF(W68="","",IF(Y68&gt;W68,AA68,0))</f>
        <v>6</v>
      </c>
      <c r="AA68" s="1051">
        <f>IF(W68="","",W68-W9)</f>
        <v>6</v>
      </c>
      <c r="AB68" s="1027">
        <f>COUNTIF(I68:J69,"b")+COUNTIF(L68:M69,"b")+COUNTIF(O68:P69,"b")+COUNTIF(R68:S69,"b")+COUNTIF(U68:V69,"b")</f>
        <v>4</v>
      </c>
      <c r="AC68" s="999">
        <f>COUNTIF(I68:J69,"J")+COUNTIF(L68:M69,"J")+COUNTIF(O68:P69,"J")+COUNTIF(R68:S69,"J")+COUNTIF(U68:V69,"J")</f>
        <v>0</v>
      </c>
      <c r="AD68" s="999">
        <f>COUNTIF(I68:J69,"G")+COUNTIF(L68:M69,"G")+COUNTIF(O68:P69,"G")+COUNTIF(R68:S69,"G")+COUNTIF(U68:V69,"G")</f>
        <v>1</v>
      </c>
      <c r="AE68" s="999">
        <f>COUNTIF(I68:J69,"O")+COUNTIF(L68:M69,"O")+COUNTIF(O68:P69,"O")+COUNTIF(R68:S69,"O")+COUNTIF(U68:V69,"O")</f>
        <v>0</v>
      </c>
      <c r="AF68" s="999">
        <f>COUNTIF(I68:J69,"N")+COUNTIF(L68:M69,"N")+COUNTIF(O68:P69,"N")+COUNTIF(R68:S69,"N")+COUNTIF(U68:V69,"N")</f>
        <v>0</v>
      </c>
      <c r="AG68" s="1007">
        <f>SUM(AB68:AF69)</f>
        <v>5</v>
      </c>
      <c r="AH68" s="1061">
        <f>IF(W68="",0,AG68/AJ68)</f>
        <v>2.5</v>
      </c>
      <c r="AI68" s="1068">
        <f>IF(AJ68=0,0,X68/AJ68)</f>
        <v>38</v>
      </c>
      <c r="AJ68" s="1077">
        <f>IF(G68="X","NA",COUNT(H68,K68,N68,Q68,T68))</f>
        <v>2</v>
      </c>
      <c r="AK68" s="1076" t="str">
        <f>IF(AL68=0,"",W68/AL68)</f>
        <v/>
      </c>
      <c r="AL68" s="1081"/>
      <c r="AM68" s="1014" t="str">
        <f>B68</f>
        <v>boo d. livers</v>
      </c>
      <c r="AN68" s="1074"/>
    </row>
    <row r="69" spans="1:40" s="1" customFormat="1" ht="14" customHeight="1">
      <c r="A69" s="1030"/>
      <c r="B69" s="1163"/>
      <c r="C69" s="1041"/>
      <c r="D69" s="1008"/>
      <c r="E69" s="1008"/>
      <c r="F69" s="1008"/>
      <c r="G69" s="1026"/>
      <c r="H69" s="1028"/>
      <c r="I69" s="48" t="s">
        <v>89</v>
      </c>
      <c r="J69" s="43"/>
      <c r="K69" s="1022"/>
      <c r="L69" s="48"/>
      <c r="M69" s="90"/>
      <c r="N69" s="1022"/>
      <c r="O69" s="91"/>
      <c r="P69" s="43"/>
      <c r="Q69" s="1022"/>
      <c r="R69" s="91"/>
      <c r="S69" s="90"/>
      <c r="T69" s="1022"/>
      <c r="U69" s="91"/>
      <c r="V69" s="74"/>
      <c r="W69" s="1167"/>
      <c r="X69" s="1052"/>
      <c r="Y69" s="1153"/>
      <c r="Z69" s="1200"/>
      <c r="AA69" s="1215"/>
      <c r="AB69" s="1027"/>
      <c r="AC69" s="999"/>
      <c r="AD69" s="999"/>
      <c r="AE69" s="999"/>
      <c r="AF69" s="999"/>
      <c r="AG69" s="1007"/>
      <c r="AH69" s="1061"/>
      <c r="AI69" s="1007"/>
      <c r="AJ69" s="1077"/>
      <c r="AK69" s="1076"/>
      <c r="AL69" s="1081"/>
      <c r="AM69" s="1014"/>
      <c r="AN69" s="1074"/>
    </row>
    <row r="70" spans="1:40" s="1" customFormat="1" ht="14" customHeight="1">
      <c r="A70" s="1009">
        <v>5</v>
      </c>
      <c r="B70" s="1171" t="s">
        <v>411</v>
      </c>
      <c r="C70" s="1014"/>
      <c r="D70" s="999"/>
      <c r="E70" s="999"/>
      <c r="F70" s="999"/>
      <c r="G70" s="1016"/>
      <c r="H70" s="1038">
        <v>3</v>
      </c>
      <c r="I70" s="42" t="s">
        <v>93</v>
      </c>
      <c r="J70" s="43"/>
      <c r="K70" s="1050"/>
      <c r="L70" s="42"/>
      <c r="M70" s="43"/>
      <c r="N70" s="1050"/>
      <c r="O70" s="42"/>
      <c r="P70" s="43"/>
      <c r="Q70" s="1050"/>
      <c r="R70" s="4"/>
      <c r="S70" s="43"/>
      <c r="T70" s="1050"/>
      <c r="U70" s="42"/>
      <c r="V70" s="74"/>
      <c r="W70" s="1169">
        <f>IF(COUNT(H70:T71)=0,"",SUM(H70,K70,N70,Q70,T70))</f>
        <v>3</v>
      </c>
      <c r="X70" s="1052">
        <f>IF(W70="",X68,W70+X68)</f>
        <v>79</v>
      </c>
      <c r="Y70" s="1153">
        <f>W70+D70</f>
        <v>3</v>
      </c>
      <c r="Z70" s="1199">
        <f>IF(W70="","",IF(Y70&gt;W70,AA70,0))</f>
        <v>0</v>
      </c>
      <c r="AA70" s="1051">
        <f>IF(W70="","",W70-W11)</f>
        <v>0</v>
      </c>
      <c r="AB70" s="1027">
        <f>COUNTIF(I70:J71,"b")+COUNTIF(L70:M71,"b")+COUNTIF(O70:P71,"b")+COUNTIF(R70:S71,"b")+COUNTIF(U70:V71,"b")</f>
        <v>0</v>
      </c>
      <c r="AC70" s="999">
        <f>COUNTIF(I70:J71,"J")+COUNTIF(L70:M71,"J")+COUNTIF(O70:P71,"J")+COUNTIF(R70:S71,"J")+COUNTIF(U70:V71,"J")</f>
        <v>0</v>
      </c>
      <c r="AD70" s="999">
        <f>COUNTIF(I70:J71,"G")+COUNTIF(L70:M71,"G")+COUNTIF(O70:P71,"G")+COUNTIF(R70:S71,"G")+COUNTIF(U70:V71,"G")</f>
        <v>0</v>
      </c>
      <c r="AE70" s="999">
        <f>COUNTIF(I70:J71,"O")+COUNTIF(L70:M71,"O")+COUNTIF(O70:P71,"O")+COUNTIF(R70:S71,"O")+COUNTIF(U70:V71,"O")</f>
        <v>1</v>
      </c>
      <c r="AF70" s="999">
        <f>COUNTIF(I70:J71,"N")+COUNTIF(L70:M71,"N")+COUNTIF(O70:P71,"N")+COUNTIF(R70:S71,"N")+COUNTIF(U70:V71,"N")</f>
        <v>0</v>
      </c>
      <c r="AG70" s="999">
        <f>SUM(AB70:AF71)</f>
        <v>1</v>
      </c>
      <c r="AH70" s="1060">
        <f>IF(W70="",0,AG70/AJ70)</f>
        <v>1</v>
      </c>
      <c r="AI70" s="1071">
        <f>IF(AJ70=0,0,X70/AJ70)</f>
        <v>79</v>
      </c>
      <c r="AJ70" s="1074">
        <f>IF(G70="X","NA",COUNT(H70,K70,N70,Q70,T70))</f>
        <v>1</v>
      </c>
      <c r="AK70" s="1076" t="str">
        <f>IF(AL70=0,"",W70/AL70)</f>
        <v/>
      </c>
      <c r="AL70" s="1081"/>
      <c r="AM70" s="1092" t="str">
        <f>B70</f>
        <v>boo d. livers</v>
      </c>
      <c r="AN70" s="1093"/>
    </row>
    <row r="71" spans="1:40" s="1" customFormat="1" ht="14" customHeight="1">
      <c r="A71" s="1009"/>
      <c r="B71" s="942"/>
      <c r="C71" s="1015"/>
      <c r="D71" s="1022"/>
      <c r="E71" s="1022"/>
      <c r="F71" s="1022"/>
      <c r="G71" s="1017"/>
      <c r="H71" s="1042"/>
      <c r="I71" s="42"/>
      <c r="J71" s="43"/>
      <c r="K71" s="1024"/>
      <c r="L71" s="42"/>
      <c r="M71" s="90"/>
      <c r="N71" s="1024"/>
      <c r="O71" s="4"/>
      <c r="P71" s="43"/>
      <c r="Q71" s="1024"/>
      <c r="R71" s="4"/>
      <c r="S71" s="90"/>
      <c r="T71" s="1024"/>
      <c r="U71" s="4"/>
      <c r="V71" s="74"/>
      <c r="W71" s="1170"/>
      <c r="X71" s="1052"/>
      <c r="Y71" s="1153"/>
      <c r="Z71" s="1200"/>
      <c r="AA71" s="1215"/>
      <c r="AB71" s="1027"/>
      <c r="AC71" s="999"/>
      <c r="AD71" s="999"/>
      <c r="AE71" s="999"/>
      <c r="AF71" s="999"/>
      <c r="AG71" s="999"/>
      <c r="AH71" s="1060"/>
      <c r="AI71" s="999"/>
      <c r="AJ71" s="1074"/>
      <c r="AK71" s="1076"/>
      <c r="AL71" s="1081"/>
      <c r="AM71" s="1092"/>
      <c r="AN71" s="1093"/>
    </row>
    <row r="72" spans="1:40" s="1" customFormat="1" ht="14" customHeight="1">
      <c r="A72" s="1030">
        <v>6</v>
      </c>
      <c r="B72" s="1162" t="s">
        <v>383</v>
      </c>
      <c r="C72" s="1040">
        <v>1</v>
      </c>
      <c r="D72" s="1007"/>
      <c r="E72" s="1007"/>
      <c r="F72" s="1007"/>
      <c r="G72" s="1029"/>
      <c r="H72" s="1027">
        <v>3</v>
      </c>
      <c r="I72" s="48" t="s">
        <v>92</v>
      </c>
      <c r="J72" s="43" t="s">
        <v>93</v>
      </c>
      <c r="K72" s="999">
        <v>4</v>
      </c>
      <c r="L72" s="48"/>
      <c r="M72" s="43"/>
      <c r="N72" s="999"/>
      <c r="O72" s="48"/>
      <c r="P72" s="43"/>
      <c r="Q72" s="999"/>
      <c r="R72" s="91"/>
      <c r="S72" s="43"/>
      <c r="T72" s="999"/>
      <c r="U72" s="48"/>
      <c r="V72" s="74"/>
      <c r="W72" s="1166">
        <f>IF(COUNT(H72:T73)=0,"",SUM(H72,K72,N72,Q72,T72))</f>
        <v>7</v>
      </c>
      <c r="X72" s="1052">
        <f>IF(W72="",X70,W72+X70)</f>
        <v>86</v>
      </c>
      <c r="Y72" s="1153">
        <f>W72+D72</f>
        <v>7</v>
      </c>
      <c r="Z72" s="1199">
        <f>IF(W72="","",IF(Y72&gt;W72,AA72,0))</f>
        <v>0</v>
      </c>
      <c r="AA72" s="1051">
        <f>IF(W72="","",W72-W13)</f>
        <v>7</v>
      </c>
      <c r="AB72" s="1027">
        <f>COUNTIF(I72:J73,"b")+COUNTIF(L72:M73,"b")+COUNTIF(O72:P73,"b")+COUNTIF(R72:S73,"b")+COUNTIF(U72:V73,"b")</f>
        <v>1</v>
      </c>
      <c r="AC72" s="999">
        <f>COUNTIF(I72:J73,"J")+COUNTIF(L72:M73,"J")+COUNTIF(O72:P73,"J")+COUNTIF(R72:S73,"J")+COUNTIF(U72:V73,"J")</f>
        <v>0</v>
      </c>
      <c r="AD72" s="999">
        <f>COUNTIF(I72:J73,"G")+COUNTIF(L72:M73,"G")+COUNTIF(O72:P73,"G")+COUNTIF(R72:S73,"G")+COUNTIF(U72:V73,"G")</f>
        <v>0</v>
      </c>
      <c r="AE72" s="999">
        <f>COUNTIF(I72:J73,"O")+COUNTIF(L72:M73,"O")+COUNTIF(O72:P73,"O")+COUNTIF(R72:S73,"O")+COUNTIF(U72:V73,"O")</f>
        <v>1</v>
      </c>
      <c r="AF72" s="999">
        <f>COUNTIF(I72:J73,"N")+COUNTIF(L72:M73,"N")+COUNTIF(O72:P73,"N")+COUNTIF(R72:S73,"N")+COUNTIF(U72:V73,"N")</f>
        <v>0</v>
      </c>
      <c r="AG72" s="1007">
        <f>SUM(AB72:AF73)</f>
        <v>2</v>
      </c>
      <c r="AH72" s="1061">
        <f>IF(W72="",0,AG72/AJ72)</f>
        <v>1</v>
      </c>
      <c r="AI72" s="1068">
        <f>IF(AJ72=0,0,X72/AJ72)</f>
        <v>43</v>
      </c>
      <c r="AJ72" s="1077">
        <f>IF(G72="X","NA",COUNT(H72,K72,N72,Q72,T72))</f>
        <v>2</v>
      </c>
      <c r="AK72" s="1076" t="str">
        <f>IF(AL72=0,"",W72/AL72)</f>
        <v/>
      </c>
      <c r="AL72" s="1081"/>
      <c r="AM72" s="1014" t="str">
        <f>B72</f>
        <v>Sista Slit'chya</v>
      </c>
      <c r="AN72" s="1074"/>
    </row>
    <row r="73" spans="1:40" s="1" customFormat="1" ht="14" customHeight="1">
      <c r="A73" s="1030"/>
      <c r="B73" s="1163"/>
      <c r="C73" s="1041"/>
      <c r="D73" s="1008"/>
      <c r="E73" s="1008"/>
      <c r="F73" s="1008"/>
      <c r="G73" s="1026"/>
      <c r="H73" s="1028"/>
      <c r="I73" s="48"/>
      <c r="J73" s="43"/>
      <c r="K73" s="1022"/>
      <c r="L73" s="48"/>
      <c r="M73" s="90"/>
      <c r="N73" s="1022"/>
      <c r="O73" s="91"/>
      <c r="P73" s="43"/>
      <c r="Q73" s="1022"/>
      <c r="R73" s="91"/>
      <c r="S73" s="90"/>
      <c r="T73" s="1022"/>
      <c r="U73" s="91"/>
      <c r="V73" s="74"/>
      <c r="W73" s="1167"/>
      <c r="X73" s="1052"/>
      <c r="Y73" s="1153"/>
      <c r="Z73" s="1200"/>
      <c r="AA73" s="1215"/>
      <c r="AB73" s="1027"/>
      <c r="AC73" s="999"/>
      <c r="AD73" s="999"/>
      <c r="AE73" s="999"/>
      <c r="AF73" s="999"/>
      <c r="AG73" s="1007"/>
      <c r="AH73" s="1061"/>
      <c r="AI73" s="1007"/>
      <c r="AJ73" s="1077"/>
      <c r="AK73" s="1076"/>
      <c r="AL73" s="1081"/>
      <c r="AM73" s="1014"/>
      <c r="AN73" s="1074"/>
    </row>
    <row r="74" spans="1:40" s="1" customFormat="1" ht="14" customHeight="1">
      <c r="A74" s="1009">
        <v>7</v>
      </c>
      <c r="B74" s="1171" t="s">
        <v>413</v>
      </c>
      <c r="C74" s="1014"/>
      <c r="D74" s="999"/>
      <c r="E74" s="999"/>
      <c r="F74" s="999"/>
      <c r="G74" s="1016">
        <v>1</v>
      </c>
      <c r="H74" s="1038">
        <v>0</v>
      </c>
      <c r="I74" s="42"/>
      <c r="J74" s="43"/>
      <c r="K74" s="1050"/>
      <c r="L74" s="42"/>
      <c r="M74" s="43"/>
      <c r="N74" s="1050"/>
      <c r="O74" s="42"/>
      <c r="P74" s="43"/>
      <c r="Q74" s="1050"/>
      <c r="R74" s="4"/>
      <c r="S74" s="43"/>
      <c r="T74" s="1050"/>
      <c r="U74" s="42"/>
      <c r="V74" s="74"/>
      <c r="W74" s="1169">
        <f>IF(COUNT(H74:T75)=0,"",SUM(H74,K74,N74,Q74,T74))</f>
        <v>0</v>
      </c>
      <c r="X74" s="1052">
        <f>IF(W74="",X72,W74+X72)</f>
        <v>86</v>
      </c>
      <c r="Y74" s="1153">
        <f>W74+D74</f>
        <v>0</v>
      </c>
      <c r="Z74" s="1199">
        <f>IF(W74="","",IF(Y74&gt;W74,AA74,0))</f>
        <v>0</v>
      </c>
      <c r="AA74" s="1051">
        <f>IF(W74="","",W74-W15)</f>
        <v>-5</v>
      </c>
      <c r="AB74" s="1027">
        <f>COUNTIF(I74:J75,"b")+COUNTIF(L74:M75,"b")+COUNTIF(O74:P75,"b")+COUNTIF(R74:S75,"b")+COUNTIF(U74:V75,"b")</f>
        <v>0</v>
      </c>
      <c r="AC74" s="999">
        <f>COUNTIF(I74:J75,"J")+COUNTIF(L74:M75,"J")+COUNTIF(O74:P75,"J")+COUNTIF(R74:S75,"J")+COUNTIF(U74:V75,"J")</f>
        <v>0</v>
      </c>
      <c r="AD74" s="999">
        <f>COUNTIF(I74:J75,"G")+COUNTIF(L74:M75,"G")+COUNTIF(O74:P75,"G")+COUNTIF(R74:S75,"G")+COUNTIF(U74:V75,"G")</f>
        <v>0</v>
      </c>
      <c r="AE74" s="999">
        <f>COUNTIF(I74:J75,"O")+COUNTIF(L74:M75,"O")+COUNTIF(O74:P75,"O")+COUNTIF(R74:S75,"O")+COUNTIF(U74:V75,"O")</f>
        <v>0</v>
      </c>
      <c r="AF74" s="999">
        <f>COUNTIF(I74:J75,"N")+COUNTIF(L74:M75,"N")+COUNTIF(O74:P75,"N")+COUNTIF(R74:S75,"N")+COUNTIF(U74:V75,"N")</f>
        <v>0</v>
      </c>
      <c r="AG74" s="999">
        <f>SUM(AB74:AF75)</f>
        <v>0</v>
      </c>
      <c r="AH74" s="1060">
        <f>IF(W74="",0,AG74/AJ74)</f>
        <v>0</v>
      </c>
      <c r="AI74" s="1071">
        <f>IF(AJ74=0,0,X74/AJ74)</f>
        <v>86</v>
      </c>
      <c r="AJ74" s="1074">
        <f>IF(G74="X","NA",COUNT(H74,K74,N74,Q74,T74))</f>
        <v>1</v>
      </c>
      <c r="AK74" s="1076" t="str">
        <f>IF(AL74=0,"",W74/AL74)</f>
        <v/>
      </c>
      <c r="AL74" s="1081"/>
      <c r="AM74" s="1092" t="str">
        <f>B74</f>
        <v>Polly Fester</v>
      </c>
      <c r="AN74" s="1093"/>
    </row>
    <row r="75" spans="1:40" s="1" customFormat="1" ht="14" customHeight="1">
      <c r="A75" s="1009"/>
      <c r="B75" s="942"/>
      <c r="C75" s="1015"/>
      <c r="D75" s="1022"/>
      <c r="E75" s="1022"/>
      <c r="F75" s="1022"/>
      <c r="G75" s="1017"/>
      <c r="H75" s="1042"/>
      <c r="I75" s="42"/>
      <c r="J75" s="43"/>
      <c r="K75" s="1024"/>
      <c r="L75" s="42"/>
      <c r="M75" s="90"/>
      <c r="N75" s="1024"/>
      <c r="O75" s="4"/>
      <c r="P75" s="43"/>
      <c r="Q75" s="1024"/>
      <c r="R75" s="4"/>
      <c r="S75" s="90"/>
      <c r="T75" s="1024"/>
      <c r="U75" s="4"/>
      <c r="V75" s="74"/>
      <c r="W75" s="1170"/>
      <c r="X75" s="1052"/>
      <c r="Y75" s="1153"/>
      <c r="Z75" s="1200"/>
      <c r="AA75" s="1215"/>
      <c r="AB75" s="1027"/>
      <c r="AC75" s="999"/>
      <c r="AD75" s="999"/>
      <c r="AE75" s="999"/>
      <c r="AF75" s="999"/>
      <c r="AG75" s="999"/>
      <c r="AH75" s="1060"/>
      <c r="AI75" s="999"/>
      <c r="AJ75" s="1074"/>
      <c r="AK75" s="1076"/>
      <c r="AL75" s="1081"/>
      <c r="AM75" s="1092"/>
      <c r="AN75" s="1093"/>
    </row>
    <row r="76" spans="1:40" s="1" customFormat="1" ht="14" customHeight="1">
      <c r="A76" s="1030">
        <v>8</v>
      </c>
      <c r="B76" s="1162" t="s">
        <v>413</v>
      </c>
      <c r="C76" s="1040"/>
      <c r="D76" s="1007"/>
      <c r="E76" s="1007"/>
      <c r="F76" s="1007"/>
      <c r="G76" s="1029">
        <v>1</v>
      </c>
      <c r="H76" s="1027">
        <v>0</v>
      </c>
      <c r="I76" s="48"/>
      <c r="J76" s="43"/>
      <c r="K76" s="999"/>
      <c r="L76" s="48"/>
      <c r="M76" s="43"/>
      <c r="N76" s="999"/>
      <c r="O76" s="48"/>
      <c r="P76" s="43"/>
      <c r="Q76" s="999"/>
      <c r="R76" s="91"/>
      <c r="S76" s="43"/>
      <c r="T76" s="999"/>
      <c r="U76" s="48"/>
      <c r="V76" s="74"/>
      <c r="W76" s="1166">
        <f>IF(COUNT(H76:T77)=0,"",SUM(H76,K76,N76,Q76,T76))</f>
        <v>0</v>
      </c>
      <c r="X76" s="1052">
        <f>IF(W76="",X74,W76+X74)</f>
        <v>86</v>
      </c>
      <c r="Y76" s="1153">
        <f>W76+D76</f>
        <v>0</v>
      </c>
      <c r="Z76" s="1199">
        <f>IF(W76="","",IF(Y76&gt;W76,AA76,0))</f>
        <v>0</v>
      </c>
      <c r="AA76" s="1051">
        <f>IF(W76="","",W76-W17)</f>
        <v>-4</v>
      </c>
      <c r="AB76" s="1027">
        <f>COUNTIF(I76:J77,"b")+COUNTIF(L76:M77,"b")+COUNTIF(O76:P77,"b")+COUNTIF(R76:S77,"b")+COUNTIF(U76:V77,"b")</f>
        <v>0</v>
      </c>
      <c r="AC76" s="999">
        <f>COUNTIF(I76:J77,"J")+COUNTIF(L76:M77,"J")+COUNTIF(O76:P77,"J")+COUNTIF(R76:S77,"J")+COUNTIF(U76:V77,"J")</f>
        <v>0</v>
      </c>
      <c r="AD76" s="999">
        <f>COUNTIF(I76:J77,"G")+COUNTIF(L76:M77,"G")+COUNTIF(O76:P77,"G")+COUNTIF(R76:S77,"G")+COUNTIF(U76:V77,"G")</f>
        <v>0</v>
      </c>
      <c r="AE76" s="999">
        <f>COUNTIF(I76:J77,"O")+COUNTIF(L76:M77,"O")+COUNTIF(O76:P77,"O")+COUNTIF(R76:S77,"O")+COUNTIF(U76:V77,"O")</f>
        <v>0</v>
      </c>
      <c r="AF76" s="999">
        <f>COUNTIF(I76:J77,"N")+COUNTIF(L76:M77,"N")+COUNTIF(O76:P77,"N")+COUNTIF(R76:S77,"N")+COUNTIF(U76:V77,"N")</f>
        <v>0</v>
      </c>
      <c r="AG76" s="1007">
        <f>SUM(AB76:AF77)</f>
        <v>0</v>
      </c>
      <c r="AH76" s="1061">
        <f>IF(W76="",0,AG76/AJ76)</f>
        <v>0</v>
      </c>
      <c r="AI76" s="1068">
        <f>IF(AJ76=0,0,X76/AJ76)</f>
        <v>86</v>
      </c>
      <c r="AJ76" s="1077">
        <f>IF(G76="X","NA",COUNT(H76,K76,N76,Q76,T76))</f>
        <v>1</v>
      </c>
      <c r="AK76" s="1076" t="str">
        <f>IF(AL76=0,"",W76/AL76)</f>
        <v/>
      </c>
      <c r="AL76" s="1081"/>
      <c r="AM76" s="1014" t="str">
        <f>B76</f>
        <v>Polly Fester</v>
      </c>
      <c r="AN76" s="1074"/>
    </row>
    <row r="77" spans="1:40" s="1" customFormat="1" ht="14" customHeight="1">
      <c r="A77" s="1030"/>
      <c r="B77" s="1163"/>
      <c r="C77" s="1041"/>
      <c r="D77" s="1008"/>
      <c r="E77" s="1008"/>
      <c r="F77" s="1008"/>
      <c r="G77" s="1026"/>
      <c r="H77" s="1028"/>
      <c r="I77" s="48"/>
      <c r="J77" s="43"/>
      <c r="K77" s="1022"/>
      <c r="L77" s="48"/>
      <c r="M77" s="90"/>
      <c r="N77" s="1022"/>
      <c r="O77" s="91"/>
      <c r="P77" s="43"/>
      <c r="Q77" s="1022"/>
      <c r="R77" s="91"/>
      <c r="S77" s="90"/>
      <c r="T77" s="1022"/>
      <c r="U77" s="91"/>
      <c r="V77" s="74"/>
      <c r="W77" s="1167"/>
      <c r="X77" s="1052"/>
      <c r="Y77" s="1153"/>
      <c r="Z77" s="1200"/>
      <c r="AA77" s="1215"/>
      <c r="AB77" s="1027"/>
      <c r="AC77" s="999"/>
      <c r="AD77" s="999"/>
      <c r="AE77" s="999"/>
      <c r="AF77" s="999"/>
      <c r="AG77" s="1007"/>
      <c r="AH77" s="1061"/>
      <c r="AI77" s="1007"/>
      <c r="AJ77" s="1077"/>
      <c r="AK77" s="1076"/>
      <c r="AL77" s="1081"/>
      <c r="AM77" s="1014"/>
      <c r="AN77" s="1074"/>
    </row>
    <row r="78" spans="1:40" s="1" customFormat="1" ht="14" customHeight="1">
      <c r="A78" s="1009">
        <v>9</v>
      </c>
      <c r="B78" s="1171" t="s">
        <v>383</v>
      </c>
      <c r="C78" s="1014"/>
      <c r="D78" s="999"/>
      <c r="E78" s="999"/>
      <c r="F78" s="999"/>
      <c r="G78" s="1016"/>
      <c r="H78" s="1038">
        <v>0</v>
      </c>
      <c r="I78" s="42"/>
      <c r="J78" s="43"/>
      <c r="K78" s="1050"/>
      <c r="L78" s="42"/>
      <c r="M78" s="43"/>
      <c r="N78" s="1050"/>
      <c r="O78" s="42"/>
      <c r="P78" s="43"/>
      <c r="Q78" s="1050"/>
      <c r="R78" s="4"/>
      <c r="S78" s="43"/>
      <c r="T78" s="1050"/>
      <c r="U78" s="42"/>
      <c r="V78" s="74"/>
      <c r="W78" s="1169">
        <f>IF(COUNT(H78:T79)=0,"",SUM(H78,K78,N78,Q78,T78))</f>
        <v>0</v>
      </c>
      <c r="X78" s="1052">
        <f>IF(W78="",X76,W78+X76)</f>
        <v>86</v>
      </c>
      <c r="Y78" s="1153">
        <f>W78+D78</f>
        <v>0</v>
      </c>
      <c r="Z78" s="1199">
        <f>IF(W78="","",IF(Y78&gt;W78,AA78,0))</f>
        <v>0</v>
      </c>
      <c r="AA78" s="1051">
        <f>IF(W78="","",W78-W19)</f>
        <v>-15</v>
      </c>
      <c r="AB78" s="1027">
        <f>COUNTIF(I78:J79,"b")+COUNTIF(L78:M79,"b")+COUNTIF(O78:P79,"b")+COUNTIF(R78:S79,"b")+COUNTIF(U78:V79,"b")</f>
        <v>0</v>
      </c>
      <c r="AC78" s="999">
        <f>COUNTIF(I78:J79,"J")+COUNTIF(L78:M79,"J")+COUNTIF(O78:P79,"J")+COUNTIF(R78:S79,"J")+COUNTIF(U78:V79,"J")</f>
        <v>0</v>
      </c>
      <c r="AD78" s="999">
        <f>COUNTIF(I78:J79,"G")+COUNTIF(L78:M79,"G")+COUNTIF(O78:P79,"G")+COUNTIF(R78:S79,"G")+COUNTIF(U78:V79,"G")</f>
        <v>0</v>
      </c>
      <c r="AE78" s="999">
        <f>COUNTIF(I78:J79,"O")+COUNTIF(L78:M79,"O")+COUNTIF(O78:P79,"O")+COUNTIF(R78:S79,"O")+COUNTIF(U78:V79,"O")</f>
        <v>0</v>
      </c>
      <c r="AF78" s="999">
        <f>COUNTIF(I78:J79,"N")+COUNTIF(L78:M79,"N")+COUNTIF(O78:P79,"N")+COUNTIF(R78:S79,"N")+COUNTIF(U78:V79,"N")</f>
        <v>0</v>
      </c>
      <c r="AG78" s="999">
        <f>SUM(AB78:AF79)</f>
        <v>0</v>
      </c>
      <c r="AH78" s="1060">
        <f>IF(W78="",0,AG78/AJ78)</f>
        <v>0</v>
      </c>
      <c r="AI78" s="1071">
        <f>IF(AJ78=0,0,X78/AJ78)</f>
        <v>86</v>
      </c>
      <c r="AJ78" s="1074">
        <f>IF(G78="X","NA",COUNT(H78,K78,N78,Q78,T78))</f>
        <v>1</v>
      </c>
      <c r="AK78" s="1076" t="str">
        <f>IF(AL78=0,"",W78/AL78)</f>
        <v/>
      </c>
      <c r="AL78" s="1081"/>
      <c r="AM78" s="1092" t="str">
        <f>B78</f>
        <v>Sista Slit'chya</v>
      </c>
      <c r="AN78" s="1093"/>
    </row>
    <row r="79" spans="1:40" s="1" customFormat="1" ht="14" customHeight="1">
      <c r="A79" s="1009"/>
      <c r="B79" s="942"/>
      <c r="C79" s="1015"/>
      <c r="D79" s="1022"/>
      <c r="E79" s="1022"/>
      <c r="F79" s="1022"/>
      <c r="G79" s="1017"/>
      <c r="H79" s="1042"/>
      <c r="I79" s="42"/>
      <c r="J79" s="43"/>
      <c r="K79" s="1024"/>
      <c r="L79" s="42"/>
      <c r="M79" s="90"/>
      <c r="N79" s="1024"/>
      <c r="O79" s="4"/>
      <c r="P79" s="43"/>
      <c r="Q79" s="1024"/>
      <c r="R79" s="4"/>
      <c r="S79" s="90"/>
      <c r="T79" s="1024"/>
      <c r="U79" s="4"/>
      <c r="V79" s="74"/>
      <c r="W79" s="1170"/>
      <c r="X79" s="1052"/>
      <c r="Y79" s="1153"/>
      <c r="Z79" s="1200"/>
      <c r="AA79" s="1215"/>
      <c r="AB79" s="1027"/>
      <c r="AC79" s="999"/>
      <c r="AD79" s="999"/>
      <c r="AE79" s="999"/>
      <c r="AF79" s="999"/>
      <c r="AG79" s="999"/>
      <c r="AH79" s="1060"/>
      <c r="AI79" s="999"/>
      <c r="AJ79" s="1074"/>
      <c r="AK79" s="1076"/>
      <c r="AL79" s="1081"/>
      <c r="AM79" s="1092"/>
      <c r="AN79" s="1093"/>
    </row>
    <row r="80" spans="1:40" s="1" customFormat="1" ht="14" customHeight="1">
      <c r="A80" s="1030">
        <v>10</v>
      </c>
      <c r="B80" s="1162" t="s">
        <v>411</v>
      </c>
      <c r="C80" s="1040"/>
      <c r="D80" s="1007">
        <v>1</v>
      </c>
      <c r="E80" s="1007"/>
      <c r="F80" s="1007"/>
      <c r="G80" s="1029"/>
      <c r="H80" s="1027">
        <v>5</v>
      </c>
      <c r="I80" s="48" t="s">
        <v>395</v>
      </c>
      <c r="J80" s="43"/>
      <c r="K80" s="999">
        <v>5</v>
      </c>
      <c r="L80" s="48" t="s">
        <v>395</v>
      </c>
      <c r="M80" s="43"/>
      <c r="N80" s="999"/>
      <c r="O80" s="48"/>
      <c r="P80" s="43"/>
      <c r="Q80" s="999"/>
      <c r="R80" s="91"/>
      <c r="S80" s="43"/>
      <c r="T80" s="999"/>
      <c r="U80" s="48"/>
      <c r="V80" s="74"/>
      <c r="W80" s="1166">
        <f>IF(COUNT(H80:T81)=0,"",SUM(H80,K80,N80,Q80,T80))</f>
        <v>10</v>
      </c>
      <c r="X80" s="1052">
        <f>IF(W80="",X78,W80+X78)</f>
        <v>96</v>
      </c>
      <c r="Y80" s="1153">
        <f>W80+D80</f>
        <v>11</v>
      </c>
      <c r="Z80" s="1199">
        <f>IF(W80="","",IF(Y80&gt;W80,AA80,0))</f>
        <v>10</v>
      </c>
      <c r="AA80" s="1051">
        <f>IF(W80="","",W80-W21)</f>
        <v>10</v>
      </c>
      <c r="AB80" s="1027">
        <f>COUNTIF(I80:J81,"b")+COUNTIF(L80:M81,"b")+COUNTIF(O80:P81,"b")+COUNTIF(R80:S81,"b")+COUNTIF(U80:V81,"b")</f>
        <v>0</v>
      </c>
      <c r="AC80" s="999">
        <f>COUNTIF(I80:J81,"J")+COUNTIF(L80:M81,"J")+COUNTIF(O80:P81,"J")+COUNTIF(R80:S81,"J")+COUNTIF(U80:V81,"J")</f>
        <v>2</v>
      </c>
      <c r="AD80" s="999">
        <f>COUNTIF(I80:J81,"G")+COUNTIF(L80:M81,"G")+COUNTIF(O80:P81,"G")+COUNTIF(R80:S81,"G")+COUNTIF(U80:V81,"G")</f>
        <v>0</v>
      </c>
      <c r="AE80" s="999">
        <f>COUNTIF(I80:J81,"O")+COUNTIF(L80:M81,"O")+COUNTIF(O80:P81,"O")+COUNTIF(R80:S81,"O")+COUNTIF(U80:V81,"O")</f>
        <v>0</v>
      </c>
      <c r="AF80" s="999">
        <f>COUNTIF(I80:J81,"N")+COUNTIF(L80:M81,"N")+COUNTIF(O80:P81,"N")+COUNTIF(R80:S81,"N")+COUNTIF(U80:V81,"N")</f>
        <v>0</v>
      </c>
      <c r="AG80" s="1007">
        <f>SUM(AB80:AF81)</f>
        <v>2</v>
      </c>
      <c r="AH80" s="1061">
        <f>IF(W80="",0,AG80/AJ80)</f>
        <v>1</v>
      </c>
      <c r="AI80" s="1068">
        <f>IF(AJ80=0,0,X80/AJ80)</f>
        <v>48</v>
      </c>
      <c r="AJ80" s="1077">
        <f>IF(G80="X","NA",COUNT(H80,K80,N80,Q80,T80))</f>
        <v>2</v>
      </c>
      <c r="AK80" s="1076" t="str">
        <f>IF(AL80=0,"",W80/AL80)</f>
        <v/>
      </c>
      <c r="AL80" s="1081"/>
      <c r="AM80" s="1014" t="str">
        <f>B80</f>
        <v>boo d. livers</v>
      </c>
      <c r="AN80" s="1074"/>
    </row>
    <row r="81" spans="1:40" s="1" customFormat="1" ht="14" customHeight="1">
      <c r="A81" s="1030"/>
      <c r="B81" s="1163"/>
      <c r="C81" s="1041"/>
      <c r="D81" s="1008"/>
      <c r="E81" s="1008"/>
      <c r="F81" s="1008"/>
      <c r="G81" s="1026"/>
      <c r="H81" s="1028"/>
      <c r="I81" s="48"/>
      <c r="J81" s="43"/>
      <c r="K81" s="1022"/>
      <c r="L81" s="48"/>
      <c r="M81" s="90"/>
      <c r="N81" s="1022"/>
      <c r="O81" s="91"/>
      <c r="P81" s="43"/>
      <c r="Q81" s="1022"/>
      <c r="R81" s="91"/>
      <c r="S81" s="90"/>
      <c r="T81" s="1022"/>
      <c r="U81" s="91"/>
      <c r="V81" s="74"/>
      <c r="W81" s="1167"/>
      <c r="X81" s="1052"/>
      <c r="Y81" s="1153"/>
      <c r="Z81" s="1200"/>
      <c r="AA81" s="1215"/>
      <c r="AB81" s="1027"/>
      <c r="AC81" s="999"/>
      <c r="AD81" s="999"/>
      <c r="AE81" s="999"/>
      <c r="AF81" s="999"/>
      <c r="AG81" s="1007"/>
      <c r="AH81" s="1061"/>
      <c r="AI81" s="1007"/>
      <c r="AJ81" s="1077"/>
      <c r="AK81" s="1076"/>
      <c r="AL81" s="1081"/>
      <c r="AM81" s="1014"/>
      <c r="AN81" s="1074"/>
    </row>
    <row r="82" spans="1:40" s="1" customFormat="1" ht="14" customHeight="1">
      <c r="A82" s="1009">
        <v>11</v>
      </c>
      <c r="B82" s="1171" t="s">
        <v>413</v>
      </c>
      <c r="C82" s="1014"/>
      <c r="D82" s="999"/>
      <c r="E82" s="999"/>
      <c r="F82" s="999"/>
      <c r="G82" s="1016">
        <v>1</v>
      </c>
      <c r="H82" s="1038">
        <v>0</v>
      </c>
      <c r="I82" s="42"/>
      <c r="J82" s="43"/>
      <c r="K82" s="1050"/>
      <c r="L82" s="42"/>
      <c r="M82" s="43"/>
      <c r="N82" s="1050"/>
      <c r="O82" s="42"/>
      <c r="P82" s="43"/>
      <c r="Q82" s="1050"/>
      <c r="R82" s="4"/>
      <c r="S82" s="43"/>
      <c r="T82" s="1050"/>
      <c r="U82" s="42"/>
      <c r="V82" s="74"/>
      <c r="W82" s="1169">
        <f>IF(COUNT(H82:T83)=0,"",SUM(H82,K82,N82,Q82,T82))</f>
        <v>0</v>
      </c>
      <c r="X82" s="1052">
        <f>IF(W82="",X80,W82+X80)</f>
        <v>96</v>
      </c>
      <c r="Y82" s="1153">
        <f>W82+D82</f>
        <v>0</v>
      </c>
      <c r="Z82" s="1199">
        <f>IF(W82="","",IF(Y82&gt;W82,AA82,0))</f>
        <v>0</v>
      </c>
      <c r="AA82" s="1051">
        <f>IF(W82="","",W82-W23)</f>
        <v>-7</v>
      </c>
      <c r="AB82" s="1027">
        <f>COUNTIF(I82:J83,"b")+COUNTIF(L82:M83,"b")+COUNTIF(O82:P83,"b")+COUNTIF(R82:S83,"b")+COUNTIF(U82:V83,"b")</f>
        <v>0</v>
      </c>
      <c r="AC82" s="999">
        <f>COUNTIF(I82:J83,"J")+COUNTIF(L82:M83,"J")+COUNTIF(O82:P83,"J")+COUNTIF(R82:S83,"J")+COUNTIF(U82:V83,"J")</f>
        <v>0</v>
      </c>
      <c r="AD82" s="999">
        <f>COUNTIF(I82:J83,"G")+COUNTIF(L82:M83,"G")+COUNTIF(O82:P83,"G")+COUNTIF(R82:S83,"G")+COUNTIF(U82:V83,"G")</f>
        <v>0</v>
      </c>
      <c r="AE82" s="999">
        <f>COUNTIF(I82:J83,"O")+COUNTIF(L82:M83,"O")+COUNTIF(O82:P83,"O")+COUNTIF(R82:S83,"O")+COUNTIF(U82:V83,"O")</f>
        <v>0</v>
      </c>
      <c r="AF82" s="999">
        <f>COUNTIF(I82:J83,"N")+COUNTIF(L82:M83,"N")+COUNTIF(O82:P83,"N")+COUNTIF(R82:S83,"N")+COUNTIF(U82:V83,"N")</f>
        <v>0</v>
      </c>
      <c r="AG82" s="999">
        <f>SUM(AB82:AF83)</f>
        <v>0</v>
      </c>
      <c r="AH82" s="1060">
        <f>IF(W82="",0,AG82/AJ82)</f>
        <v>0</v>
      </c>
      <c r="AI82" s="1071">
        <f>IF(AJ82=0,0,X82/AJ82)</f>
        <v>96</v>
      </c>
      <c r="AJ82" s="1074">
        <f>IF(G82="X","NA",COUNT(H82,K82,N82,Q82,T82))</f>
        <v>1</v>
      </c>
      <c r="AK82" s="1076" t="str">
        <f>IF(AL82=0,"",W82/AL82)</f>
        <v/>
      </c>
      <c r="AL82" s="1081"/>
      <c r="AM82" s="1092" t="str">
        <f>B82</f>
        <v>Polly Fester</v>
      </c>
      <c r="AN82" s="1093"/>
    </row>
    <row r="83" spans="1:40" s="1" customFormat="1" ht="14" customHeight="1">
      <c r="A83" s="1009"/>
      <c r="B83" s="942"/>
      <c r="C83" s="1015"/>
      <c r="D83" s="1022"/>
      <c r="E83" s="1022"/>
      <c r="F83" s="1022"/>
      <c r="G83" s="1017"/>
      <c r="H83" s="1042"/>
      <c r="I83" s="42"/>
      <c r="J83" s="43"/>
      <c r="K83" s="1024"/>
      <c r="L83" s="42"/>
      <c r="M83" s="90"/>
      <c r="N83" s="1024"/>
      <c r="O83" s="4"/>
      <c r="P83" s="43"/>
      <c r="Q83" s="1024"/>
      <c r="R83" s="4"/>
      <c r="S83" s="90"/>
      <c r="T83" s="1024"/>
      <c r="U83" s="4"/>
      <c r="V83" s="74"/>
      <c r="W83" s="1170"/>
      <c r="X83" s="1052"/>
      <c r="Y83" s="1153"/>
      <c r="Z83" s="1200"/>
      <c r="AA83" s="1215"/>
      <c r="AB83" s="1027"/>
      <c r="AC83" s="999"/>
      <c r="AD83" s="999"/>
      <c r="AE83" s="999"/>
      <c r="AF83" s="999"/>
      <c r="AG83" s="999"/>
      <c r="AH83" s="1060"/>
      <c r="AI83" s="999"/>
      <c r="AJ83" s="1074"/>
      <c r="AK83" s="1076"/>
      <c r="AL83" s="1081"/>
      <c r="AM83" s="1092"/>
      <c r="AN83" s="1093"/>
    </row>
    <row r="84" spans="1:40" s="1" customFormat="1" ht="14" customHeight="1">
      <c r="A84" s="1030">
        <v>12</v>
      </c>
      <c r="B84" s="1162" t="s">
        <v>383</v>
      </c>
      <c r="C84" s="1040"/>
      <c r="D84" s="1007">
        <v>1</v>
      </c>
      <c r="E84" s="1007"/>
      <c r="F84" s="1007"/>
      <c r="G84" s="1029"/>
      <c r="H84" s="1027">
        <v>2</v>
      </c>
      <c r="I84" s="48"/>
      <c r="J84" s="43"/>
      <c r="K84" s="999"/>
      <c r="L84" s="48"/>
      <c r="M84" s="43"/>
      <c r="N84" s="999"/>
      <c r="O84" s="48"/>
      <c r="P84" s="43"/>
      <c r="Q84" s="999"/>
      <c r="R84" s="91"/>
      <c r="S84" s="43"/>
      <c r="T84" s="999"/>
      <c r="U84" s="48"/>
      <c r="V84" s="74"/>
      <c r="W84" s="1166">
        <f>IF(COUNT(H84:T85)=0,"",SUM(H84,K84,N84,Q84,T84))</f>
        <v>2</v>
      </c>
      <c r="X84" s="1052">
        <f>IF(W84="",X82,W84+X82)</f>
        <v>98</v>
      </c>
      <c r="Y84" s="1153">
        <f>W84+D84</f>
        <v>3</v>
      </c>
      <c r="Z84" s="1199">
        <f>IF(W84="","",IF(Y84&gt;W84,AA84,0))</f>
        <v>-4</v>
      </c>
      <c r="AA84" s="1051">
        <f>IF(W84="","",W84-W25)</f>
        <v>-4</v>
      </c>
      <c r="AB84" s="1027">
        <f>COUNTIF(I84:J85,"b")+COUNTIF(L84:M85,"b")+COUNTIF(O84:P85,"b")+COUNTIF(R84:S85,"b")+COUNTIF(U84:V85,"b")</f>
        <v>0</v>
      </c>
      <c r="AC84" s="999">
        <f>COUNTIF(I84:J85,"J")+COUNTIF(L84:M85,"J")+COUNTIF(O84:P85,"J")+COUNTIF(R84:S85,"J")+COUNTIF(U84:V85,"J")</f>
        <v>0</v>
      </c>
      <c r="AD84" s="999">
        <f>COUNTIF(I84:J85,"G")+COUNTIF(L84:M85,"G")+COUNTIF(O84:P85,"G")+COUNTIF(R84:S85,"G")+COUNTIF(U84:V85,"G")</f>
        <v>0</v>
      </c>
      <c r="AE84" s="999">
        <f>COUNTIF(I84:J85,"O")+COUNTIF(L84:M85,"O")+COUNTIF(O84:P85,"O")+COUNTIF(R84:S85,"O")+COUNTIF(U84:V85,"O")</f>
        <v>0</v>
      </c>
      <c r="AF84" s="999">
        <f>COUNTIF(I84:J85,"N")+COUNTIF(L84:M85,"N")+COUNTIF(O84:P85,"N")+COUNTIF(R84:S85,"N")+COUNTIF(U84:V85,"N")</f>
        <v>0</v>
      </c>
      <c r="AG84" s="1007">
        <f>SUM(AB84:AF85)</f>
        <v>0</v>
      </c>
      <c r="AH84" s="1061">
        <f>IF(W84="",0,AG84/AJ84)</f>
        <v>0</v>
      </c>
      <c r="AI84" s="1068">
        <f>IF(AJ84=0,0,X84/AJ84)</f>
        <v>98</v>
      </c>
      <c r="AJ84" s="1077">
        <f>IF(G84="X","NA",COUNT(H84,K84,N84,Q84,T84))</f>
        <v>1</v>
      </c>
      <c r="AK84" s="1076" t="str">
        <f>IF(AL84=0,"",W84/AL84)</f>
        <v/>
      </c>
      <c r="AL84" s="1081"/>
      <c r="AM84" s="1014" t="str">
        <f>B84</f>
        <v>Sista Slit'chya</v>
      </c>
      <c r="AN84" s="1074"/>
    </row>
    <row r="85" spans="1:40" s="1" customFormat="1" ht="14" customHeight="1">
      <c r="A85" s="1030"/>
      <c r="B85" s="1163"/>
      <c r="C85" s="1041"/>
      <c r="D85" s="1008"/>
      <c r="E85" s="1008"/>
      <c r="F85" s="1008"/>
      <c r="G85" s="1026"/>
      <c r="H85" s="1028"/>
      <c r="I85" s="48"/>
      <c r="J85" s="43"/>
      <c r="K85" s="1022"/>
      <c r="L85" s="48"/>
      <c r="M85" s="90"/>
      <c r="N85" s="1022"/>
      <c r="O85" s="91"/>
      <c r="P85" s="43"/>
      <c r="Q85" s="1022"/>
      <c r="R85" s="91"/>
      <c r="S85" s="90"/>
      <c r="T85" s="1022"/>
      <c r="U85" s="91"/>
      <c r="V85" s="74"/>
      <c r="W85" s="1167"/>
      <c r="X85" s="1052"/>
      <c r="Y85" s="1153"/>
      <c r="Z85" s="1200"/>
      <c r="AA85" s="1215"/>
      <c r="AB85" s="1027"/>
      <c r="AC85" s="999"/>
      <c r="AD85" s="999"/>
      <c r="AE85" s="999"/>
      <c r="AF85" s="999"/>
      <c r="AG85" s="1007"/>
      <c r="AH85" s="1061"/>
      <c r="AI85" s="1007"/>
      <c r="AJ85" s="1077"/>
      <c r="AK85" s="1076"/>
      <c r="AL85" s="1081"/>
      <c r="AM85" s="1014"/>
      <c r="AN85" s="1074"/>
    </row>
    <row r="86" spans="1:40" s="1" customFormat="1" ht="14" customHeight="1">
      <c r="A86" s="1009">
        <v>13</v>
      </c>
      <c r="B86" s="1171" t="s">
        <v>411</v>
      </c>
      <c r="C86" s="1049"/>
      <c r="D86" s="999">
        <v>1</v>
      </c>
      <c r="E86" s="999"/>
      <c r="F86" s="999"/>
      <c r="G86" s="1016"/>
      <c r="H86" s="1038">
        <v>5</v>
      </c>
      <c r="I86" s="42" t="s">
        <v>395</v>
      </c>
      <c r="J86" s="43"/>
      <c r="K86" s="1050"/>
      <c r="L86" s="42"/>
      <c r="M86" s="43"/>
      <c r="N86" s="1050"/>
      <c r="O86" s="42"/>
      <c r="P86" s="43"/>
      <c r="Q86" s="1050"/>
      <c r="R86" s="4"/>
      <c r="S86" s="43"/>
      <c r="T86" s="1050"/>
      <c r="U86" s="42"/>
      <c r="V86" s="74"/>
      <c r="W86" s="1169">
        <f>IF(COUNT(H86:T87)=0,"",SUM(H86,K86,N86,Q86,T86))</f>
        <v>5</v>
      </c>
      <c r="X86" s="1052">
        <f>IF(W86="",X84,W86+X84)</f>
        <v>103</v>
      </c>
      <c r="Y86" s="1153">
        <f>W86+D86</f>
        <v>6</v>
      </c>
      <c r="Z86" s="1199">
        <f>IF(W86="","",IF(Y86&gt;W86,AA86,0))</f>
        <v>5</v>
      </c>
      <c r="AA86" s="1051">
        <f>IF(W86="","",W86-W27)</f>
        <v>5</v>
      </c>
      <c r="AB86" s="1027">
        <f>COUNTIF(I86:J87,"b")+COUNTIF(L86:M87,"b")+COUNTIF(O86:P87,"b")+COUNTIF(R86:S87,"b")+COUNTIF(U86:V87,"b")</f>
        <v>0</v>
      </c>
      <c r="AC86" s="999">
        <f>COUNTIF(I86:J87,"J")+COUNTIF(L86:M87,"J")+COUNTIF(O86:P87,"J")+COUNTIF(R86:S87,"J")+COUNTIF(U86:V87,"J")</f>
        <v>1</v>
      </c>
      <c r="AD86" s="999">
        <f>COUNTIF(I86:J87,"G")+COUNTIF(L86:M87,"G")+COUNTIF(O86:P87,"G")+COUNTIF(R86:S87,"G")+COUNTIF(U86:V87,"G")</f>
        <v>0</v>
      </c>
      <c r="AE86" s="999">
        <f>COUNTIF(I86:J87,"O")+COUNTIF(L86:M87,"O")+COUNTIF(O86:P87,"O")+COUNTIF(R86:S87,"O")+COUNTIF(U86:V87,"O")</f>
        <v>0</v>
      </c>
      <c r="AF86" s="999">
        <f>COUNTIF(I86:J87,"N")+COUNTIF(L86:M87,"N")+COUNTIF(O86:P87,"N")+COUNTIF(R86:S87,"N")+COUNTIF(U86:V87,"N")</f>
        <v>0</v>
      </c>
      <c r="AG86" s="999">
        <f>SUM(AB86:AF87)</f>
        <v>1</v>
      </c>
      <c r="AH86" s="1060">
        <f>IF(W86="",0,AG86/AJ86)</f>
        <v>1</v>
      </c>
      <c r="AI86" s="1071">
        <f>IF(AJ86=0,0,X86/AJ86)</f>
        <v>103</v>
      </c>
      <c r="AJ86" s="1074">
        <f>IF(G86="X","NA",COUNT(H86,K86,N86,Q86,T86))</f>
        <v>1</v>
      </c>
      <c r="AK86" s="1076" t="str">
        <f>IF(AL86=0,"",W86/AL86)</f>
        <v/>
      </c>
      <c r="AL86" s="1081"/>
      <c r="AM86" s="1090" t="str">
        <f>B86</f>
        <v>boo d. livers</v>
      </c>
      <c r="AN86" s="1091"/>
    </row>
    <row r="87" spans="1:40" s="1" customFormat="1" ht="14" customHeight="1">
      <c r="A87" s="1009"/>
      <c r="B87" s="942"/>
      <c r="C87" s="1015"/>
      <c r="D87" s="1022"/>
      <c r="E87" s="1022"/>
      <c r="F87" s="1022"/>
      <c r="G87" s="1017"/>
      <c r="H87" s="1042"/>
      <c r="I87" s="42"/>
      <c r="J87" s="43"/>
      <c r="K87" s="1024"/>
      <c r="L87" s="42"/>
      <c r="M87" s="90"/>
      <c r="N87" s="1024"/>
      <c r="O87" s="4"/>
      <c r="P87" s="43"/>
      <c r="Q87" s="1024"/>
      <c r="R87" s="4"/>
      <c r="S87" s="90"/>
      <c r="T87" s="1024"/>
      <c r="U87" s="4"/>
      <c r="V87" s="74"/>
      <c r="W87" s="1170"/>
      <c r="X87" s="1052"/>
      <c r="Y87" s="1153"/>
      <c r="Z87" s="1200"/>
      <c r="AA87" s="1215"/>
      <c r="AB87" s="1027"/>
      <c r="AC87" s="999"/>
      <c r="AD87" s="999"/>
      <c r="AE87" s="999"/>
      <c r="AF87" s="999"/>
      <c r="AG87" s="999"/>
      <c r="AH87" s="1060"/>
      <c r="AI87" s="999"/>
      <c r="AJ87" s="1074"/>
      <c r="AK87" s="1076"/>
      <c r="AL87" s="1081"/>
      <c r="AM87" s="1090"/>
      <c r="AN87" s="1091"/>
    </row>
    <row r="88" spans="1:40" s="1" customFormat="1" ht="14" customHeight="1">
      <c r="A88" s="1030">
        <v>14</v>
      </c>
      <c r="B88" s="1162" t="s">
        <v>383</v>
      </c>
      <c r="C88" s="1040"/>
      <c r="D88" s="1007"/>
      <c r="E88" s="1007"/>
      <c r="F88" s="1007"/>
      <c r="G88" s="1029">
        <v>1</v>
      </c>
      <c r="H88" s="1027">
        <v>0</v>
      </c>
      <c r="I88" s="48"/>
      <c r="J88" s="43"/>
      <c r="K88" s="999"/>
      <c r="L88" s="48"/>
      <c r="M88" s="43"/>
      <c r="N88" s="999"/>
      <c r="O88" s="48"/>
      <c r="P88" s="43"/>
      <c r="Q88" s="999"/>
      <c r="R88" s="91"/>
      <c r="S88" s="43"/>
      <c r="T88" s="999"/>
      <c r="U88" s="48"/>
      <c r="V88" s="74"/>
      <c r="W88" s="1166">
        <f>IF(COUNT(H88:T89)=0,"",SUM(H88,K88,N88,Q88,T88))</f>
        <v>0</v>
      </c>
      <c r="X88" s="1052">
        <f>IF(W88="",X86,W88+X86)</f>
        <v>103</v>
      </c>
      <c r="Y88" s="1153">
        <f>W88+D88</f>
        <v>0</v>
      </c>
      <c r="Z88" s="1199">
        <f>IF(W88="","",IF(Y88&gt;W88,AA88,0))</f>
        <v>0</v>
      </c>
      <c r="AA88" s="1051">
        <f>IF(W88="","",W88-W29)</f>
        <v>0</v>
      </c>
      <c r="AB88" s="1027">
        <f>COUNTIF(I88:J89,"b")+COUNTIF(L88:M89,"b")+COUNTIF(O88:P89,"b")+COUNTIF(R88:S89,"b")+COUNTIF(U88:V89,"b")</f>
        <v>0</v>
      </c>
      <c r="AC88" s="999">
        <f>COUNTIF(I88:J89,"J")+COUNTIF(L88:M89,"J")+COUNTIF(O88:P89,"J")+COUNTIF(R88:S89,"J")+COUNTIF(U88:V89,"J")</f>
        <v>0</v>
      </c>
      <c r="AD88" s="999">
        <f>COUNTIF(I88:J89,"G")+COUNTIF(L88:M89,"G")+COUNTIF(O88:P89,"G")+COUNTIF(R88:S89,"G")+COUNTIF(U88:V89,"G")</f>
        <v>0</v>
      </c>
      <c r="AE88" s="999">
        <f>COUNTIF(I88:J89,"O")+COUNTIF(L88:M89,"O")+COUNTIF(O88:P89,"O")+COUNTIF(R88:S89,"O")+COUNTIF(U88:V89,"O")</f>
        <v>0</v>
      </c>
      <c r="AF88" s="999">
        <f>COUNTIF(I88:J89,"N")+COUNTIF(L88:M89,"N")+COUNTIF(O88:P89,"N")+COUNTIF(R88:S89,"N")+COUNTIF(U88:V89,"N")</f>
        <v>0</v>
      </c>
      <c r="AG88" s="1007">
        <f>SUM(AB88:AF89)</f>
        <v>0</v>
      </c>
      <c r="AH88" s="1061">
        <f>IF(W88="",0,AG88/AJ88)</f>
        <v>0</v>
      </c>
      <c r="AI88" s="1068">
        <f>IF(AJ88=0,0,X88/AJ88)</f>
        <v>103</v>
      </c>
      <c r="AJ88" s="1077">
        <f>IF(G88="X","NA",COUNT(H88,K88,N88,Q88,T88))</f>
        <v>1</v>
      </c>
      <c r="AK88" s="1076" t="str">
        <f>IF(AL88=0,"",W88/AL88)</f>
        <v/>
      </c>
      <c r="AL88" s="1081"/>
      <c r="AM88" s="1014" t="str">
        <f>B88</f>
        <v>Sista Slit'chya</v>
      </c>
      <c r="AN88" s="1074"/>
    </row>
    <row r="89" spans="1:40" s="1" customFormat="1" ht="14" customHeight="1">
      <c r="A89" s="1030"/>
      <c r="B89" s="1163"/>
      <c r="C89" s="1041"/>
      <c r="D89" s="1008"/>
      <c r="E89" s="1008"/>
      <c r="F89" s="1008"/>
      <c r="G89" s="1026"/>
      <c r="H89" s="1028"/>
      <c r="I89" s="48"/>
      <c r="J89" s="43"/>
      <c r="K89" s="1022"/>
      <c r="L89" s="48"/>
      <c r="M89" s="90"/>
      <c r="N89" s="1022"/>
      <c r="O89" s="91"/>
      <c r="P89" s="43"/>
      <c r="Q89" s="1022"/>
      <c r="R89" s="91"/>
      <c r="S89" s="90"/>
      <c r="T89" s="1022"/>
      <c r="U89" s="91"/>
      <c r="V89" s="74"/>
      <c r="W89" s="1167"/>
      <c r="X89" s="1052"/>
      <c r="Y89" s="1153"/>
      <c r="Z89" s="1200"/>
      <c r="AA89" s="1215"/>
      <c r="AB89" s="1027"/>
      <c r="AC89" s="999"/>
      <c r="AD89" s="999"/>
      <c r="AE89" s="999"/>
      <c r="AF89" s="999"/>
      <c r="AG89" s="1007"/>
      <c r="AH89" s="1061"/>
      <c r="AI89" s="1007"/>
      <c r="AJ89" s="1077"/>
      <c r="AK89" s="1076"/>
      <c r="AL89" s="1081"/>
      <c r="AM89" s="1014"/>
      <c r="AN89" s="1074"/>
    </row>
    <row r="90" spans="1:40" s="1" customFormat="1" ht="14" customHeight="1">
      <c r="A90" s="1009">
        <v>15</v>
      </c>
      <c r="B90" s="1171" t="s">
        <v>388</v>
      </c>
      <c r="C90" s="1014"/>
      <c r="D90" s="999"/>
      <c r="E90" s="999"/>
      <c r="F90" s="999"/>
      <c r="G90" s="1016">
        <v>1</v>
      </c>
      <c r="H90" s="1038">
        <v>0</v>
      </c>
      <c r="I90" s="42"/>
      <c r="J90" s="43"/>
      <c r="K90" s="1050"/>
      <c r="L90" s="42"/>
      <c r="M90" s="43"/>
      <c r="N90" s="1050"/>
      <c r="O90" s="42"/>
      <c r="P90" s="43"/>
      <c r="Q90" s="1050"/>
      <c r="R90" s="4"/>
      <c r="S90" s="43"/>
      <c r="T90" s="1050"/>
      <c r="U90" s="42"/>
      <c r="V90" s="74"/>
      <c r="W90" s="1169">
        <f>IF(COUNT(H90:T91)=0,"",SUM(H90,K90,N90,Q90,T90))</f>
        <v>0</v>
      </c>
      <c r="X90" s="1052">
        <f>IF(W90="",X88,W90+X88)</f>
        <v>103</v>
      </c>
      <c r="Y90" s="1153">
        <f>W90+D90</f>
        <v>0</v>
      </c>
      <c r="Z90" s="1199">
        <f>IF(W90="","",IF(Y90&gt;W90,AA90,0))</f>
        <v>0</v>
      </c>
      <c r="AA90" s="1051">
        <f>IF(W90="","",W90-W31)</f>
        <v>-3</v>
      </c>
      <c r="AB90" s="1027">
        <f>COUNTIF(I90:J91,"b")+COUNTIF(L90:M91,"b")+COUNTIF(O90:P91,"b")+COUNTIF(R90:S91,"b")+COUNTIF(U90:V91,"b")</f>
        <v>0</v>
      </c>
      <c r="AC90" s="999">
        <f>COUNTIF(I90:J91,"J")+COUNTIF(L90:M91,"J")+COUNTIF(O90:P91,"J")+COUNTIF(R90:S91,"J")+COUNTIF(U90:V91,"J")</f>
        <v>0</v>
      </c>
      <c r="AD90" s="999">
        <f>COUNTIF(I90:J91,"G")+COUNTIF(L90:M91,"G")+COUNTIF(O90:P91,"G")+COUNTIF(R90:S91,"G")+COUNTIF(U90:V91,"G")</f>
        <v>0</v>
      </c>
      <c r="AE90" s="999">
        <f>COUNTIF(I90:J91,"O")+COUNTIF(L90:M91,"O")+COUNTIF(O90:P91,"O")+COUNTIF(R90:S91,"O")+COUNTIF(U90:V91,"O")</f>
        <v>0</v>
      </c>
      <c r="AF90" s="999">
        <f>COUNTIF(I90:J91,"N")+COUNTIF(L90:M91,"N")+COUNTIF(O90:P91,"N")+COUNTIF(R90:S91,"N")+COUNTIF(U90:V91,"N")</f>
        <v>0</v>
      </c>
      <c r="AG90" s="999">
        <f>SUM(AB90:AF91)</f>
        <v>0</v>
      </c>
      <c r="AH90" s="1060">
        <f>IF(W90="",0,AG90/AJ90)</f>
        <v>0</v>
      </c>
      <c r="AI90" s="1071">
        <f>IF(AJ90=0,0,X90/AJ90)</f>
        <v>103</v>
      </c>
      <c r="AJ90" s="1074">
        <f>IF(G90="X","NA",COUNT(H90,K90,N90,Q90,T90))</f>
        <v>1</v>
      </c>
      <c r="AK90" s="1076" t="str">
        <f>IF(AL90=0,"",W90/AL90)</f>
        <v/>
      </c>
      <c r="AL90" s="1081"/>
      <c r="AM90" s="1092" t="str">
        <f>B90</f>
        <v>Eight Mile Rose</v>
      </c>
      <c r="AN90" s="1093"/>
    </row>
    <row r="91" spans="1:40" s="1" customFormat="1" ht="14" customHeight="1">
      <c r="A91" s="1009"/>
      <c r="B91" s="942"/>
      <c r="C91" s="1015"/>
      <c r="D91" s="1022"/>
      <c r="E91" s="1022"/>
      <c r="F91" s="1022"/>
      <c r="G91" s="1017"/>
      <c r="H91" s="1042"/>
      <c r="I91" s="42"/>
      <c r="J91" s="43"/>
      <c r="K91" s="1024"/>
      <c r="L91" s="42"/>
      <c r="M91" s="90"/>
      <c r="N91" s="1024"/>
      <c r="O91" s="4"/>
      <c r="P91" s="43"/>
      <c r="Q91" s="1024"/>
      <c r="R91" s="4"/>
      <c r="S91" s="90"/>
      <c r="T91" s="1024"/>
      <c r="U91" s="4"/>
      <c r="V91" s="74"/>
      <c r="W91" s="1170"/>
      <c r="X91" s="1052"/>
      <c r="Y91" s="1153"/>
      <c r="Z91" s="1200"/>
      <c r="AA91" s="1215"/>
      <c r="AB91" s="1027"/>
      <c r="AC91" s="999"/>
      <c r="AD91" s="999"/>
      <c r="AE91" s="999"/>
      <c r="AF91" s="999"/>
      <c r="AG91" s="999"/>
      <c r="AH91" s="1060"/>
      <c r="AI91" s="999"/>
      <c r="AJ91" s="1074"/>
      <c r="AK91" s="1076"/>
      <c r="AL91" s="1081"/>
      <c r="AM91" s="1092"/>
      <c r="AN91" s="1093"/>
    </row>
    <row r="92" spans="1:40" s="1" customFormat="1" ht="14" customHeight="1">
      <c r="A92" s="1030">
        <v>16</v>
      </c>
      <c r="B92" s="1162"/>
      <c r="C92" s="1040"/>
      <c r="D92" s="1007"/>
      <c r="E92" s="1007"/>
      <c r="F92" s="1007"/>
      <c r="G92" s="1029"/>
      <c r="H92" s="1027"/>
      <c r="I92" s="48"/>
      <c r="J92" s="43"/>
      <c r="K92" s="999"/>
      <c r="L92" s="48"/>
      <c r="M92" s="43"/>
      <c r="N92" s="999"/>
      <c r="O92" s="48"/>
      <c r="P92" s="43"/>
      <c r="Q92" s="999"/>
      <c r="R92" s="91"/>
      <c r="S92" s="43"/>
      <c r="T92" s="999"/>
      <c r="U92" s="48"/>
      <c r="V92" s="74"/>
      <c r="W92" s="1166" t="str">
        <f>IF(COUNT(H92:T93)=0,"",SUM(H92,K92,N92,Q92,T92))</f>
        <v/>
      </c>
      <c r="X92" s="1052">
        <f>IF(W92="",X90,W92+X90)</f>
        <v>103</v>
      </c>
      <c r="Y92" s="1153" t="e">
        <f>W92+D92</f>
        <v>#VALUE!</v>
      </c>
      <c r="Z92" s="1199" t="str">
        <f>IF(W92="","",IF(Y92&gt;W92,AA92,0))</f>
        <v/>
      </c>
      <c r="AA92" s="1051" t="str">
        <f>IF(W92="","",W92-W33)</f>
        <v/>
      </c>
      <c r="AB92" s="1027">
        <f>COUNTIF(I92:J93,"b")+COUNTIF(L92:M93,"b")+COUNTIF(O92:P93,"b")+COUNTIF(R92:S93,"b")+COUNTIF(U92:V93,"b")</f>
        <v>0</v>
      </c>
      <c r="AC92" s="999">
        <f>COUNTIF(I92:J93,"J")+COUNTIF(L92:M93,"J")+COUNTIF(O92:P93,"J")+COUNTIF(R92:S93,"J")+COUNTIF(U92:V93,"J")</f>
        <v>0</v>
      </c>
      <c r="AD92" s="999">
        <f>COUNTIF(I92:J93,"G")+COUNTIF(L92:M93,"G")+COUNTIF(O92:P93,"G")+COUNTIF(R92:S93,"G")+COUNTIF(U92:V93,"G")</f>
        <v>0</v>
      </c>
      <c r="AE92" s="999">
        <f>COUNTIF(I92:J93,"O")+COUNTIF(L92:M93,"O")+COUNTIF(O92:P93,"O")+COUNTIF(R92:S93,"O")+COUNTIF(U92:V93,"O")</f>
        <v>0</v>
      </c>
      <c r="AF92" s="999">
        <f>COUNTIF(I92:J93,"N")+COUNTIF(L92:M93,"N")+COUNTIF(O92:P93,"N")+COUNTIF(R92:S93,"N")+COUNTIF(U92:V93,"N")</f>
        <v>0</v>
      </c>
      <c r="AG92" s="1007">
        <f>SUM(AB92:AF93)</f>
        <v>0</v>
      </c>
      <c r="AH92" s="1061">
        <f>IF(W92="",0,AG92/AJ92)</f>
        <v>0</v>
      </c>
      <c r="AI92" s="1068">
        <f>IF(AJ92=0,0,X92/AJ92)</f>
        <v>0</v>
      </c>
      <c r="AJ92" s="1077">
        <f>IF(G92="X","NA",COUNT(H92,K92,N92,Q92,T92))</f>
        <v>0</v>
      </c>
      <c r="AK92" s="1076" t="str">
        <f>IF(AL92=0,"",W92/AL92)</f>
        <v/>
      </c>
      <c r="AL92" s="1081"/>
      <c r="AM92" s="1014">
        <f>B92</f>
        <v>0</v>
      </c>
      <c r="AN92" s="1074"/>
    </row>
    <row r="93" spans="1:40" s="1" customFormat="1" ht="14" customHeight="1">
      <c r="A93" s="1030"/>
      <c r="B93" s="1163"/>
      <c r="C93" s="1041"/>
      <c r="D93" s="1008"/>
      <c r="E93" s="1008"/>
      <c r="F93" s="1008"/>
      <c r="G93" s="1026"/>
      <c r="H93" s="1028"/>
      <c r="I93" s="48"/>
      <c r="J93" s="43"/>
      <c r="K93" s="1022"/>
      <c r="L93" s="48"/>
      <c r="M93" s="90"/>
      <c r="N93" s="1022"/>
      <c r="O93" s="91"/>
      <c r="P93" s="43"/>
      <c r="Q93" s="1022"/>
      <c r="R93" s="91"/>
      <c r="S93" s="90"/>
      <c r="T93" s="1022"/>
      <c r="U93" s="91"/>
      <c r="V93" s="74"/>
      <c r="W93" s="1167"/>
      <c r="X93" s="1052"/>
      <c r="Y93" s="1153"/>
      <c r="Z93" s="1200"/>
      <c r="AA93" s="1215"/>
      <c r="AB93" s="1027"/>
      <c r="AC93" s="999"/>
      <c r="AD93" s="999"/>
      <c r="AE93" s="999"/>
      <c r="AF93" s="999"/>
      <c r="AG93" s="1007"/>
      <c r="AH93" s="1061"/>
      <c r="AI93" s="1007"/>
      <c r="AJ93" s="1077"/>
      <c r="AK93" s="1076"/>
      <c r="AL93" s="1081"/>
      <c r="AM93" s="1014"/>
      <c r="AN93" s="1074"/>
    </row>
    <row r="94" spans="1:40" s="1" customFormat="1" ht="14" customHeight="1">
      <c r="A94" s="1009">
        <v>17</v>
      </c>
      <c r="B94" s="1171"/>
      <c r="C94" s="1014"/>
      <c r="D94" s="999"/>
      <c r="E94" s="999"/>
      <c r="F94" s="999"/>
      <c r="G94" s="1016"/>
      <c r="H94" s="1038"/>
      <c r="I94" s="42"/>
      <c r="J94" s="43"/>
      <c r="K94" s="1050"/>
      <c r="L94" s="42"/>
      <c r="M94" s="43"/>
      <c r="N94" s="1050"/>
      <c r="O94" s="42"/>
      <c r="P94" s="43"/>
      <c r="Q94" s="1050"/>
      <c r="R94" s="4"/>
      <c r="S94" s="43"/>
      <c r="T94" s="1050"/>
      <c r="U94" s="42"/>
      <c r="V94" s="74"/>
      <c r="W94" s="1169" t="str">
        <f>IF(COUNT(H94:T95)=0,"",SUM(H94,K94,N94,Q94,T94))</f>
        <v/>
      </c>
      <c r="X94" s="1052">
        <f>IF(W94="",X92,W94+X92)</f>
        <v>103</v>
      </c>
      <c r="Y94" s="1153" t="e">
        <f>W94+D94</f>
        <v>#VALUE!</v>
      </c>
      <c r="Z94" s="1199" t="str">
        <f>IF(W94="","",IF(Y94&gt;W94,AA94,0))</f>
        <v/>
      </c>
      <c r="AA94" s="1051" t="str">
        <f>IF(W94="","",W94-W35)</f>
        <v/>
      </c>
      <c r="AB94" s="1027">
        <f>COUNTIF(I94:J95,"b")+COUNTIF(L94:M95,"b")+COUNTIF(O94:P95,"b")+COUNTIF(R94:S95,"b")+COUNTIF(U94:V95,"b")</f>
        <v>0</v>
      </c>
      <c r="AC94" s="999">
        <f>COUNTIF(I94:J95,"J")+COUNTIF(L94:M95,"J")+COUNTIF(O94:P95,"J")+COUNTIF(R94:S95,"J")+COUNTIF(U94:V95,"J")</f>
        <v>0</v>
      </c>
      <c r="AD94" s="999">
        <f>COUNTIF(I94:J95,"G")+COUNTIF(L94:M95,"G")+COUNTIF(O94:P95,"G")+COUNTIF(R94:S95,"G")+COUNTIF(U94:V95,"G")</f>
        <v>0</v>
      </c>
      <c r="AE94" s="999">
        <f>COUNTIF(I94:J95,"O")+COUNTIF(L94:M95,"O")+COUNTIF(O94:P95,"O")+COUNTIF(R94:S95,"O")+COUNTIF(U94:V95,"O")</f>
        <v>0</v>
      </c>
      <c r="AF94" s="999">
        <f>COUNTIF(I94:J95,"N")+COUNTIF(L94:M95,"N")+COUNTIF(O94:P95,"N")+COUNTIF(R94:S95,"N")+COUNTIF(U94:V95,"N")</f>
        <v>0</v>
      </c>
      <c r="AG94" s="999">
        <f>SUM(AB94:AF95)</f>
        <v>0</v>
      </c>
      <c r="AH94" s="1060">
        <f>IF(W94="",0,AG94/AJ94)</f>
        <v>0</v>
      </c>
      <c r="AI94" s="1071">
        <f>IF(AJ94=0,0,X94/AJ94)</f>
        <v>0</v>
      </c>
      <c r="AJ94" s="1074">
        <f>IF(G94="X","NA",COUNT(H94,K94,N94,Q94,T94))</f>
        <v>0</v>
      </c>
      <c r="AK94" s="1076" t="str">
        <f>IF(AL94=0,"",W94/AL94)</f>
        <v/>
      </c>
      <c r="AL94" s="1081"/>
      <c r="AM94" s="1092">
        <f>B94</f>
        <v>0</v>
      </c>
      <c r="AN94" s="1093"/>
    </row>
    <row r="95" spans="1:40" s="1" customFormat="1" ht="14" customHeight="1">
      <c r="A95" s="1009"/>
      <c r="B95" s="942"/>
      <c r="C95" s="1015"/>
      <c r="D95" s="1022"/>
      <c r="E95" s="1022"/>
      <c r="F95" s="1022"/>
      <c r="G95" s="1017"/>
      <c r="H95" s="1042"/>
      <c r="I95" s="42"/>
      <c r="J95" s="43"/>
      <c r="K95" s="1024"/>
      <c r="L95" s="42"/>
      <c r="M95" s="90"/>
      <c r="N95" s="1024"/>
      <c r="O95" s="4"/>
      <c r="P95" s="43"/>
      <c r="Q95" s="1024"/>
      <c r="R95" s="4"/>
      <c r="S95" s="90"/>
      <c r="T95" s="1024"/>
      <c r="U95" s="4"/>
      <c r="V95" s="74"/>
      <c r="W95" s="1170"/>
      <c r="X95" s="1052"/>
      <c r="Y95" s="1153"/>
      <c r="Z95" s="1200"/>
      <c r="AA95" s="1215"/>
      <c r="AB95" s="1027"/>
      <c r="AC95" s="999"/>
      <c r="AD95" s="999"/>
      <c r="AE95" s="999"/>
      <c r="AF95" s="999"/>
      <c r="AG95" s="999"/>
      <c r="AH95" s="1060"/>
      <c r="AI95" s="999"/>
      <c r="AJ95" s="1074"/>
      <c r="AK95" s="1076"/>
      <c r="AL95" s="1081"/>
      <c r="AM95" s="1092"/>
      <c r="AN95" s="1093"/>
    </row>
    <row r="96" spans="1:40" s="1" customFormat="1" ht="14" customHeight="1">
      <c r="A96" s="1030">
        <v>18</v>
      </c>
      <c r="B96" s="1162"/>
      <c r="C96" s="1048"/>
      <c r="D96" s="1007"/>
      <c r="E96" s="1007"/>
      <c r="F96" s="1007"/>
      <c r="G96" s="1029"/>
      <c r="H96" s="1027"/>
      <c r="I96" s="48"/>
      <c r="J96" s="43"/>
      <c r="K96" s="999"/>
      <c r="L96" s="48"/>
      <c r="M96" s="43"/>
      <c r="N96" s="999"/>
      <c r="O96" s="48"/>
      <c r="P96" s="43"/>
      <c r="Q96" s="999"/>
      <c r="R96" s="91"/>
      <c r="S96" s="43"/>
      <c r="T96" s="999"/>
      <c r="U96" s="48"/>
      <c r="V96" s="74"/>
      <c r="W96" s="1166" t="str">
        <f>IF(COUNT(H96:T97)=0,"",SUM(H96,K96,N96,Q96,T96))</f>
        <v/>
      </c>
      <c r="X96" s="1052">
        <f>IF(W96="",X94,W96+X94)</f>
        <v>103</v>
      </c>
      <c r="Y96" s="1153" t="e">
        <f>W96+D96</f>
        <v>#VALUE!</v>
      </c>
      <c r="Z96" s="1199" t="str">
        <f>IF(W96="","",IF(Y96&gt;W96,AA96,0))</f>
        <v/>
      </c>
      <c r="AA96" s="1051" t="str">
        <f>IF(W96="","",W96-W37)</f>
        <v/>
      </c>
      <c r="AB96" s="1027">
        <f>COUNTIF(I96:J97,"b")+COUNTIF(L96:M97,"b")+COUNTIF(O96:P97,"b")+COUNTIF(R96:S97,"b")+COUNTIF(U96:V97,"b")</f>
        <v>0</v>
      </c>
      <c r="AC96" s="999">
        <f>COUNTIF(I96:J97,"J")+COUNTIF(L96:M97,"J")+COUNTIF(O96:P97,"J")+COUNTIF(R96:S97,"J")+COUNTIF(U96:V97,"J")</f>
        <v>0</v>
      </c>
      <c r="AD96" s="999">
        <f>COUNTIF(I96:J97,"G")+COUNTIF(L96:M97,"G")+COUNTIF(O96:P97,"G")+COUNTIF(R96:S97,"G")+COUNTIF(U96:V97,"G")</f>
        <v>0</v>
      </c>
      <c r="AE96" s="999">
        <f>COUNTIF(I96:J97,"O")+COUNTIF(L96:M97,"O")+COUNTIF(O96:P97,"O")+COUNTIF(R96:S97,"O")+COUNTIF(U96:V97,"O")</f>
        <v>0</v>
      </c>
      <c r="AF96" s="999">
        <f>COUNTIF(I96:J97,"N")+COUNTIF(L96:M97,"N")+COUNTIF(O96:P97,"N")+COUNTIF(R96:S97,"N")+COUNTIF(U96:V97,"N")</f>
        <v>0</v>
      </c>
      <c r="AG96" s="1007">
        <f>SUM(AB96:AF97)</f>
        <v>0</v>
      </c>
      <c r="AH96" s="1061">
        <f>IF(W96="",0,AG96/AJ96)</f>
        <v>0</v>
      </c>
      <c r="AI96" s="1068">
        <f>IF(AJ96=0,0,X96/AJ96)</f>
        <v>0</v>
      </c>
      <c r="AJ96" s="1077">
        <f>IF(G96="X","NA",COUNT(H96,K96,N96,Q96,T96))</f>
        <v>0</v>
      </c>
      <c r="AK96" s="1076" t="str">
        <f>IF(AL96=0,"",W96/AL96)</f>
        <v/>
      </c>
      <c r="AL96" s="1081"/>
      <c r="AM96" s="1014">
        <f>B96</f>
        <v>0</v>
      </c>
      <c r="AN96" s="1074"/>
    </row>
    <row r="97" spans="1:40" s="1" customFormat="1" ht="14" customHeight="1">
      <c r="A97" s="1030"/>
      <c r="B97" s="1163"/>
      <c r="C97" s="1041"/>
      <c r="D97" s="1008"/>
      <c r="E97" s="1008"/>
      <c r="F97" s="1008"/>
      <c r="G97" s="1026"/>
      <c r="H97" s="1028"/>
      <c r="I97" s="48"/>
      <c r="J97" s="43"/>
      <c r="K97" s="1022"/>
      <c r="L97" s="48"/>
      <c r="M97" s="90"/>
      <c r="N97" s="1022"/>
      <c r="O97" s="91"/>
      <c r="P97" s="43"/>
      <c r="Q97" s="1022"/>
      <c r="R97" s="91"/>
      <c r="S97" s="90"/>
      <c r="T97" s="1022"/>
      <c r="U97" s="91"/>
      <c r="V97" s="74"/>
      <c r="W97" s="1167"/>
      <c r="X97" s="1052"/>
      <c r="Y97" s="1153"/>
      <c r="Z97" s="1200"/>
      <c r="AA97" s="1215"/>
      <c r="AB97" s="1027"/>
      <c r="AC97" s="999"/>
      <c r="AD97" s="999"/>
      <c r="AE97" s="999"/>
      <c r="AF97" s="999"/>
      <c r="AG97" s="1007"/>
      <c r="AH97" s="1061"/>
      <c r="AI97" s="1007"/>
      <c r="AJ97" s="1077"/>
      <c r="AK97" s="1076"/>
      <c r="AL97" s="1081"/>
      <c r="AM97" s="1014"/>
      <c r="AN97" s="1074"/>
    </row>
    <row r="98" spans="1:40" s="1" customFormat="1" ht="14" customHeight="1">
      <c r="A98" s="1009">
        <v>19</v>
      </c>
      <c r="B98" s="1171"/>
      <c r="C98" s="1014"/>
      <c r="D98" s="999"/>
      <c r="E98" s="999"/>
      <c r="F98" s="999"/>
      <c r="G98" s="1016"/>
      <c r="H98" s="1038"/>
      <c r="I98" s="42"/>
      <c r="J98" s="43"/>
      <c r="K98" s="1050"/>
      <c r="L98" s="42"/>
      <c r="M98" s="43"/>
      <c r="N98" s="1050"/>
      <c r="O98" s="42"/>
      <c r="P98" s="43"/>
      <c r="Q98" s="1050"/>
      <c r="R98" s="4"/>
      <c r="S98" s="43"/>
      <c r="T98" s="1050"/>
      <c r="U98" s="42"/>
      <c r="V98" s="74"/>
      <c r="W98" s="1172" t="str">
        <f>IF(COUNT(H98:T99)=0,"",SUM(H98,K98,N98,Q98,T98))</f>
        <v/>
      </c>
      <c r="X98" s="1052">
        <f>IF(W98="",X96,W98+X96)</f>
        <v>103</v>
      </c>
      <c r="Y98" s="1153" t="e">
        <f>W98+D98</f>
        <v>#VALUE!</v>
      </c>
      <c r="Z98" s="1199" t="str">
        <f>IF(W98="","",IF(Y98&gt;W98,AA98,0))</f>
        <v/>
      </c>
      <c r="AA98" s="1051" t="str">
        <f>IF(W98="","",W98-W39)</f>
        <v/>
      </c>
      <c r="AB98" s="1027">
        <f>COUNTIF(I98:J99,"b")+COUNTIF(L98:M99,"b")+COUNTIF(O98:P99,"b")+COUNTIF(R98:S99,"b")+COUNTIF(U98:V99,"b")</f>
        <v>0</v>
      </c>
      <c r="AC98" s="999">
        <f>COUNTIF(I98:J99,"J")+COUNTIF(L98:M99,"J")+COUNTIF(O98:P99,"J")+COUNTIF(R98:S99,"J")+COUNTIF(U98:V99,"J")</f>
        <v>0</v>
      </c>
      <c r="AD98" s="999">
        <f>COUNTIF(I98:J99,"G")+COUNTIF(L98:M99,"G")+COUNTIF(O98:P99,"G")+COUNTIF(R98:S99,"G")+COUNTIF(U98:V99,"G")</f>
        <v>0</v>
      </c>
      <c r="AE98" s="999">
        <f>COUNTIF(I98:J99,"O")+COUNTIF(L98:M99,"O")+COUNTIF(O98:P99,"O")+COUNTIF(R98:S99,"O")+COUNTIF(U98:V99,"O")</f>
        <v>0</v>
      </c>
      <c r="AF98" s="999">
        <f>COUNTIF(I98:J99,"N")+COUNTIF(L98:M99,"N")+COUNTIF(O98:P99,"N")+COUNTIF(R98:S99,"N")+COUNTIF(U98:V99,"N")</f>
        <v>0</v>
      </c>
      <c r="AG98" s="999">
        <f>SUM(AB98:AF99)</f>
        <v>0</v>
      </c>
      <c r="AH98" s="1060">
        <f>IF(W98="",0,AG98/AJ98)</f>
        <v>0</v>
      </c>
      <c r="AI98" s="1071">
        <f>IF(AJ98=0,0,X98/AJ98)</f>
        <v>0</v>
      </c>
      <c r="AJ98" s="1074">
        <f>IF(G98="X","NA",COUNT(H98,K98,N98,Q98,T98))</f>
        <v>0</v>
      </c>
      <c r="AK98" s="1076" t="str">
        <f>IF(AL98=0,"",W98/AL98)</f>
        <v/>
      </c>
      <c r="AL98" s="1081"/>
      <c r="AM98" s="1090">
        <f>B98</f>
        <v>0</v>
      </c>
      <c r="AN98" s="1091"/>
    </row>
    <row r="99" spans="1:40" s="1" customFormat="1" ht="14" customHeight="1">
      <c r="A99" s="1009"/>
      <c r="B99" s="942"/>
      <c r="C99" s="1015"/>
      <c r="D99" s="1022"/>
      <c r="E99" s="1022"/>
      <c r="F99" s="1022"/>
      <c r="G99" s="1017"/>
      <c r="H99" s="1042"/>
      <c r="I99" s="42"/>
      <c r="J99" s="43"/>
      <c r="K99" s="1024"/>
      <c r="L99" s="42"/>
      <c r="M99" s="90"/>
      <c r="N99" s="1024"/>
      <c r="O99" s="4"/>
      <c r="P99" s="43"/>
      <c r="Q99" s="1024"/>
      <c r="R99" s="4"/>
      <c r="S99" s="90"/>
      <c r="T99" s="1024"/>
      <c r="U99" s="4"/>
      <c r="V99" s="74"/>
      <c r="W99" s="1173"/>
      <c r="X99" s="1052"/>
      <c r="Y99" s="1153"/>
      <c r="Z99" s="1200"/>
      <c r="AA99" s="1215"/>
      <c r="AB99" s="1027"/>
      <c r="AC99" s="999"/>
      <c r="AD99" s="999"/>
      <c r="AE99" s="999"/>
      <c r="AF99" s="999"/>
      <c r="AG99" s="999"/>
      <c r="AH99" s="1060"/>
      <c r="AI99" s="999"/>
      <c r="AJ99" s="1074"/>
      <c r="AK99" s="1076"/>
      <c r="AL99" s="1081"/>
      <c r="AM99" s="1090"/>
      <c r="AN99" s="1091"/>
    </row>
    <row r="100" spans="1:40" s="1" customFormat="1" ht="14" customHeight="1">
      <c r="A100" s="1030">
        <v>20</v>
      </c>
      <c r="B100" s="1162"/>
      <c r="C100" s="1040"/>
      <c r="D100" s="1007"/>
      <c r="E100" s="1007"/>
      <c r="F100" s="1007"/>
      <c r="G100" s="1029"/>
      <c r="H100" s="1027"/>
      <c r="I100" s="48"/>
      <c r="J100" s="43"/>
      <c r="K100" s="999"/>
      <c r="L100" s="48"/>
      <c r="M100" s="43"/>
      <c r="N100" s="999"/>
      <c r="O100" s="48"/>
      <c r="P100" s="43"/>
      <c r="Q100" s="999"/>
      <c r="R100" s="91"/>
      <c r="S100" s="43"/>
      <c r="T100" s="999"/>
      <c r="U100" s="48"/>
      <c r="V100" s="74"/>
      <c r="W100" s="1166" t="str">
        <f>IF(COUNT(H100:T101)=0,"",SUM(H100,K100,N100,Q100,T100))</f>
        <v/>
      </c>
      <c r="X100" s="1052">
        <f>IF(W100="",X98,W100+X98)</f>
        <v>103</v>
      </c>
      <c r="Y100" s="1153" t="e">
        <f>W100+D100</f>
        <v>#VALUE!</v>
      </c>
      <c r="Z100" s="1199" t="str">
        <f>IF(W100="","",IF(Y100&gt;W100,AA100,0))</f>
        <v/>
      </c>
      <c r="AA100" s="1051" t="str">
        <f>IF(W100="","",W100-W41)</f>
        <v/>
      </c>
      <c r="AB100" s="1027">
        <f>COUNTIF(I100:J101,"b")+COUNTIF(L100:M101,"b")+COUNTIF(O100:P101,"b")+COUNTIF(R100:S101,"b")+COUNTIF(U100:V101,"b")</f>
        <v>0</v>
      </c>
      <c r="AC100" s="999">
        <f>COUNTIF(I100:J101,"J")+COUNTIF(L100:M101,"J")+COUNTIF(O100:P101,"J")+COUNTIF(R100:S101,"J")+COUNTIF(U100:V101,"J")</f>
        <v>0</v>
      </c>
      <c r="AD100" s="999">
        <f>COUNTIF(I100:J101,"G")+COUNTIF(L100:M101,"G")+COUNTIF(O100:P101,"G")+COUNTIF(R100:S101,"G")+COUNTIF(U100:V101,"G")</f>
        <v>0</v>
      </c>
      <c r="AE100" s="999">
        <f>COUNTIF(I100:J101,"O")+COUNTIF(L100:M101,"O")+COUNTIF(O100:P101,"O")+COUNTIF(R100:S101,"O")+COUNTIF(U100:V101,"O")</f>
        <v>0</v>
      </c>
      <c r="AF100" s="999">
        <f>COUNTIF(I100:J101,"N")+COUNTIF(L100:M101,"N")+COUNTIF(O100:P101,"N")+COUNTIF(R100:S101,"N")+COUNTIF(U100:V101,"N")</f>
        <v>0</v>
      </c>
      <c r="AG100" s="1007">
        <f>SUM(AB100:AF101)</f>
        <v>0</v>
      </c>
      <c r="AH100" s="1061">
        <f>IF(W100="",0,AG100/AJ100)</f>
        <v>0</v>
      </c>
      <c r="AI100" s="1068">
        <f>IF(AJ100=0,0,X100/AJ100)</f>
        <v>0</v>
      </c>
      <c r="AJ100" s="1077">
        <f>IF(G100="X","NA",COUNT(H100,K100,N100,Q100,T100))</f>
        <v>0</v>
      </c>
      <c r="AK100" s="1076" t="str">
        <f>IF(AL100=0,"",W100/AL100)</f>
        <v/>
      </c>
      <c r="AL100" s="1081"/>
      <c r="AM100" s="1014">
        <f>B100</f>
        <v>0</v>
      </c>
      <c r="AN100" s="1074"/>
    </row>
    <row r="101" spans="1:40" s="1" customFormat="1" ht="14" customHeight="1">
      <c r="A101" s="1030"/>
      <c r="B101" s="1163"/>
      <c r="C101" s="1041"/>
      <c r="D101" s="1008"/>
      <c r="E101" s="1008"/>
      <c r="F101" s="1008"/>
      <c r="G101" s="1026"/>
      <c r="H101" s="1028"/>
      <c r="I101" s="48"/>
      <c r="J101" s="43"/>
      <c r="K101" s="1022"/>
      <c r="L101" s="48"/>
      <c r="M101" s="90"/>
      <c r="N101" s="1022"/>
      <c r="O101" s="91"/>
      <c r="P101" s="43"/>
      <c r="Q101" s="1022"/>
      <c r="R101" s="91"/>
      <c r="S101" s="90"/>
      <c r="T101" s="1022"/>
      <c r="U101" s="91"/>
      <c r="V101" s="74"/>
      <c r="W101" s="1167"/>
      <c r="X101" s="1052"/>
      <c r="Y101" s="1153"/>
      <c r="Z101" s="1200"/>
      <c r="AA101" s="1215"/>
      <c r="AB101" s="1027"/>
      <c r="AC101" s="999"/>
      <c r="AD101" s="999"/>
      <c r="AE101" s="999"/>
      <c r="AF101" s="999"/>
      <c r="AG101" s="1007"/>
      <c r="AH101" s="1061"/>
      <c r="AI101" s="1007"/>
      <c r="AJ101" s="1077"/>
      <c r="AK101" s="1076"/>
      <c r="AL101" s="1081"/>
      <c r="AM101" s="1014"/>
      <c r="AN101" s="1074"/>
    </row>
    <row r="102" spans="1:40" s="1" customFormat="1" ht="14" customHeight="1">
      <c r="A102" s="1009">
        <v>21</v>
      </c>
      <c r="B102" s="1171"/>
      <c r="C102" s="1014"/>
      <c r="D102" s="999"/>
      <c r="E102" s="999"/>
      <c r="F102" s="999"/>
      <c r="G102" s="1016"/>
      <c r="H102" s="1038"/>
      <c r="I102" s="42"/>
      <c r="J102" s="43"/>
      <c r="K102" s="1050"/>
      <c r="L102" s="42"/>
      <c r="M102" s="43"/>
      <c r="N102" s="1050"/>
      <c r="O102" s="42"/>
      <c r="P102" s="43"/>
      <c r="Q102" s="1050"/>
      <c r="R102" s="4"/>
      <c r="S102" s="43"/>
      <c r="T102" s="1050"/>
      <c r="U102" s="42"/>
      <c r="V102" s="74"/>
      <c r="W102" s="1169" t="str">
        <f>IF(COUNT(H102:T103)=0,"",SUM(H102,K102,N102,Q102,T102))</f>
        <v/>
      </c>
      <c r="X102" s="1052">
        <f>IF(W102="",X100,W102+X100)</f>
        <v>103</v>
      </c>
      <c r="Y102" s="1153" t="e">
        <f>W102+D102</f>
        <v>#VALUE!</v>
      </c>
      <c r="Z102" s="1199" t="str">
        <f>IF(W102="","",IF(Y102&gt;W102,AA102,0))</f>
        <v/>
      </c>
      <c r="AA102" s="1051" t="str">
        <f>IF(W102="","",W102-W43)</f>
        <v/>
      </c>
      <c r="AB102" s="1027">
        <f>COUNTIF(I102:J103,"b")+COUNTIF(L102:M103,"b")+COUNTIF(O102:P103,"b")+COUNTIF(R102:S103,"b")+COUNTIF(U102:V103,"b")</f>
        <v>0</v>
      </c>
      <c r="AC102" s="999">
        <f>COUNTIF(I102:J103,"J")+COUNTIF(L102:M103,"J")+COUNTIF(O102:P103,"J")+COUNTIF(R102:S103,"J")+COUNTIF(U102:V103,"J")</f>
        <v>0</v>
      </c>
      <c r="AD102" s="999">
        <f>COUNTIF(I102:J103,"G")+COUNTIF(L102:M103,"G")+COUNTIF(O102:P103,"G")+COUNTIF(R102:S103,"G")+COUNTIF(U102:V103,"G")</f>
        <v>0</v>
      </c>
      <c r="AE102" s="999">
        <f>COUNTIF(I102:J103,"O")+COUNTIF(L102:M103,"O")+COUNTIF(O102:P103,"O")+COUNTIF(R102:S103,"O")+COUNTIF(U102:V103,"O")</f>
        <v>0</v>
      </c>
      <c r="AF102" s="999">
        <f>COUNTIF(I102:J103,"N")+COUNTIF(L102:M103,"N")+COUNTIF(O102:P103,"N")+COUNTIF(R102:S103,"N")+COUNTIF(U102:V103,"N")</f>
        <v>0</v>
      </c>
      <c r="AG102" s="999">
        <f>SUM(AB102:AF103)</f>
        <v>0</v>
      </c>
      <c r="AH102" s="1060">
        <f>IF(W102="",0,AG102/AJ102)</f>
        <v>0</v>
      </c>
      <c r="AI102" s="1071">
        <f>IF(AJ102=0,0,X102/AJ102)</f>
        <v>0</v>
      </c>
      <c r="AJ102" s="1074">
        <f>IF(G102="X","NA",COUNT(H102,K102,N102,Q102,T102))</f>
        <v>0</v>
      </c>
      <c r="AK102" s="1076" t="str">
        <f>IF(AL102=0,"",W102/AL102)</f>
        <v/>
      </c>
      <c r="AL102" s="1081"/>
      <c r="AM102" s="1092">
        <f>B102</f>
        <v>0</v>
      </c>
      <c r="AN102" s="1093"/>
    </row>
    <row r="103" spans="1:40" s="1" customFormat="1" ht="14" customHeight="1">
      <c r="A103" s="1009"/>
      <c r="B103" s="942"/>
      <c r="C103" s="1015"/>
      <c r="D103" s="1022"/>
      <c r="E103" s="1022"/>
      <c r="F103" s="1022"/>
      <c r="G103" s="1017"/>
      <c r="H103" s="1042"/>
      <c r="I103" s="42"/>
      <c r="J103" s="43"/>
      <c r="K103" s="1024"/>
      <c r="L103" s="42"/>
      <c r="M103" s="90"/>
      <c r="N103" s="1024"/>
      <c r="O103" s="4"/>
      <c r="P103" s="43"/>
      <c r="Q103" s="1024"/>
      <c r="R103" s="4"/>
      <c r="S103" s="90"/>
      <c r="T103" s="1024"/>
      <c r="U103" s="4"/>
      <c r="V103" s="74"/>
      <c r="W103" s="1170"/>
      <c r="X103" s="1052"/>
      <c r="Y103" s="1153"/>
      <c r="Z103" s="1200"/>
      <c r="AA103" s="1215"/>
      <c r="AB103" s="1027"/>
      <c r="AC103" s="999"/>
      <c r="AD103" s="999"/>
      <c r="AE103" s="999"/>
      <c r="AF103" s="999"/>
      <c r="AG103" s="999"/>
      <c r="AH103" s="1060"/>
      <c r="AI103" s="999"/>
      <c r="AJ103" s="1074"/>
      <c r="AK103" s="1076"/>
      <c r="AL103" s="1081"/>
      <c r="AM103" s="1092"/>
      <c r="AN103" s="1093"/>
    </row>
    <row r="104" spans="1:40" s="1" customFormat="1" ht="14" customHeight="1">
      <c r="A104" s="1030">
        <v>22</v>
      </c>
      <c r="B104" s="1162"/>
      <c r="C104" s="1040"/>
      <c r="D104" s="1007"/>
      <c r="E104" s="1007"/>
      <c r="F104" s="1007"/>
      <c r="G104" s="1029"/>
      <c r="H104" s="1027"/>
      <c r="I104" s="48"/>
      <c r="J104" s="43"/>
      <c r="K104" s="999"/>
      <c r="L104" s="48"/>
      <c r="M104" s="43"/>
      <c r="N104" s="999"/>
      <c r="O104" s="48"/>
      <c r="P104" s="43"/>
      <c r="Q104" s="999"/>
      <c r="R104" s="91"/>
      <c r="S104" s="43"/>
      <c r="T104" s="999"/>
      <c r="U104" s="48"/>
      <c r="V104" s="74"/>
      <c r="W104" s="1166" t="str">
        <f>IF(COUNT(H104:T105)=0,"",SUM(H104,K104,N104,Q104,T104))</f>
        <v/>
      </c>
      <c r="X104" s="1052">
        <f>IF(W104="",X102,W104+X102)</f>
        <v>103</v>
      </c>
      <c r="Y104" s="1153" t="e">
        <f>W104+D104</f>
        <v>#VALUE!</v>
      </c>
      <c r="Z104" s="1199" t="str">
        <f>IF(W104="","",IF(Y104&gt;W104,AA104,0))</f>
        <v/>
      </c>
      <c r="AA104" s="1051" t="str">
        <f>IF(W104="","",W104-W45)</f>
        <v/>
      </c>
      <c r="AB104" s="1027">
        <f>COUNTIF(I104:J105,"b")+COUNTIF(L104:M105,"b")+COUNTIF(O104:P105,"b")+COUNTIF(R104:S105,"b")+COUNTIF(U104:V105,"b")</f>
        <v>0</v>
      </c>
      <c r="AC104" s="999">
        <f>COUNTIF(I104:J105,"J")+COUNTIF(L104:M105,"J")+COUNTIF(O104:P105,"J")+COUNTIF(R104:S105,"J")+COUNTIF(U104:V105,"J")</f>
        <v>0</v>
      </c>
      <c r="AD104" s="999">
        <f>COUNTIF(I104:J105,"G")+COUNTIF(L104:M105,"G")+COUNTIF(O104:P105,"G")+COUNTIF(R104:S105,"G")+COUNTIF(U104:V105,"G")</f>
        <v>0</v>
      </c>
      <c r="AE104" s="999">
        <f>COUNTIF(I104:J105,"O")+COUNTIF(L104:M105,"O")+COUNTIF(O104:P105,"O")+COUNTIF(R104:S105,"O")+COUNTIF(U104:V105,"O")</f>
        <v>0</v>
      </c>
      <c r="AF104" s="999">
        <f>COUNTIF(I104:J105,"N")+COUNTIF(L104:M105,"N")+COUNTIF(O104:P105,"N")+COUNTIF(R104:S105,"N")+COUNTIF(U104:V105,"N")</f>
        <v>0</v>
      </c>
      <c r="AG104" s="1007">
        <f>SUM(AB104:AF105)</f>
        <v>0</v>
      </c>
      <c r="AH104" s="1061">
        <f>IF(W104="",0,AG104/AJ104)</f>
        <v>0</v>
      </c>
      <c r="AI104" s="1068">
        <f>IF(AJ104=0,0,X104/AJ104)</f>
        <v>0</v>
      </c>
      <c r="AJ104" s="1077">
        <f>IF(G104="X","NA",COUNT(H104,K104,N104,Q104,T104))</f>
        <v>0</v>
      </c>
      <c r="AK104" s="1076" t="str">
        <f>IF(AL104=0,"",W104/AL104)</f>
        <v/>
      </c>
      <c r="AL104" s="1081"/>
      <c r="AM104" s="1014">
        <f>B104</f>
        <v>0</v>
      </c>
      <c r="AN104" s="1074"/>
    </row>
    <row r="105" spans="1:40" s="1" customFormat="1" ht="14" customHeight="1">
      <c r="A105" s="1030"/>
      <c r="B105" s="1163"/>
      <c r="C105" s="1041"/>
      <c r="D105" s="1008"/>
      <c r="E105" s="1008"/>
      <c r="F105" s="1008"/>
      <c r="G105" s="1026"/>
      <c r="H105" s="1028"/>
      <c r="I105" s="48"/>
      <c r="J105" s="43"/>
      <c r="K105" s="1022"/>
      <c r="L105" s="48"/>
      <c r="M105" s="90"/>
      <c r="N105" s="1022"/>
      <c r="O105" s="91"/>
      <c r="P105" s="43"/>
      <c r="Q105" s="1022"/>
      <c r="R105" s="91"/>
      <c r="S105" s="90"/>
      <c r="T105" s="1022"/>
      <c r="U105" s="91"/>
      <c r="V105" s="74"/>
      <c r="W105" s="1167"/>
      <c r="X105" s="1052"/>
      <c r="Y105" s="1153"/>
      <c r="Z105" s="1200"/>
      <c r="AA105" s="1215"/>
      <c r="AB105" s="1027"/>
      <c r="AC105" s="999"/>
      <c r="AD105" s="999"/>
      <c r="AE105" s="999"/>
      <c r="AF105" s="999"/>
      <c r="AG105" s="1007"/>
      <c r="AH105" s="1061"/>
      <c r="AI105" s="1007"/>
      <c r="AJ105" s="1077"/>
      <c r="AK105" s="1076"/>
      <c r="AL105" s="1081"/>
      <c r="AM105" s="1014"/>
      <c r="AN105" s="1074"/>
    </row>
    <row r="106" spans="1:40" s="1" customFormat="1" ht="14" customHeight="1">
      <c r="A106" s="1009">
        <v>23</v>
      </c>
      <c r="B106" s="1171"/>
      <c r="C106" s="1014"/>
      <c r="D106" s="999"/>
      <c r="E106" s="999"/>
      <c r="F106" s="999"/>
      <c r="G106" s="1016"/>
      <c r="H106" s="1038"/>
      <c r="I106" s="42"/>
      <c r="J106" s="43"/>
      <c r="K106" s="1050"/>
      <c r="L106" s="42"/>
      <c r="M106" s="43"/>
      <c r="N106" s="1050"/>
      <c r="O106" s="42"/>
      <c r="P106" s="43"/>
      <c r="Q106" s="1050"/>
      <c r="R106" s="4"/>
      <c r="S106" s="43"/>
      <c r="T106" s="1050"/>
      <c r="U106" s="42"/>
      <c r="V106" s="74"/>
      <c r="W106" s="1169" t="str">
        <f>IF(COUNT(H106:T107)=0,"",SUM(H106,K106,N106,Q106,T106))</f>
        <v/>
      </c>
      <c r="X106" s="1052">
        <f>IF(W106="",X104,W106+X104)</f>
        <v>103</v>
      </c>
      <c r="Y106" s="1153" t="e">
        <f>W106+D106</f>
        <v>#VALUE!</v>
      </c>
      <c r="Z106" s="1199" t="str">
        <f>IF(W106="","",IF(Y106&gt;W106,AA106,0))</f>
        <v/>
      </c>
      <c r="AA106" s="1051" t="str">
        <f>IF(W106="","",W106-W47)</f>
        <v/>
      </c>
      <c r="AB106" s="1027">
        <f>COUNTIF(I106:J107,"b")+COUNTIF(L106:M107,"b")+COUNTIF(O106:P107,"b")+COUNTIF(R106:S107,"b")+COUNTIF(U106:V107,"b")</f>
        <v>0</v>
      </c>
      <c r="AC106" s="999">
        <f>COUNTIF(I106:J107,"J")+COUNTIF(L106:M107,"J")+COUNTIF(O106:P107,"J")+COUNTIF(R106:S107,"J")+COUNTIF(U106:V107,"J")</f>
        <v>0</v>
      </c>
      <c r="AD106" s="999">
        <f>COUNTIF(I106:J107,"G")+COUNTIF(L106:M107,"G")+COUNTIF(O106:P107,"G")+COUNTIF(R106:S107,"G")+COUNTIF(U106:V107,"G")</f>
        <v>0</v>
      </c>
      <c r="AE106" s="999">
        <f>COUNTIF(I106:J107,"O")+COUNTIF(L106:M107,"O")+COUNTIF(O106:P107,"O")+COUNTIF(R106:S107,"O")+COUNTIF(U106:V107,"O")</f>
        <v>0</v>
      </c>
      <c r="AF106" s="999">
        <f>COUNTIF(I106:J107,"N")+COUNTIF(L106:M107,"N")+COUNTIF(O106:P107,"N")+COUNTIF(R106:S107,"N")+COUNTIF(U106:V107,"N")</f>
        <v>0</v>
      </c>
      <c r="AG106" s="999">
        <f>SUM(AB106:AF107)</f>
        <v>0</v>
      </c>
      <c r="AH106" s="1060">
        <f>IF(W106="",0,AG106/AJ106)</f>
        <v>0</v>
      </c>
      <c r="AI106" s="1071">
        <f>IF(AJ106=0,0,X106/AJ106)</f>
        <v>0</v>
      </c>
      <c r="AJ106" s="1074">
        <f>IF(G106="X","NA",COUNT(H106,K106,N106,Q106,T106))</f>
        <v>0</v>
      </c>
      <c r="AK106" s="1076" t="str">
        <f>IF(AL106=0,"",W106/AL106)</f>
        <v/>
      </c>
      <c r="AL106" s="1081"/>
      <c r="AM106" s="1092">
        <f>B106</f>
        <v>0</v>
      </c>
      <c r="AN106" s="1093"/>
    </row>
    <row r="107" spans="1:40" s="1" customFormat="1" ht="14" customHeight="1">
      <c r="A107" s="1009"/>
      <c r="B107" s="942"/>
      <c r="C107" s="1015"/>
      <c r="D107" s="1022"/>
      <c r="E107" s="1022"/>
      <c r="F107" s="1022"/>
      <c r="G107" s="1017"/>
      <c r="H107" s="1042"/>
      <c r="I107" s="42"/>
      <c r="J107" s="43"/>
      <c r="K107" s="1024"/>
      <c r="L107" s="42"/>
      <c r="M107" s="90"/>
      <c r="N107" s="1024"/>
      <c r="O107" s="4"/>
      <c r="P107" s="43"/>
      <c r="Q107" s="1024"/>
      <c r="R107" s="4"/>
      <c r="S107" s="90"/>
      <c r="T107" s="1024"/>
      <c r="U107" s="4"/>
      <c r="V107" s="74"/>
      <c r="W107" s="1170"/>
      <c r="X107" s="1052"/>
      <c r="Y107" s="1153"/>
      <c r="Z107" s="1200"/>
      <c r="AA107" s="1215"/>
      <c r="AB107" s="1027"/>
      <c r="AC107" s="999"/>
      <c r="AD107" s="999"/>
      <c r="AE107" s="999"/>
      <c r="AF107" s="999"/>
      <c r="AG107" s="999"/>
      <c r="AH107" s="1060"/>
      <c r="AI107" s="999"/>
      <c r="AJ107" s="1074"/>
      <c r="AK107" s="1076"/>
      <c r="AL107" s="1081"/>
      <c r="AM107" s="1092"/>
      <c r="AN107" s="1093"/>
    </row>
    <row r="108" spans="1:40" s="1" customFormat="1" ht="14" customHeight="1">
      <c r="A108" s="1030">
        <v>24</v>
      </c>
      <c r="B108" s="1162"/>
      <c r="C108" s="1040"/>
      <c r="D108" s="1007"/>
      <c r="E108" s="1007"/>
      <c r="F108" s="1007"/>
      <c r="G108" s="1029"/>
      <c r="H108" s="1027"/>
      <c r="I108" s="48"/>
      <c r="J108" s="43"/>
      <c r="K108" s="999"/>
      <c r="L108" s="48"/>
      <c r="M108" s="43"/>
      <c r="N108" s="999"/>
      <c r="O108" s="48"/>
      <c r="P108" s="43"/>
      <c r="Q108" s="999"/>
      <c r="R108" s="91"/>
      <c r="S108" s="43"/>
      <c r="T108" s="999"/>
      <c r="U108" s="48"/>
      <c r="V108" s="74"/>
      <c r="W108" s="1166" t="str">
        <f>IF(COUNT(H108:T109)=0,"",SUM(H108,K108,N108,Q108,T108))</f>
        <v/>
      </c>
      <c r="X108" s="1052">
        <f>IF(W108="",X106,W108+X106)</f>
        <v>103</v>
      </c>
      <c r="Y108" s="1153" t="e">
        <f>W108+D108</f>
        <v>#VALUE!</v>
      </c>
      <c r="Z108" s="1199" t="str">
        <f>IF(W108="","",IF(Y108&gt;W108,AA108,0))</f>
        <v/>
      </c>
      <c r="AA108" s="1051" t="str">
        <f>IF(W108="","",W108-W49)</f>
        <v/>
      </c>
      <c r="AB108" s="1027">
        <f>COUNTIF(I108:J109,"b")+COUNTIF(L108:M109,"b")+COUNTIF(O108:P109,"b")+COUNTIF(R108:S109,"b")+COUNTIF(U108:V109,"b")</f>
        <v>0</v>
      </c>
      <c r="AC108" s="999">
        <f>COUNTIF(I108:J109,"J")+COUNTIF(L108:M109,"J")+COUNTIF(O108:P109,"J")+COUNTIF(R108:S109,"J")+COUNTIF(U108:V109,"J")</f>
        <v>0</v>
      </c>
      <c r="AD108" s="999">
        <f>COUNTIF(I108:J109,"G")+COUNTIF(L108:M109,"G")+COUNTIF(O108:P109,"G")+COUNTIF(R108:S109,"G")+COUNTIF(U108:V109,"G")</f>
        <v>0</v>
      </c>
      <c r="AE108" s="999">
        <f>COUNTIF(I108:J109,"O")+COUNTIF(L108:M109,"O")+COUNTIF(O108:P109,"O")+COUNTIF(R108:S109,"O")+COUNTIF(U108:V109,"O")</f>
        <v>0</v>
      </c>
      <c r="AF108" s="999">
        <f>COUNTIF(I108:J109,"N")+COUNTIF(L108:M109,"N")+COUNTIF(O108:P109,"N")+COUNTIF(R108:S109,"N")+COUNTIF(U108:V109,"N")</f>
        <v>0</v>
      </c>
      <c r="AG108" s="1007">
        <f>SUM(AB108:AF109)</f>
        <v>0</v>
      </c>
      <c r="AH108" s="1061">
        <f>IF(W108="",0,AG108/AJ108)</f>
        <v>0</v>
      </c>
      <c r="AI108" s="1068">
        <f>IF(AJ108=0,0,X108/AJ108)</f>
        <v>0</v>
      </c>
      <c r="AJ108" s="1077">
        <f>IF(G108="X","NA",COUNT(H108,K108,N108,Q108,T108))</f>
        <v>0</v>
      </c>
      <c r="AK108" s="1076" t="str">
        <f>IF(AL108=0,"",W108/AL108)</f>
        <v/>
      </c>
      <c r="AL108" s="1081"/>
      <c r="AM108" s="1014">
        <f>B108</f>
        <v>0</v>
      </c>
      <c r="AN108" s="1074"/>
    </row>
    <row r="109" spans="1:40" s="1" customFormat="1" ht="14" customHeight="1">
      <c r="A109" s="1030"/>
      <c r="B109" s="1163"/>
      <c r="C109" s="1041"/>
      <c r="D109" s="1008"/>
      <c r="E109" s="1008"/>
      <c r="F109" s="1008"/>
      <c r="G109" s="1026"/>
      <c r="H109" s="1028"/>
      <c r="I109" s="48"/>
      <c r="J109" s="43"/>
      <c r="K109" s="1022"/>
      <c r="L109" s="48"/>
      <c r="M109" s="90"/>
      <c r="N109" s="1022"/>
      <c r="O109" s="91"/>
      <c r="P109" s="43"/>
      <c r="Q109" s="1022"/>
      <c r="R109" s="91"/>
      <c r="S109" s="90"/>
      <c r="T109" s="1022"/>
      <c r="U109" s="91"/>
      <c r="V109" s="74"/>
      <c r="W109" s="1167"/>
      <c r="X109" s="1052"/>
      <c r="Y109" s="1153"/>
      <c r="Z109" s="1200"/>
      <c r="AA109" s="1215"/>
      <c r="AB109" s="1027"/>
      <c r="AC109" s="999"/>
      <c r="AD109" s="999"/>
      <c r="AE109" s="999"/>
      <c r="AF109" s="999"/>
      <c r="AG109" s="1007"/>
      <c r="AH109" s="1061"/>
      <c r="AI109" s="1007"/>
      <c r="AJ109" s="1077"/>
      <c r="AK109" s="1076"/>
      <c r="AL109" s="1081"/>
      <c r="AM109" s="1014"/>
      <c r="AN109" s="1074"/>
    </row>
    <row r="110" spans="1:40" s="1" customFormat="1" ht="14" customHeight="1">
      <c r="A110" s="1009">
        <v>25</v>
      </c>
      <c r="B110" s="1171"/>
      <c r="C110" s="1014"/>
      <c r="D110" s="999"/>
      <c r="E110" s="999"/>
      <c r="F110" s="999"/>
      <c r="G110" s="1016"/>
      <c r="H110" s="1038"/>
      <c r="I110" s="42"/>
      <c r="J110" s="43"/>
      <c r="K110" s="1050"/>
      <c r="L110" s="42"/>
      <c r="M110" s="43"/>
      <c r="N110" s="1050"/>
      <c r="O110" s="42"/>
      <c r="P110" s="43"/>
      <c r="Q110" s="1050"/>
      <c r="R110" s="4"/>
      <c r="S110" s="43"/>
      <c r="T110" s="1050"/>
      <c r="U110" s="42"/>
      <c r="V110" s="74"/>
      <c r="W110" s="1169" t="str">
        <f>IF(COUNT(H110:T111)=0,"",SUM(H110,K110,N110,Q110,T110))</f>
        <v/>
      </c>
      <c r="X110" s="1052">
        <f>IF(W110="",X108,W110+X108)</f>
        <v>103</v>
      </c>
      <c r="Y110" s="1153" t="e">
        <f>W110+D110</f>
        <v>#VALUE!</v>
      </c>
      <c r="Z110" s="1199" t="str">
        <f>IF(W110="","",IF(Y110&gt;W110,AA110,0))</f>
        <v/>
      </c>
      <c r="AA110" s="1051" t="str">
        <f>IF(W110="","",W110-W51)</f>
        <v/>
      </c>
      <c r="AB110" s="1027">
        <f>COUNTIF(I110:J111,"b")+COUNTIF(L110:M111,"b")+COUNTIF(O110:P111,"b")+COUNTIF(R110:S111,"b")+COUNTIF(U110:V111,"b")</f>
        <v>0</v>
      </c>
      <c r="AC110" s="999">
        <f>COUNTIF(I110:J111,"J")+COUNTIF(L110:M111,"J")+COUNTIF(O110:P111,"J")+COUNTIF(R110:S111,"J")+COUNTIF(U110:V111,"J")</f>
        <v>0</v>
      </c>
      <c r="AD110" s="999">
        <f>COUNTIF(I110:J111,"G")+COUNTIF(L110:M111,"G")+COUNTIF(O110:P111,"G")+COUNTIF(R110:S111,"G")+COUNTIF(U110:V111,"G")</f>
        <v>0</v>
      </c>
      <c r="AE110" s="999">
        <f>COUNTIF(I110:J111,"O")+COUNTIF(L110:M111,"O")+COUNTIF(O110:P111,"O")+COUNTIF(R110:S111,"O")+COUNTIF(U110:V111,"O")</f>
        <v>0</v>
      </c>
      <c r="AF110" s="999">
        <f>COUNTIF(I110:J111,"N")+COUNTIF(L110:M111,"N")+COUNTIF(O110:P111,"N")+COUNTIF(R110:S111,"N")+COUNTIF(U110:V111,"N")</f>
        <v>0</v>
      </c>
      <c r="AG110" s="999">
        <f>SUM(AB110:AF111)</f>
        <v>0</v>
      </c>
      <c r="AH110" s="1060">
        <f>IF(W110="",0,AG110/AJ110)</f>
        <v>0</v>
      </c>
      <c r="AI110" s="1071">
        <f>IF(AJ110=0,0,X110/AJ110)</f>
        <v>0</v>
      </c>
      <c r="AJ110" s="1074">
        <f>IF(G110="X","NA",COUNT(H110,K110,N110,Q110,T110))</f>
        <v>0</v>
      </c>
      <c r="AK110" s="1076" t="str">
        <f>IF(AL110=0,"",W110/AL110)</f>
        <v/>
      </c>
      <c r="AL110" s="1081"/>
      <c r="AM110" s="1092">
        <f>B110</f>
        <v>0</v>
      </c>
      <c r="AN110" s="1093"/>
    </row>
    <row r="111" spans="1:40" s="1" customFormat="1" ht="14" customHeight="1" thickBot="1">
      <c r="A111" s="1114"/>
      <c r="B111" s="1187"/>
      <c r="C111" s="1019"/>
      <c r="D111" s="1000"/>
      <c r="E111" s="1000"/>
      <c r="F111" s="1000"/>
      <c r="G111" s="1037"/>
      <c r="H111" s="1039"/>
      <c r="I111" s="45"/>
      <c r="J111" s="46"/>
      <c r="K111" s="1083"/>
      <c r="L111" s="45"/>
      <c r="M111" s="40"/>
      <c r="N111" s="1083"/>
      <c r="O111" s="47"/>
      <c r="P111" s="46"/>
      <c r="Q111" s="1083"/>
      <c r="R111" s="47"/>
      <c r="S111" s="40"/>
      <c r="T111" s="1083"/>
      <c r="U111" s="47"/>
      <c r="V111" s="75"/>
      <c r="W111" s="1191"/>
      <c r="X111" s="1078"/>
      <c r="Y111" s="1218"/>
      <c r="Z111" s="1200"/>
      <c r="AA111" s="1217"/>
      <c r="AB111" s="1073"/>
      <c r="AC111" s="1020"/>
      <c r="AD111" s="1020"/>
      <c r="AE111" s="1020"/>
      <c r="AF111" s="1020"/>
      <c r="AG111" s="1020"/>
      <c r="AH111" s="1107"/>
      <c r="AI111" s="1020"/>
      <c r="AJ111" s="1075"/>
      <c r="AK111" s="1079"/>
      <c r="AL111" s="1106"/>
      <c r="AM111" s="1092"/>
      <c r="AN111" s="1093"/>
    </row>
    <row r="112" spans="1:40" s="1" customFormat="1" ht="14" customHeight="1">
      <c r="A112" s="1182" t="s">
        <v>139</v>
      </c>
      <c r="B112" s="1183"/>
      <c r="C112" s="1001">
        <f>COUNTIF(C62:C111,"x")</f>
        <v>0</v>
      </c>
      <c r="D112" s="1001">
        <f>COUNTIF(D62:D111,"x")</f>
        <v>0</v>
      </c>
      <c r="E112" s="1001">
        <f>COUNTIF(E62:E111,"x")</f>
        <v>0</v>
      </c>
      <c r="F112" s="1001">
        <f>COUNTIF(F62:F111,"x")</f>
        <v>0</v>
      </c>
      <c r="G112" s="1001">
        <f>COUNTIF(G62:G111,"x")</f>
        <v>0</v>
      </c>
      <c r="H112" s="1144">
        <f>SUM(H62:H111)</f>
        <v>27</v>
      </c>
      <c r="I112" s="44"/>
      <c r="J112" s="44"/>
      <c r="K112" s="1120">
        <f>SUM(K62:K111)</f>
        <v>13</v>
      </c>
      <c r="L112" s="44"/>
      <c r="M112" s="44"/>
      <c r="N112" s="1120">
        <f>SUM(N62:N111)</f>
        <v>0</v>
      </c>
      <c r="O112" s="44"/>
      <c r="P112" s="44"/>
      <c r="Q112" s="1120">
        <f>SUM(Q62:Q111)</f>
        <v>0</v>
      </c>
      <c r="R112" s="132"/>
      <c r="S112" s="44"/>
      <c r="T112" s="1120">
        <f>SUM(T62:T111)</f>
        <v>0</v>
      </c>
      <c r="U112" s="44"/>
      <c r="V112" s="73"/>
      <c r="W112" s="1148">
        <f>SUM(W62:W111)</f>
        <v>40</v>
      </c>
      <c r="X112" s="1174">
        <f>X110</f>
        <v>103</v>
      </c>
      <c r="Y112" s="442"/>
      <c r="Z112" s="442"/>
      <c r="AA112" s="1212">
        <f>SUM(AA62:AA111)</f>
        <v>-16</v>
      </c>
      <c r="AB112" s="1210" t="s">
        <v>140</v>
      </c>
      <c r="AC112" s="1102"/>
      <c r="AD112" s="1102"/>
      <c r="AE112" s="1102"/>
      <c r="AF112" s="1102"/>
      <c r="AG112" s="1102"/>
      <c r="AH112" s="1102"/>
      <c r="AI112" s="1102"/>
      <c r="AJ112" s="1102"/>
      <c r="AK112" s="1102"/>
      <c r="AL112" s="1103"/>
      <c r="AM112" s="1108" t="s">
        <v>142</v>
      </c>
      <c r="AN112" s="1109"/>
    </row>
    <row r="113" spans="1:40" s="1" customFormat="1" ht="14" customHeight="1" thickBot="1">
      <c r="A113" s="1184"/>
      <c r="B113" s="1185"/>
      <c r="C113" s="1002"/>
      <c r="D113" s="1002"/>
      <c r="E113" s="1002"/>
      <c r="F113" s="1002"/>
      <c r="G113" s="1002"/>
      <c r="H113" s="1145"/>
      <c r="I113" s="46"/>
      <c r="J113" s="46"/>
      <c r="K113" s="1121"/>
      <c r="L113" s="46"/>
      <c r="M113" s="40"/>
      <c r="N113" s="1150"/>
      <c r="O113" s="40"/>
      <c r="P113" s="46"/>
      <c r="Q113" s="1121"/>
      <c r="R113" s="40"/>
      <c r="S113" s="40"/>
      <c r="T113" s="1121"/>
      <c r="U113" s="40"/>
      <c r="V113" s="75"/>
      <c r="W113" s="1149"/>
      <c r="X113" s="1078"/>
      <c r="Y113" s="443"/>
      <c r="Z113" s="443"/>
      <c r="AA113" s="1213"/>
      <c r="AB113" s="1211"/>
      <c r="AC113" s="1104"/>
      <c r="AD113" s="1104"/>
      <c r="AE113" s="1104"/>
      <c r="AF113" s="1104"/>
      <c r="AG113" s="1104"/>
      <c r="AH113" s="1104"/>
      <c r="AI113" s="1104"/>
      <c r="AJ113" s="1104"/>
      <c r="AK113" s="1104"/>
      <c r="AL113" s="1105"/>
      <c r="AM113" s="1110"/>
      <c r="AN113" s="1111"/>
    </row>
    <row r="114" spans="1:40" s="7" customFormat="1" ht="12" customHeight="1" thickBot="1">
      <c r="A114" s="1003" t="s">
        <v>86</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5"/>
      <c r="X114" s="1005"/>
      <c r="Y114" s="1005"/>
      <c r="Z114" s="1005"/>
      <c r="AA114" s="1209"/>
      <c r="AB114" s="1126" t="s">
        <v>141</v>
      </c>
      <c r="AC114" s="1127"/>
      <c r="AD114" s="1127"/>
      <c r="AE114" s="1127"/>
      <c r="AF114" s="1127"/>
      <c r="AG114" s="1127"/>
      <c r="AH114" s="1127"/>
      <c r="AI114" s="1127"/>
      <c r="AJ114" s="1127"/>
      <c r="AK114" s="1127"/>
      <c r="AL114" s="1128"/>
      <c r="AM114" s="697" t="s">
        <v>128</v>
      </c>
      <c r="AN114" s="698" t="s">
        <v>129</v>
      </c>
    </row>
    <row r="115" spans="1:40" s="7" customFormat="1" ht="12" customHeight="1">
      <c r="A115" s="1133" t="s">
        <v>127</v>
      </c>
      <c r="B115" s="1005"/>
      <c r="C115" s="1005"/>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5"/>
      <c r="AA115" s="1006"/>
      <c r="AB115" s="1146" t="s">
        <v>97</v>
      </c>
      <c r="AC115" s="1010" t="s">
        <v>96</v>
      </c>
      <c r="AD115" s="1010" t="s">
        <v>95</v>
      </c>
      <c r="AE115" s="1010" t="s">
        <v>94</v>
      </c>
      <c r="AF115" s="1010" t="s">
        <v>101</v>
      </c>
      <c r="AG115" s="1010" t="s">
        <v>99</v>
      </c>
      <c r="AH115" s="1010" t="s">
        <v>100</v>
      </c>
      <c r="AI115" s="1010" t="s">
        <v>98</v>
      </c>
      <c r="AJ115" s="1129" t="s">
        <v>143</v>
      </c>
      <c r="AK115" s="1131" t="s">
        <v>103</v>
      </c>
      <c r="AL115" s="1098" t="s">
        <v>105</v>
      </c>
      <c r="AM115" s="67"/>
      <c r="AN115" s="68"/>
    </row>
    <row r="116" spans="1:40" s="7" customFormat="1" ht="12" customHeight="1">
      <c r="A116" s="1133" t="s">
        <v>258</v>
      </c>
      <c r="B116" s="1005"/>
      <c r="C116" s="1005"/>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6"/>
      <c r="AB116" s="1147"/>
      <c r="AC116" s="1011"/>
      <c r="AD116" s="1011"/>
      <c r="AE116" s="1011"/>
      <c r="AF116" s="1011"/>
      <c r="AG116" s="1011"/>
      <c r="AH116" s="1011"/>
      <c r="AI116" s="1011"/>
      <c r="AJ116" s="1130"/>
      <c r="AK116" s="1132"/>
      <c r="AL116" s="1099"/>
      <c r="AM116" s="69"/>
      <c r="AN116" s="70"/>
    </row>
    <row r="117" spans="1:40" s="7" customFormat="1" ht="12" customHeight="1">
      <c r="A117" s="1138" t="s">
        <v>259</v>
      </c>
      <c r="B117" s="1139"/>
      <c r="C117" s="1139"/>
      <c r="D117" s="1139"/>
      <c r="E117" s="1139"/>
      <c r="F117" s="1139"/>
      <c r="G117" s="1139"/>
      <c r="H117" s="1139"/>
      <c r="I117" s="1139"/>
      <c r="J117" s="1139"/>
      <c r="K117" s="1139"/>
      <c r="L117" s="1139"/>
      <c r="M117" s="1139"/>
      <c r="N117" s="1139"/>
      <c r="O117" s="1139"/>
      <c r="P117" s="1139"/>
      <c r="Q117" s="1139"/>
      <c r="R117" s="1139"/>
      <c r="S117" s="1139"/>
      <c r="T117" s="1139"/>
      <c r="U117" s="1139"/>
      <c r="V117" s="1139"/>
      <c r="W117" s="1139"/>
      <c r="X117" s="1139"/>
      <c r="Y117" s="1139"/>
      <c r="Z117" s="1139"/>
      <c r="AA117" s="1140"/>
      <c r="AB117" s="1134">
        <f t="shared" ref="AB117:AL117" si="1">SUM(AB62:AB111)</f>
        <v>6</v>
      </c>
      <c r="AC117" s="1157">
        <f t="shared" si="1"/>
        <v>3</v>
      </c>
      <c r="AD117" s="1157">
        <f t="shared" si="1"/>
        <v>1</v>
      </c>
      <c r="AE117" s="1157">
        <f t="shared" si="1"/>
        <v>2</v>
      </c>
      <c r="AF117" s="1157">
        <f t="shared" si="1"/>
        <v>0</v>
      </c>
      <c r="AG117" s="1157">
        <f t="shared" si="1"/>
        <v>12</v>
      </c>
      <c r="AH117" s="1159">
        <f t="shared" si="1"/>
        <v>7.5</v>
      </c>
      <c r="AI117" s="1157">
        <f t="shared" si="1"/>
        <v>1162</v>
      </c>
      <c r="AJ117" s="1160">
        <f t="shared" si="1"/>
        <v>18</v>
      </c>
      <c r="AK117" s="1157">
        <f t="shared" si="1"/>
        <v>0</v>
      </c>
      <c r="AL117" s="1100">
        <f t="shared" si="1"/>
        <v>0</v>
      </c>
      <c r="AM117" s="69"/>
      <c r="AN117" s="70"/>
    </row>
    <row r="118" spans="1:40" s="7" customFormat="1" ht="12" customHeight="1" thickBot="1">
      <c r="A118" s="1141" t="s">
        <v>178</v>
      </c>
      <c r="B118" s="1142"/>
      <c r="C118" s="1142"/>
      <c r="D118" s="1142"/>
      <c r="E118" s="1142"/>
      <c r="F118" s="1142"/>
      <c r="G118" s="1142"/>
      <c r="H118" s="1142"/>
      <c r="I118" s="1142"/>
      <c r="J118" s="1142"/>
      <c r="K118" s="1142"/>
      <c r="L118" s="1142"/>
      <c r="M118" s="1142"/>
      <c r="N118" s="1142"/>
      <c r="O118" s="1142"/>
      <c r="P118" s="1142"/>
      <c r="Q118" s="1142"/>
      <c r="R118" s="1142"/>
      <c r="S118" s="1142"/>
      <c r="T118" s="1142"/>
      <c r="U118" s="1142"/>
      <c r="V118" s="1142"/>
      <c r="W118" s="1142"/>
      <c r="X118" s="1142"/>
      <c r="Y118" s="1142"/>
      <c r="Z118" s="1142"/>
      <c r="AA118" s="1143"/>
      <c r="AB118" s="1135"/>
      <c r="AC118" s="1158"/>
      <c r="AD118" s="1158"/>
      <c r="AE118" s="1158"/>
      <c r="AF118" s="1158"/>
      <c r="AG118" s="1158"/>
      <c r="AH118" s="1158"/>
      <c r="AI118" s="1158"/>
      <c r="AJ118" s="1161"/>
      <c r="AK118" s="1158"/>
      <c r="AL118" s="1101"/>
      <c r="AM118" s="71"/>
      <c r="AN118" s="72"/>
    </row>
    <row r="119" spans="1:40" s="7" customFormat="1" ht="12" customHeight="1" thickBot="1">
      <c r="C119" s="6"/>
      <c r="E119" s="6"/>
      <c r="Q119" s="6"/>
      <c r="R119" s="6"/>
      <c r="S119" s="6"/>
      <c r="T119" s="6"/>
      <c r="U119" s="6"/>
      <c r="V119" s="6"/>
      <c r="W119" s="6"/>
      <c r="X119" s="6"/>
      <c r="Y119" s="6"/>
      <c r="Z119" s="6"/>
      <c r="AA119" s="6"/>
    </row>
    <row r="120" spans="1:40" s="7" customFormat="1" ht="37.5" customHeight="1" thickBot="1">
      <c r="A120" s="399"/>
      <c r="B120" s="400" t="str">
        <f ca="1">Rosters!B10</f>
        <v>Devil's Night Dames</v>
      </c>
      <c r="C120" s="401" t="s">
        <v>48</v>
      </c>
      <c r="D120" s="401" t="s">
        <v>49</v>
      </c>
      <c r="E120" s="401" t="s">
        <v>50</v>
      </c>
      <c r="F120" s="401" t="s">
        <v>84</v>
      </c>
      <c r="G120" s="401" t="s">
        <v>80</v>
      </c>
      <c r="H120" s="402" t="s">
        <v>294</v>
      </c>
      <c r="I120" s="401" t="s">
        <v>75</v>
      </c>
      <c r="J120" s="401" t="s">
        <v>299</v>
      </c>
      <c r="K120" s="402" t="s">
        <v>295</v>
      </c>
      <c r="L120" s="401" t="s">
        <v>75</v>
      </c>
      <c r="M120" s="401" t="s">
        <v>299</v>
      </c>
      <c r="N120" s="402" t="s">
        <v>296</v>
      </c>
      <c r="O120" s="401" t="s">
        <v>75</v>
      </c>
      <c r="P120" s="401" t="s">
        <v>299</v>
      </c>
      <c r="Q120" s="402" t="s">
        <v>297</v>
      </c>
      <c r="R120" s="401" t="s">
        <v>75</v>
      </c>
      <c r="S120" s="401" t="s">
        <v>299</v>
      </c>
      <c r="T120" s="402" t="s">
        <v>298</v>
      </c>
      <c r="U120" s="401" t="s">
        <v>75</v>
      </c>
      <c r="V120" s="401" t="s">
        <v>299</v>
      </c>
      <c r="W120" s="403" t="s">
        <v>129</v>
      </c>
      <c r="X120" s="435" t="s">
        <v>65</v>
      </c>
      <c r="Y120" s="444"/>
      <c r="Z120" s="444" t="s">
        <v>302</v>
      </c>
      <c r="AA120" s="397" t="s">
        <v>303</v>
      </c>
      <c r="AB120" s="396" t="s">
        <v>97</v>
      </c>
      <c r="AC120" s="397" t="s">
        <v>96</v>
      </c>
      <c r="AD120" s="397" t="s">
        <v>95</v>
      </c>
      <c r="AE120" s="397" t="s">
        <v>94</v>
      </c>
      <c r="AF120" s="397" t="s">
        <v>101</v>
      </c>
      <c r="AG120" s="397" t="s">
        <v>99</v>
      </c>
      <c r="AH120" s="397" t="s">
        <v>144</v>
      </c>
      <c r="AI120" s="397" t="s">
        <v>98</v>
      </c>
      <c r="AJ120" s="398" t="s">
        <v>143</v>
      </c>
      <c r="AK120" s="398" t="s">
        <v>119</v>
      </c>
      <c r="AL120" s="458"/>
      <c r="AM120" s="459"/>
      <c r="AN120" s="459"/>
    </row>
    <row r="121" spans="1:40" ht="23" customHeight="1">
      <c r="A121" s="404" t="str">
        <f ca="1">Rosters!B12</f>
        <v>724</v>
      </c>
      <c r="B121" s="405" t="str">
        <f ca="1">Rosters!C12</f>
        <v>Dizzy Devine</v>
      </c>
      <c r="C121" s="406">
        <f>SUMIF($B$3:$B$52,$B121,C$3:C$52)</f>
        <v>0</v>
      </c>
      <c r="D121" s="406">
        <f>SUMIF($B$3:$B$52,$B121,D$3:D$52)</f>
        <v>0</v>
      </c>
      <c r="E121" s="406">
        <f t="shared" ref="E121:H134" si="2">SUMIF($B$3:$B$52,$B121,E$3:E$52)</f>
        <v>0</v>
      </c>
      <c r="F121" s="406">
        <f t="shared" si="2"/>
        <v>0</v>
      </c>
      <c r="G121" s="419">
        <f t="shared" si="2"/>
        <v>0</v>
      </c>
      <c r="H121" s="535">
        <f>SUMIF($B$3:$B$52,$B121,H$3:H$52)</f>
        <v>0</v>
      </c>
      <c r="I121" s="251"/>
      <c r="J121" s="419"/>
      <c r="K121" s="407">
        <f t="shared" ref="K121:K133" si="3">SUMIF($B$3:$B$52,$B121,K$3:K$52)</f>
        <v>0</v>
      </c>
      <c r="L121" s="252"/>
      <c r="M121" s="406"/>
      <c r="N121" s="252">
        <f t="shared" ref="N121:N133" si="4">SUMIF($B$3:$B$52,$B121,N$3:N$52)</f>
        <v>0</v>
      </c>
      <c r="O121" s="252"/>
      <c r="P121" s="406"/>
      <c r="Q121" s="252">
        <f t="shared" ref="Q121:Q133" si="5">SUMIF($B$3:$B$52,$B121,Q$3:Q$52)</f>
        <v>0</v>
      </c>
      <c r="R121" s="252"/>
      <c r="S121" s="406"/>
      <c r="T121" s="252">
        <f t="shared" ref="T121:T133" si="6">SUMIF($B$3:$B$52,$B121,T$3:T$52)</f>
        <v>0</v>
      </c>
      <c r="U121" s="252"/>
      <c r="V121" s="406"/>
      <c r="W121" s="439">
        <f t="shared" ref="W121:W133" si="7">SUMIF($B$3:$B$52,$B121,W$3:W$52)</f>
        <v>0</v>
      </c>
      <c r="X121" s="436">
        <f>SUMIF($B$3:$B$52,$B121,AA$3:AA$52)</f>
        <v>0</v>
      </c>
      <c r="Y121" s="406"/>
      <c r="Z121" s="406">
        <f t="shared" ref="Z121:Z134" si="8">SUMIF($B$3:$B$52,$B121,$Z$3:$Z$52)</f>
        <v>0</v>
      </c>
      <c r="AA121" s="419" t="str">
        <f>IF(AK121=0,"",W121/AK121)</f>
        <v/>
      </c>
      <c r="AB121" s="407">
        <f t="shared" ref="AB121:AG121" si="9">SUMIF($B$3:$B$52,$B121,AB$3:AB$52)</f>
        <v>0</v>
      </c>
      <c r="AC121" s="252">
        <f t="shared" si="9"/>
        <v>0</v>
      </c>
      <c r="AD121" s="252">
        <f t="shared" si="9"/>
        <v>0</v>
      </c>
      <c r="AE121" s="252">
        <f t="shared" si="9"/>
        <v>0</v>
      </c>
      <c r="AF121" s="416">
        <f t="shared" si="9"/>
        <v>0</v>
      </c>
      <c r="AG121" s="449">
        <f t="shared" si="9"/>
        <v>0</v>
      </c>
      <c r="AH121" s="452">
        <f>IF(AJ121=0,0,AG121/AJ121)</f>
        <v>0</v>
      </c>
      <c r="AI121" s="453">
        <f>IF(AJ121=0,0,W121/AJ121)</f>
        <v>0</v>
      </c>
      <c r="AJ121" s="541">
        <f>SUMIF($B$3:$B$52,$B121,AJ$3:AJ$52)</f>
        <v>0</v>
      </c>
      <c r="AK121" s="544">
        <f>COUNTIF($B$3:$B$52,$B121)</f>
        <v>0</v>
      </c>
    </row>
    <row r="122" spans="1:40" ht="23" customHeight="1">
      <c r="A122" s="408" t="str">
        <f ca="1">Rosters!B13</f>
        <v>Trois</v>
      </c>
      <c r="B122" s="409" t="str">
        <f ca="1">Rosters!C13</f>
        <v>Fifi La Foe</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187</v>
      </c>
      <c r="B123" s="409" t="str">
        <f ca="1">Rosters!C14</f>
        <v>Lady MacDeath</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9mm</v>
      </c>
      <c r="B124" s="409" t="str">
        <f ca="1">Rosters!C15</f>
        <v>Muffy Mafioso</v>
      </c>
      <c r="C124" s="410">
        <f t="shared" si="10"/>
        <v>2</v>
      </c>
      <c r="D124" s="410">
        <f t="shared" si="11"/>
        <v>2</v>
      </c>
      <c r="E124" s="410">
        <f t="shared" si="2"/>
        <v>2</v>
      </c>
      <c r="F124" s="410">
        <f t="shared" si="2"/>
        <v>0</v>
      </c>
      <c r="G124" s="420">
        <f t="shared" si="2"/>
        <v>0</v>
      </c>
      <c r="H124" s="536">
        <f t="shared" si="2"/>
        <v>13</v>
      </c>
      <c r="I124" s="250"/>
      <c r="J124" s="420"/>
      <c r="K124" s="249">
        <f t="shared" si="3"/>
        <v>2</v>
      </c>
      <c r="L124" s="411"/>
      <c r="M124" s="410"/>
      <c r="N124" s="411">
        <f t="shared" si="4"/>
        <v>0</v>
      </c>
      <c r="O124" s="411"/>
      <c r="P124" s="410"/>
      <c r="Q124" s="411">
        <f t="shared" si="5"/>
        <v>0</v>
      </c>
      <c r="R124" s="411"/>
      <c r="S124" s="410"/>
      <c r="T124" s="411">
        <f t="shared" si="6"/>
        <v>0</v>
      </c>
      <c r="U124" s="411"/>
      <c r="V124" s="410"/>
      <c r="W124" s="440">
        <f t="shared" si="7"/>
        <v>15</v>
      </c>
      <c r="X124" s="437">
        <f t="shared" si="12"/>
        <v>12</v>
      </c>
      <c r="Y124" s="410"/>
      <c r="Z124" s="410">
        <f t="shared" si="8"/>
        <v>5</v>
      </c>
      <c r="AA124" s="420">
        <f t="shared" si="13"/>
        <v>3.75</v>
      </c>
      <c r="AB124" s="249">
        <f t="shared" si="14"/>
        <v>2</v>
      </c>
      <c r="AC124" s="411">
        <f t="shared" si="14"/>
        <v>1</v>
      </c>
      <c r="AD124" s="411">
        <f t="shared" si="14"/>
        <v>1</v>
      </c>
      <c r="AE124" s="411">
        <f t="shared" si="14"/>
        <v>0</v>
      </c>
      <c r="AF124" s="417">
        <f t="shared" si="14"/>
        <v>0</v>
      </c>
      <c r="AG124" s="450">
        <f t="shared" si="14"/>
        <v>4</v>
      </c>
      <c r="AH124" s="454">
        <f t="shared" si="15"/>
        <v>0.8</v>
      </c>
      <c r="AI124" s="455">
        <f t="shared" si="16"/>
        <v>3</v>
      </c>
      <c r="AJ124" s="542">
        <f t="shared" si="17"/>
        <v>5</v>
      </c>
      <c r="AK124" s="545">
        <f t="shared" si="18"/>
        <v>4</v>
      </c>
    </row>
    <row r="125" spans="1:40" ht="23" customHeight="1">
      <c r="A125" s="408" t="str">
        <f ca="1">Rosters!B16</f>
        <v xml:space="preserve">2.8 </v>
      </c>
      <c r="B125" s="409" t="str">
        <f ca="1">Rosters!C16</f>
        <v>Racer McChaseHer</v>
      </c>
      <c r="C125" s="410">
        <f t="shared" si="10"/>
        <v>0</v>
      </c>
      <c r="D125" s="410">
        <f t="shared" si="11"/>
        <v>3</v>
      </c>
      <c r="E125" s="410">
        <f t="shared" si="2"/>
        <v>1</v>
      </c>
      <c r="F125" s="410">
        <f t="shared" si="2"/>
        <v>0</v>
      </c>
      <c r="G125" s="420">
        <f t="shared" si="2"/>
        <v>0</v>
      </c>
      <c r="H125" s="536">
        <f t="shared" si="2"/>
        <v>12</v>
      </c>
      <c r="I125" s="250"/>
      <c r="J125" s="420"/>
      <c r="K125" s="249">
        <f t="shared" si="3"/>
        <v>7</v>
      </c>
      <c r="L125" s="411"/>
      <c r="M125" s="410"/>
      <c r="N125" s="411">
        <f t="shared" si="4"/>
        <v>5</v>
      </c>
      <c r="O125" s="411"/>
      <c r="P125" s="410"/>
      <c r="Q125" s="411">
        <f t="shared" si="5"/>
        <v>0</v>
      </c>
      <c r="R125" s="411"/>
      <c r="S125" s="410"/>
      <c r="T125" s="411">
        <f t="shared" si="6"/>
        <v>0</v>
      </c>
      <c r="U125" s="411"/>
      <c r="V125" s="410"/>
      <c r="W125" s="440">
        <f t="shared" si="7"/>
        <v>24</v>
      </c>
      <c r="X125" s="437">
        <f t="shared" si="12"/>
        <v>20</v>
      </c>
      <c r="Y125" s="410"/>
      <c r="Z125" s="410">
        <f t="shared" si="8"/>
        <v>20</v>
      </c>
      <c r="AA125" s="420">
        <f t="shared" si="13"/>
        <v>8</v>
      </c>
      <c r="AB125" s="249">
        <f t="shared" si="14"/>
        <v>5</v>
      </c>
      <c r="AC125" s="411">
        <f t="shared" si="14"/>
        <v>1</v>
      </c>
      <c r="AD125" s="411">
        <f t="shared" si="14"/>
        <v>3</v>
      </c>
      <c r="AE125" s="411">
        <f t="shared" si="14"/>
        <v>0</v>
      </c>
      <c r="AF125" s="417">
        <f t="shared" si="14"/>
        <v>0</v>
      </c>
      <c r="AG125" s="450">
        <f t="shared" si="14"/>
        <v>9</v>
      </c>
      <c r="AH125" s="454">
        <f t="shared" si="15"/>
        <v>1.5</v>
      </c>
      <c r="AI125" s="455">
        <f t="shared" si="16"/>
        <v>4</v>
      </c>
      <c r="AJ125" s="542">
        <f t="shared" si="17"/>
        <v>6</v>
      </c>
      <c r="AK125" s="545">
        <f t="shared" si="18"/>
        <v>3</v>
      </c>
    </row>
    <row r="126" spans="1:40" ht="23" customHeight="1">
      <c r="A126" s="408" t="str">
        <f ca="1">Rosters!B17</f>
        <v>10cent</v>
      </c>
      <c r="B126" s="409" t="str">
        <f ca="1">Rosters!C17</f>
        <v>Rock Candy</v>
      </c>
      <c r="C126" s="410">
        <f t="shared" si="10"/>
        <v>1</v>
      </c>
      <c r="D126" s="410">
        <f t="shared" si="11"/>
        <v>2</v>
      </c>
      <c r="E126" s="410">
        <f t="shared" si="2"/>
        <v>2</v>
      </c>
      <c r="F126" s="410">
        <f t="shared" si="2"/>
        <v>0</v>
      </c>
      <c r="G126" s="420">
        <f t="shared" si="2"/>
        <v>1</v>
      </c>
      <c r="H126" s="536">
        <f t="shared" si="2"/>
        <v>11</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11</v>
      </c>
      <c r="X126" s="437">
        <f t="shared" si="12"/>
        <v>-8</v>
      </c>
      <c r="Y126" s="410"/>
      <c r="Z126" s="410">
        <f t="shared" si="8"/>
        <v>8</v>
      </c>
      <c r="AA126" s="420">
        <f t="shared" si="13"/>
        <v>2.2000000000000002</v>
      </c>
      <c r="AB126" s="249">
        <f t="shared" si="14"/>
        <v>2</v>
      </c>
      <c r="AC126" s="411">
        <f t="shared" si="14"/>
        <v>0</v>
      </c>
      <c r="AD126" s="411">
        <f t="shared" si="14"/>
        <v>1</v>
      </c>
      <c r="AE126" s="411">
        <f t="shared" si="14"/>
        <v>0</v>
      </c>
      <c r="AF126" s="417">
        <f t="shared" si="14"/>
        <v>0</v>
      </c>
      <c r="AG126" s="450">
        <f t="shared" si="14"/>
        <v>3</v>
      </c>
      <c r="AH126" s="454">
        <f t="shared" si="15"/>
        <v>0.6</v>
      </c>
      <c r="AI126" s="455">
        <f t="shared" si="16"/>
        <v>2.2000000000000002</v>
      </c>
      <c r="AJ126" s="542">
        <f t="shared" si="17"/>
        <v>5</v>
      </c>
      <c r="AK126" s="545">
        <f t="shared" si="18"/>
        <v>5</v>
      </c>
    </row>
    <row r="127" spans="1:40" ht="23" customHeight="1">
      <c r="A127" s="408" t="str">
        <f ca="1">Rosters!B18</f>
        <v>1337</v>
      </c>
      <c r="B127" s="409" t="str">
        <f ca="1">Rosters!C18</f>
        <v>Riot Nrrrd</v>
      </c>
      <c r="C127" s="410">
        <f t="shared" si="10"/>
        <v>0</v>
      </c>
      <c r="D127" s="410">
        <f t="shared" si="11"/>
        <v>0</v>
      </c>
      <c r="E127" s="410">
        <f t="shared" si="2"/>
        <v>0</v>
      </c>
      <c r="F127" s="410">
        <f t="shared" si="2"/>
        <v>0</v>
      </c>
      <c r="G127" s="420">
        <f t="shared" si="2"/>
        <v>0</v>
      </c>
      <c r="H127" s="536">
        <f t="shared" si="2"/>
        <v>0</v>
      </c>
      <c r="I127" s="250"/>
      <c r="J127" s="420"/>
      <c r="K127" s="249">
        <f t="shared" si="3"/>
        <v>0</v>
      </c>
      <c r="L127" s="411"/>
      <c r="M127" s="410"/>
      <c r="N127" s="411">
        <f t="shared" si="4"/>
        <v>0</v>
      </c>
      <c r="O127" s="411"/>
      <c r="P127" s="410"/>
      <c r="Q127" s="411">
        <f t="shared" si="5"/>
        <v>0</v>
      </c>
      <c r="R127" s="411"/>
      <c r="S127" s="410"/>
      <c r="T127" s="411">
        <f t="shared" si="6"/>
        <v>0</v>
      </c>
      <c r="U127" s="411"/>
      <c r="V127" s="410"/>
      <c r="W127" s="440">
        <f t="shared" si="7"/>
        <v>0</v>
      </c>
      <c r="X127" s="437">
        <f t="shared" si="12"/>
        <v>0</v>
      </c>
      <c r="Y127" s="410"/>
      <c r="Z127" s="410">
        <f t="shared" si="8"/>
        <v>0</v>
      </c>
      <c r="AA127" s="420" t="str">
        <f t="shared" si="13"/>
        <v/>
      </c>
      <c r="AB127" s="249">
        <f t="shared" si="14"/>
        <v>0</v>
      </c>
      <c r="AC127" s="411">
        <f t="shared" si="14"/>
        <v>0</v>
      </c>
      <c r="AD127" s="411">
        <f t="shared" si="14"/>
        <v>0</v>
      </c>
      <c r="AE127" s="411">
        <f t="shared" si="14"/>
        <v>0</v>
      </c>
      <c r="AF127" s="417">
        <f t="shared" si="14"/>
        <v>0</v>
      </c>
      <c r="AG127" s="450">
        <f t="shared" si="14"/>
        <v>0</v>
      </c>
      <c r="AH127" s="454">
        <f t="shared" si="15"/>
        <v>0</v>
      </c>
      <c r="AI127" s="455">
        <f t="shared" si="16"/>
        <v>0</v>
      </c>
      <c r="AJ127" s="542">
        <f t="shared" si="17"/>
        <v>0</v>
      </c>
      <c r="AK127" s="545">
        <f t="shared" si="18"/>
        <v>0</v>
      </c>
    </row>
    <row r="128" spans="1:40" ht="23" customHeight="1">
      <c r="A128" s="408" t="str">
        <f ca="1">Rosters!B19</f>
        <v>.223</v>
      </c>
      <c r="B128" s="409" t="str">
        <f ca="1">Rosters!C19</f>
        <v>Spanish Ass'assin</v>
      </c>
      <c r="C128" s="410">
        <f t="shared" si="10"/>
        <v>0</v>
      </c>
      <c r="D128" s="410">
        <f t="shared" si="11"/>
        <v>0</v>
      </c>
      <c r="E128" s="410">
        <f t="shared" si="2"/>
        <v>0</v>
      </c>
      <c r="F128" s="410">
        <f t="shared" si="2"/>
        <v>0</v>
      </c>
      <c r="G128" s="420">
        <f t="shared" si="2"/>
        <v>0</v>
      </c>
      <c r="H128" s="536">
        <f t="shared" si="2"/>
        <v>0</v>
      </c>
      <c r="I128" s="250"/>
      <c r="J128" s="420"/>
      <c r="K128" s="249">
        <f t="shared" si="3"/>
        <v>0</v>
      </c>
      <c r="L128" s="411"/>
      <c r="M128" s="410"/>
      <c r="N128" s="411">
        <f t="shared" si="4"/>
        <v>0</v>
      </c>
      <c r="O128" s="411"/>
      <c r="P128" s="410"/>
      <c r="Q128" s="411">
        <f t="shared" si="5"/>
        <v>0</v>
      </c>
      <c r="R128" s="411"/>
      <c r="S128" s="410"/>
      <c r="T128" s="411">
        <f t="shared" si="6"/>
        <v>0</v>
      </c>
      <c r="U128" s="411"/>
      <c r="V128" s="410"/>
      <c r="W128" s="440">
        <f t="shared" si="7"/>
        <v>0</v>
      </c>
      <c r="X128" s="437">
        <f t="shared" si="12"/>
        <v>0</v>
      </c>
      <c r="Y128" s="410"/>
      <c r="Z128" s="410">
        <f t="shared" si="8"/>
        <v>0</v>
      </c>
      <c r="AA128" s="420" t="str">
        <f t="shared" si="13"/>
        <v/>
      </c>
      <c r="AB128" s="249">
        <f t="shared" si="14"/>
        <v>0</v>
      </c>
      <c r="AC128" s="411">
        <f t="shared" si="14"/>
        <v>0</v>
      </c>
      <c r="AD128" s="411">
        <f t="shared" si="14"/>
        <v>0</v>
      </c>
      <c r="AE128" s="411">
        <f t="shared" si="14"/>
        <v>0</v>
      </c>
      <c r="AF128" s="417">
        <f t="shared" si="14"/>
        <v>0</v>
      </c>
      <c r="AG128" s="450">
        <f t="shared" si="14"/>
        <v>0</v>
      </c>
      <c r="AH128" s="454">
        <f t="shared" si="15"/>
        <v>0</v>
      </c>
      <c r="AI128" s="455">
        <f t="shared" si="16"/>
        <v>0</v>
      </c>
      <c r="AJ128" s="542">
        <f t="shared" si="17"/>
        <v>0</v>
      </c>
      <c r="AK128" s="545">
        <f t="shared" si="18"/>
        <v>0</v>
      </c>
    </row>
    <row r="129" spans="1:40" ht="23" customHeight="1">
      <c r="A129" s="408" t="str">
        <f ca="1">Rosters!B20</f>
        <v>68</v>
      </c>
      <c r="B129" s="409" t="str">
        <f ca="1">Rosters!C20</f>
        <v>Summers Eve-L</v>
      </c>
      <c r="C129" s="410">
        <f t="shared" si="10"/>
        <v>0</v>
      </c>
      <c r="D129" s="410">
        <f t="shared" si="11"/>
        <v>1</v>
      </c>
      <c r="E129" s="410">
        <f t="shared" si="2"/>
        <v>1</v>
      </c>
      <c r="F129" s="410">
        <f t="shared" si="2"/>
        <v>0</v>
      </c>
      <c r="G129" s="420">
        <f t="shared" si="2"/>
        <v>0</v>
      </c>
      <c r="H129" s="536">
        <f t="shared" si="2"/>
        <v>4</v>
      </c>
      <c r="I129" s="250"/>
      <c r="J129" s="420"/>
      <c r="K129" s="249">
        <f t="shared" si="3"/>
        <v>2</v>
      </c>
      <c r="L129" s="411"/>
      <c r="M129" s="410"/>
      <c r="N129" s="411">
        <f t="shared" si="4"/>
        <v>0</v>
      </c>
      <c r="O129" s="411"/>
      <c r="P129" s="410"/>
      <c r="Q129" s="411">
        <f t="shared" si="5"/>
        <v>0</v>
      </c>
      <c r="R129" s="411"/>
      <c r="S129" s="410"/>
      <c r="T129" s="411">
        <f t="shared" si="6"/>
        <v>0</v>
      </c>
      <c r="U129" s="411"/>
      <c r="V129" s="410"/>
      <c r="W129" s="440">
        <f t="shared" si="7"/>
        <v>6</v>
      </c>
      <c r="X129" s="437">
        <f t="shared" si="12"/>
        <v>-8</v>
      </c>
      <c r="Y129" s="410"/>
      <c r="Z129" s="410">
        <f t="shared" si="8"/>
        <v>-7</v>
      </c>
      <c r="AA129" s="420">
        <f t="shared" si="13"/>
        <v>2</v>
      </c>
      <c r="AB129" s="249">
        <f t="shared" si="14"/>
        <v>0</v>
      </c>
      <c r="AC129" s="411">
        <f t="shared" si="14"/>
        <v>1</v>
      </c>
      <c r="AD129" s="411">
        <f t="shared" si="14"/>
        <v>0</v>
      </c>
      <c r="AE129" s="411">
        <f t="shared" si="14"/>
        <v>0</v>
      </c>
      <c r="AF129" s="417">
        <f t="shared" si="14"/>
        <v>0</v>
      </c>
      <c r="AG129" s="450">
        <f t="shared" si="14"/>
        <v>1</v>
      </c>
      <c r="AH129" s="454">
        <f t="shared" si="15"/>
        <v>0.25</v>
      </c>
      <c r="AI129" s="455">
        <f t="shared" si="16"/>
        <v>1.5</v>
      </c>
      <c r="AJ129" s="542">
        <f t="shared" si="17"/>
        <v>4</v>
      </c>
      <c r="AK129" s="545">
        <f t="shared" si="18"/>
        <v>3</v>
      </c>
    </row>
    <row r="130" spans="1:40" ht="23" customHeight="1">
      <c r="A130" s="408" t="str">
        <f ca="1">Rosters!B21</f>
        <v>-0</v>
      </c>
      <c r="B130" s="409" t="str">
        <f ca="1">Rosters!C21</f>
        <v>Vicious Vixen</v>
      </c>
      <c r="C130" s="410">
        <f t="shared" si="10"/>
        <v>0</v>
      </c>
      <c r="D130" s="410">
        <f t="shared" si="11"/>
        <v>0</v>
      </c>
      <c r="E130" s="410">
        <f t="shared" si="2"/>
        <v>0</v>
      </c>
      <c r="F130" s="410">
        <f t="shared" si="2"/>
        <v>0</v>
      </c>
      <c r="G130" s="420">
        <f t="shared" si="2"/>
        <v>0</v>
      </c>
      <c r="H130" s="536">
        <f t="shared" si="2"/>
        <v>0</v>
      </c>
      <c r="I130" s="250"/>
      <c r="J130" s="420"/>
      <c r="K130" s="249">
        <f t="shared" si="3"/>
        <v>0</v>
      </c>
      <c r="L130" s="411"/>
      <c r="M130" s="410"/>
      <c r="N130" s="411">
        <f t="shared" si="4"/>
        <v>0</v>
      </c>
      <c r="O130" s="411"/>
      <c r="P130" s="410"/>
      <c r="Q130" s="411">
        <f t="shared" si="5"/>
        <v>0</v>
      </c>
      <c r="R130" s="411"/>
      <c r="S130" s="410"/>
      <c r="T130" s="411">
        <f t="shared" si="6"/>
        <v>0</v>
      </c>
      <c r="U130" s="411"/>
      <c r="V130" s="410"/>
      <c r="W130" s="440">
        <f t="shared" si="7"/>
        <v>0</v>
      </c>
      <c r="X130" s="437">
        <f t="shared" si="12"/>
        <v>0</v>
      </c>
      <c r="Y130" s="410"/>
      <c r="Z130" s="410">
        <f t="shared" si="8"/>
        <v>0</v>
      </c>
      <c r="AA130" s="420" t="str">
        <f t="shared" si="13"/>
        <v/>
      </c>
      <c r="AB130" s="249">
        <f t="shared" si="14"/>
        <v>0</v>
      </c>
      <c r="AC130" s="411">
        <f t="shared" si="14"/>
        <v>0</v>
      </c>
      <c r="AD130" s="411">
        <f t="shared" si="14"/>
        <v>0</v>
      </c>
      <c r="AE130" s="411">
        <f t="shared" si="14"/>
        <v>0</v>
      </c>
      <c r="AF130" s="417">
        <f t="shared" si="14"/>
        <v>0</v>
      </c>
      <c r="AG130" s="450">
        <f t="shared" si="14"/>
        <v>0</v>
      </c>
      <c r="AH130" s="454">
        <f t="shared" si="15"/>
        <v>0</v>
      </c>
      <c r="AI130" s="455">
        <f t="shared" si="16"/>
        <v>0</v>
      </c>
      <c r="AJ130" s="542">
        <f t="shared" si="17"/>
        <v>0</v>
      </c>
      <c r="AK130" s="545">
        <f t="shared" si="18"/>
        <v>0</v>
      </c>
    </row>
    <row r="131" spans="1:40" ht="23" customHeight="1">
      <c r="A131" s="408" t="str">
        <f ca="1">Rosters!B22</f>
        <v>31</v>
      </c>
      <c r="B131" s="409" t="str">
        <f ca="1">Rosters!C22</f>
        <v>Whiskey</v>
      </c>
      <c r="C131" s="410">
        <f t="shared" si="10"/>
        <v>0</v>
      </c>
      <c r="D131" s="410">
        <f t="shared" si="11"/>
        <v>0</v>
      </c>
      <c r="E131" s="410">
        <f t="shared" si="2"/>
        <v>0</v>
      </c>
      <c r="F131" s="410">
        <f t="shared" si="2"/>
        <v>0</v>
      </c>
      <c r="G131" s="420">
        <f t="shared" si="2"/>
        <v>0</v>
      </c>
      <c r="H131" s="536">
        <f t="shared" si="2"/>
        <v>0</v>
      </c>
      <c r="I131" s="250"/>
      <c r="J131" s="420"/>
      <c r="K131" s="249">
        <f t="shared" si="3"/>
        <v>0</v>
      </c>
      <c r="L131" s="411"/>
      <c r="M131" s="410"/>
      <c r="N131" s="411">
        <f t="shared" si="4"/>
        <v>0</v>
      </c>
      <c r="O131" s="411"/>
      <c r="P131" s="410"/>
      <c r="Q131" s="411">
        <f t="shared" si="5"/>
        <v>0</v>
      </c>
      <c r="R131" s="411"/>
      <c r="S131" s="410"/>
      <c r="T131" s="411">
        <f t="shared" si="6"/>
        <v>0</v>
      </c>
      <c r="U131" s="411"/>
      <c r="V131" s="410"/>
      <c r="W131" s="440">
        <f t="shared" si="7"/>
        <v>0</v>
      </c>
      <c r="X131" s="437">
        <f t="shared" si="12"/>
        <v>0</v>
      </c>
      <c r="Y131" s="410"/>
      <c r="Z131" s="410">
        <f t="shared" si="8"/>
        <v>0</v>
      </c>
      <c r="AA131" s="420" t="str">
        <f t="shared" si="13"/>
        <v/>
      </c>
      <c r="AB131" s="249">
        <f t="shared" si="14"/>
        <v>0</v>
      </c>
      <c r="AC131" s="411">
        <f t="shared" si="14"/>
        <v>0</v>
      </c>
      <c r="AD131" s="411">
        <f t="shared" si="14"/>
        <v>0</v>
      </c>
      <c r="AE131" s="411">
        <f t="shared" si="14"/>
        <v>0</v>
      </c>
      <c r="AF131" s="417">
        <f t="shared" si="14"/>
        <v>0</v>
      </c>
      <c r="AG131" s="450">
        <f t="shared" si="14"/>
        <v>0</v>
      </c>
      <c r="AH131" s="454">
        <f t="shared" si="15"/>
        <v>0</v>
      </c>
      <c r="AI131" s="455">
        <f t="shared" si="16"/>
        <v>0</v>
      </c>
      <c r="AJ131" s="542">
        <f t="shared" si="17"/>
        <v>0</v>
      </c>
      <c r="AK131" s="545">
        <f t="shared" si="18"/>
        <v>0</v>
      </c>
    </row>
    <row r="132" spans="1:40" ht="23" customHeight="1">
      <c r="A132" s="408" t="str">
        <f ca="1">Rosters!B23</f>
        <v>-</v>
      </c>
      <c r="B132" s="409" t="str">
        <f ca="1">Rosters!C23</f>
        <v>-</v>
      </c>
      <c r="C132" s="410">
        <f t="shared" si="10"/>
        <v>0</v>
      </c>
      <c r="D132" s="410">
        <f t="shared" si="11"/>
        <v>0</v>
      </c>
      <c r="E132" s="410">
        <f t="shared" si="2"/>
        <v>0</v>
      </c>
      <c r="F132" s="410">
        <f t="shared" si="2"/>
        <v>0</v>
      </c>
      <c r="G132" s="420">
        <f t="shared" si="2"/>
        <v>0</v>
      </c>
      <c r="H132" s="536">
        <f t="shared" si="2"/>
        <v>0</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0</v>
      </c>
      <c r="X132" s="437">
        <f t="shared" si="12"/>
        <v>0</v>
      </c>
      <c r="Y132" s="410"/>
      <c r="Z132" s="410">
        <f t="shared" si="8"/>
        <v>0</v>
      </c>
      <c r="AA132" s="420" t="str">
        <f t="shared" si="13"/>
        <v/>
      </c>
      <c r="AB132" s="249">
        <f t="shared" si="14"/>
        <v>0</v>
      </c>
      <c r="AC132" s="411">
        <f t="shared" si="14"/>
        <v>0</v>
      </c>
      <c r="AD132" s="411">
        <f t="shared" si="14"/>
        <v>0</v>
      </c>
      <c r="AE132" s="411">
        <f t="shared" si="14"/>
        <v>0</v>
      </c>
      <c r="AF132" s="417">
        <f t="shared" si="14"/>
        <v>0</v>
      </c>
      <c r="AG132" s="450">
        <f t="shared" si="14"/>
        <v>0</v>
      </c>
      <c r="AH132" s="454">
        <f t="shared" si="15"/>
        <v>0</v>
      </c>
      <c r="AI132" s="455">
        <f t="shared" si="16"/>
        <v>0</v>
      </c>
      <c r="AJ132" s="542">
        <f t="shared" si="17"/>
        <v>0</v>
      </c>
      <c r="AK132" s="545">
        <f t="shared" si="18"/>
        <v>0</v>
      </c>
    </row>
    <row r="133" spans="1:40" ht="23" customHeight="1">
      <c r="A133" s="408" t="str">
        <f ca="1">Rosters!B24</f>
        <v>-</v>
      </c>
      <c r="B133" s="409" t="str">
        <f ca="1">Rosters!C24</f>
        <v>-</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v>
      </c>
      <c r="B134" s="413" t="str">
        <f ca="1">Rosters!C25</f>
        <v>-</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D-Funk All Stars</v>
      </c>
      <c r="C136" s="401" t="s">
        <v>48</v>
      </c>
      <c r="D136" s="401" t="s">
        <v>49</v>
      </c>
      <c r="E136" s="401" t="s">
        <v>50</v>
      </c>
      <c r="F136" s="401" t="s">
        <v>84</v>
      </c>
      <c r="G136" s="401" t="s">
        <v>80</v>
      </c>
      <c r="H136" s="402" t="s">
        <v>294</v>
      </c>
      <c r="I136" s="401" t="s">
        <v>75</v>
      </c>
      <c r="J136" s="401" t="s">
        <v>299</v>
      </c>
      <c r="K136" s="402" t="s">
        <v>295</v>
      </c>
      <c r="L136" s="401" t="s">
        <v>75</v>
      </c>
      <c r="M136" s="401" t="s">
        <v>299</v>
      </c>
      <c r="N136" s="402" t="s">
        <v>296</v>
      </c>
      <c r="O136" s="401" t="s">
        <v>75</v>
      </c>
      <c r="P136" s="401" t="s">
        <v>299</v>
      </c>
      <c r="Q136" s="402" t="s">
        <v>297</v>
      </c>
      <c r="R136" s="401" t="s">
        <v>75</v>
      </c>
      <c r="S136" s="401" t="s">
        <v>299</v>
      </c>
      <c r="T136" s="402" t="s">
        <v>298</v>
      </c>
      <c r="U136" s="401" t="s">
        <v>75</v>
      </c>
      <c r="V136" s="401" t="s">
        <v>299</v>
      </c>
      <c r="W136" s="403" t="s">
        <v>129</v>
      </c>
      <c r="X136" s="435" t="s">
        <v>65</v>
      </c>
      <c r="Y136" s="444"/>
      <c r="Z136" s="444" t="s">
        <v>302</v>
      </c>
      <c r="AA136" s="397" t="s">
        <v>303</v>
      </c>
      <c r="AB136" s="396" t="s">
        <v>97</v>
      </c>
      <c r="AC136" s="397" t="s">
        <v>96</v>
      </c>
      <c r="AD136" s="397" t="s">
        <v>95</v>
      </c>
      <c r="AE136" s="397" t="s">
        <v>94</v>
      </c>
      <c r="AF136" s="397" t="s">
        <v>101</v>
      </c>
      <c r="AG136" s="397" t="s">
        <v>99</v>
      </c>
      <c r="AH136" s="397" t="s">
        <v>144</v>
      </c>
      <c r="AI136" s="397" t="s">
        <v>98</v>
      </c>
      <c r="AJ136" s="398" t="s">
        <v>143</v>
      </c>
      <c r="AK136" s="398" t="s">
        <v>119</v>
      </c>
      <c r="AL136" s="458"/>
      <c r="AM136" s="459"/>
      <c r="AN136" s="459"/>
    </row>
    <row r="137" spans="1:40" ht="23" customHeight="1">
      <c r="A137" s="465" t="str">
        <f ca="1">Rosters!H12</f>
        <v>313</v>
      </c>
      <c r="B137" s="539" t="str">
        <f ca="1">Rosters!I12</f>
        <v>Black Eyed Skeez</v>
      </c>
      <c r="C137" s="406">
        <f t="shared" ref="C137:H137" si="19">SUMIF($B$62:$B$110,$B137,C$62:C$110)</f>
        <v>0</v>
      </c>
      <c r="D137" s="406">
        <f t="shared" si="19"/>
        <v>0</v>
      </c>
      <c r="E137" s="406">
        <f t="shared" si="19"/>
        <v>0</v>
      </c>
      <c r="F137" s="406">
        <f t="shared" si="19"/>
        <v>0</v>
      </c>
      <c r="G137" s="419">
        <f t="shared" si="19"/>
        <v>0</v>
      </c>
      <c r="H137" s="407">
        <f t="shared" si="19"/>
        <v>0</v>
      </c>
      <c r="I137" s="252"/>
      <c r="J137" s="406"/>
      <c r="K137" s="252">
        <f>SUMIF($B$62:$B$110,$B137,K$62:K$110)</f>
        <v>0</v>
      </c>
      <c r="L137" s="252"/>
      <c r="M137" s="406"/>
      <c r="N137" s="252">
        <f>SUMIF($B$62:$B$110,$B137,N$62:N$110)</f>
        <v>0</v>
      </c>
      <c r="O137" s="252"/>
      <c r="P137" s="406"/>
      <c r="Q137" s="252">
        <f>SUMIF($B$62:$B$110,$B137,Q$62:Q$110)</f>
        <v>0</v>
      </c>
      <c r="R137" s="252"/>
      <c r="S137" s="406"/>
      <c r="T137" s="252">
        <f>SUMIF($B$62:$B$110,$B137,T$62:T$110)</f>
        <v>0</v>
      </c>
      <c r="U137" s="252"/>
      <c r="V137" s="406"/>
      <c r="W137" s="439">
        <f>SUMIF($B$62:$B$110,$B137,W$62:W$110)</f>
        <v>0</v>
      </c>
      <c r="X137" s="436">
        <f>SUMIF($B$62:$B$110,$B137,AA$62:AA$110)</f>
        <v>0</v>
      </c>
      <c r="Y137" s="406"/>
      <c r="Z137" s="406">
        <f t="shared" ref="Z137:Z150" si="20">SUMIF($B$62:$B$110,$B137,$Z$62:$Z$110)</f>
        <v>0</v>
      </c>
      <c r="AA137" s="419" t="str">
        <f>IF(AK137=0,"",W137/AK137)</f>
        <v/>
      </c>
      <c r="AB137" s="407">
        <f t="shared" ref="AB137:AG137" si="21">SUMIF($B$62:$B$110,$B137,AB$62:AB$110)</f>
        <v>0</v>
      </c>
      <c r="AC137" s="252">
        <f t="shared" si="21"/>
        <v>0</v>
      </c>
      <c r="AD137" s="252">
        <f t="shared" si="21"/>
        <v>0</v>
      </c>
      <c r="AE137" s="252">
        <f t="shared" si="21"/>
        <v>0</v>
      </c>
      <c r="AF137" s="416">
        <f t="shared" si="21"/>
        <v>0</v>
      </c>
      <c r="AG137" s="449">
        <f t="shared" si="21"/>
        <v>0</v>
      </c>
      <c r="AH137" s="452">
        <f>IF(AJ137=0,0,AG137/AJ137)</f>
        <v>0</v>
      </c>
      <c r="AI137" s="453">
        <f t="shared" ref="AI137:AI150" si="22">IF(AJ137=0,0,W137/AJ137)</f>
        <v>0</v>
      </c>
      <c r="AJ137" s="541">
        <f>SUMIF($B$62:$B$110,$B137,AJ$62:AJ$110)</f>
        <v>0</v>
      </c>
      <c r="AK137" s="544">
        <f>COUNTIF($B$62:$B$110,$B137)</f>
        <v>0</v>
      </c>
    </row>
    <row r="138" spans="1:40" ht="23" customHeight="1">
      <c r="A138" s="466" t="str">
        <f ca="1">Rosters!H13</f>
        <v>24/7</v>
      </c>
      <c r="B138" s="538" t="str">
        <f ca="1">Rosters!I13</f>
        <v>boo d. livers</v>
      </c>
      <c r="C138" s="410">
        <f t="shared" ref="C138:G150" si="23">SUMIF($B$62:$B$110,$B138,C$62:C$110)</f>
        <v>0</v>
      </c>
      <c r="D138" s="410">
        <f t="shared" si="23"/>
        <v>3</v>
      </c>
      <c r="E138" s="410">
        <f t="shared" si="23"/>
        <v>0</v>
      </c>
      <c r="F138" s="410">
        <f t="shared" si="23"/>
        <v>0</v>
      </c>
      <c r="G138" s="420">
        <f t="shared" si="23"/>
        <v>0</v>
      </c>
      <c r="H138" s="249">
        <f t="shared" ref="H138:H150" si="24">SUMIF($B$62:$B$110,$B138,H$62:H$110)</f>
        <v>18</v>
      </c>
      <c r="I138" s="411"/>
      <c r="J138" s="410"/>
      <c r="K138" s="411">
        <f t="shared" ref="K138:K150" si="25">SUMIF($B$62:$B$110,$B138,K$62:K$110)</f>
        <v>9</v>
      </c>
      <c r="L138" s="411"/>
      <c r="M138" s="410"/>
      <c r="N138" s="411">
        <f t="shared" ref="N138:N150" si="26">SUMIF($B$62:$B$110,$B138,N$62:N$110)</f>
        <v>0</v>
      </c>
      <c r="O138" s="411"/>
      <c r="P138" s="410"/>
      <c r="Q138" s="411">
        <f t="shared" ref="Q138:Q150" si="27">SUMIF($B$62:$B$110,$B138,Q$62:Q$110)</f>
        <v>0</v>
      </c>
      <c r="R138" s="411"/>
      <c r="S138" s="410"/>
      <c r="T138" s="411">
        <f t="shared" ref="T138:T150" si="28">SUMIF($B$62:$B$110,$B138,T$62:T$110)</f>
        <v>0</v>
      </c>
      <c r="U138" s="411"/>
      <c r="V138" s="410"/>
      <c r="W138" s="440">
        <f t="shared" ref="W138:W150" si="29">SUMIF($B$62:$B$110,$B138,W$62:W$110)</f>
        <v>27</v>
      </c>
      <c r="X138" s="437">
        <f t="shared" ref="X138:X150" si="30">SUMIF($B$62:$B$110,$B138,AA$62:AA$110)</f>
        <v>21</v>
      </c>
      <c r="Y138" s="410"/>
      <c r="Z138" s="410">
        <f t="shared" si="20"/>
        <v>21</v>
      </c>
      <c r="AA138" s="420">
        <f t="shared" ref="AA138:AA150" si="31">IF(AK138=0,"",W138/AK138)</f>
        <v>6.75</v>
      </c>
      <c r="AB138" s="249">
        <f t="shared" ref="AB138:AF150" si="32">SUMIF($B$62:$B$110,$B138,AB$62:AB$110)</f>
        <v>4</v>
      </c>
      <c r="AC138" s="411">
        <f t="shared" si="32"/>
        <v>3</v>
      </c>
      <c r="AD138" s="411">
        <f t="shared" si="32"/>
        <v>1</v>
      </c>
      <c r="AE138" s="411">
        <f t="shared" si="32"/>
        <v>1</v>
      </c>
      <c r="AF138" s="417">
        <f t="shared" si="32"/>
        <v>0</v>
      </c>
      <c r="AG138" s="450">
        <f t="shared" ref="AG138:AG150" si="33">SUMIF($B$62:$B$110,$B138,AG$62:AG$110)</f>
        <v>9</v>
      </c>
      <c r="AH138" s="454">
        <f t="shared" ref="AH138:AH150" si="34">IF(AJ138=0,0,AG138/AJ138)</f>
        <v>1.5</v>
      </c>
      <c r="AI138" s="455">
        <f t="shared" si="22"/>
        <v>4.5</v>
      </c>
      <c r="AJ138" s="542">
        <f t="shared" ref="AJ138:AJ150" si="35">SUMIF($B$62:$B$110,$B138,AJ$62:AJ$110)</f>
        <v>6</v>
      </c>
      <c r="AK138" s="545">
        <f t="shared" ref="AK138:AK150" si="36">COUNTIF($B$62:$B$110,$B138)</f>
        <v>4</v>
      </c>
    </row>
    <row r="139" spans="1:40" ht="23" customHeight="1">
      <c r="A139" s="466" t="str">
        <f ca="1">Rosters!H14</f>
        <v>9</v>
      </c>
      <c r="B139" s="538" t="str">
        <f ca="1">Rosters!I14</f>
        <v>Cat's Meow</v>
      </c>
      <c r="C139" s="410">
        <f t="shared" si="23"/>
        <v>0</v>
      </c>
      <c r="D139" s="410">
        <f t="shared" si="23"/>
        <v>0</v>
      </c>
      <c r="E139" s="410">
        <f t="shared" si="23"/>
        <v>0</v>
      </c>
      <c r="F139" s="410">
        <f t="shared" si="23"/>
        <v>0</v>
      </c>
      <c r="G139" s="420">
        <f t="shared" si="23"/>
        <v>0</v>
      </c>
      <c r="H139" s="249">
        <f t="shared" si="24"/>
        <v>0</v>
      </c>
      <c r="I139" s="411"/>
      <c r="J139" s="410"/>
      <c r="K139" s="411">
        <f t="shared" si="25"/>
        <v>0</v>
      </c>
      <c r="L139" s="411"/>
      <c r="M139" s="410"/>
      <c r="N139" s="411">
        <f t="shared" si="26"/>
        <v>0</v>
      </c>
      <c r="O139" s="411"/>
      <c r="P139" s="410"/>
      <c r="Q139" s="411">
        <f t="shared" si="27"/>
        <v>0</v>
      </c>
      <c r="R139" s="411"/>
      <c r="S139" s="410"/>
      <c r="T139" s="411">
        <f t="shared" si="28"/>
        <v>0</v>
      </c>
      <c r="U139" s="411"/>
      <c r="V139" s="410"/>
      <c r="W139" s="440">
        <f t="shared" si="29"/>
        <v>0</v>
      </c>
      <c r="X139" s="437">
        <f t="shared" si="30"/>
        <v>0</v>
      </c>
      <c r="Y139" s="410"/>
      <c r="Z139" s="410">
        <f t="shared" si="20"/>
        <v>0</v>
      </c>
      <c r="AA139" s="420" t="str">
        <f t="shared" si="31"/>
        <v/>
      </c>
      <c r="AB139" s="249">
        <f t="shared" si="32"/>
        <v>0</v>
      </c>
      <c r="AC139" s="411">
        <f t="shared" si="32"/>
        <v>0</v>
      </c>
      <c r="AD139" s="411">
        <f t="shared" si="32"/>
        <v>0</v>
      </c>
      <c r="AE139" s="411">
        <f t="shared" si="32"/>
        <v>0</v>
      </c>
      <c r="AF139" s="417">
        <f t="shared" si="32"/>
        <v>0</v>
      </c>
      <c r="AG139" s="450">
        <f t="shared" si="33"/>
        <v>0</v>
      </c>
      <c r="AH139" s="454">
        <f t="shared" si="34"/>
        <v>0</v>
      </c>
      <c r="AI139" s="455">
        <f t="shared" si="22"/>
        <v>0</v>
      </c>
      <c r="AJ139" s="542">
        <f t="shared" si="35"/>
        <v>0</v>
      </c>
      <c r="AK139" s="545">
        <f t="shared" si="36"/>
        <v>0</v>
      </c>
    </row>
    <row r="140" spans="1:40" ht="23" customHeight="1">
      <c r="A140" s="466" t="str">
        <f ca="1">Rosters!H15</f>
        <v>102</v>
      </c>
      <c r="B140" s="538" t="str">
        <f ca="1">Rosters!I15</f>
        <v>Eight Mile Rose</v>
      </c>
      <c r="C140" s="410">
        <f t="shared" si="23"/>
        <v>0</v>
      </c>
      <c r="D140" s="410">
        <f t="shared" si="23"/>
        <v>0</v>
      </c>
      <c r="E140" s="410">
        <f t="shared" si="23"/>
        <v>0</v>
      </c>
      <c r="F140" s="410">
        <f t="shared" si="23"/>
        <v>0</v>
      </c>
      <c r="G140" s="420">
        <f t="shared" si="23"/>
        <v>1</v>
      </c>
      <c r="H140" s="249">
        <f t="shared" si="24"/>
        <v>0</v>
      </c>
      <c r="I140" s="411"/>
      <c r="J140" s="410"/>
      <c r="K140" s="411">
        <f t="shared" si="25"/>
        <v>0</v>
      </c>
      <c r="L140" s="411"/>
      <c r="M140" s="410"/>
      <c r="N140" s="411">
        <f t="shared" si="26"/>
        <v>0</v>
      </c>
      <c r="O140" s="411"/>
      <c r="P140" s="410"/>
      <c r="Q140" s="411">
        <f t="shared" si="27"/>
        <v>0</v>
      </c>
      <c r="R140" s="411"/>
      <c r="S140" s="410"/>
      <c r="T140" s="411">
        <f t="shared" si="28"/>
        <v>0</v>
      </c>
      <c r="U140" s="411"/>
      <c r="V140" s="410"/>
      <c r="W140" s="440">
        <f t="shared" si="29"/>
        <v>0</v>
      </c>
      <c r="X140" s="437">
        <f t="shared" si="30"/>
        <v>-3</v>
      </c>
      <c r="Y140" s="410"/>
      <c r="Z140" s="410">
        <f t="shared" si="20"/>
        <v>0</v>
      </c>
      <c r="AA140" s="420">
        <f t="shared" si="31"/>
        <v>0</v>
      </c>
      <c r="AB140" s="249">
        <f t="shared" si="32"/>
        <v>0</v>
      </c>
      <c r="AC140" s="411">
        <f t="shared" si="32"/>
        <v>0</v>
      </c>
      <c r="AD140" s="411">
        <f t="shared" si="32"/>
        <v>0</v>
      </c>
      <c r="AE140" s="411">
        <f t="shared" si="32"/>
        <v>0</v>
      </c>
      <c r="AF140" s="417">
        <f t="shared" si="32"/>
        <v>0</v>
      </c>
      <c r="AG140" s="450">
        <f t="shared" si="33"/>
        <v>0</v>
      </c>
      <c r="AH140" s="454">
        <f t="shared" si="34"/>
        <v>0</v>
      </c>
      <c r="AI140" s="455">
        <f t="shared" si="22"/>
        <v>0</v>
      </c>
      <c r="AJ140" s="542">
        <f t="shared" si="35"/>
        <v>1</v>
      </c>
      <c r="AK140" s="545">
        <f t="shared" si="36"/>
        <v>1</v>
      </c>
    </row>
    <row r="141" spans="1:40" ht="23" customHeight="1">
      <c r="A141" s="466" t="str">
        <f ca="1">Rosters!H16</f>
        <v>46</v>
      </c>
      <c r="B141" s="538" t="str">
        <f ca="1">Rosters!I16</f>
        <v>Fatal Femme</v>
      </c>
      <c r="C141" s="410">
        <f t="shared" si="23"/>
        <v>0</v>
      </c>
      <c r="D141" s="410">
        <f t="shared" si="23"/>
        <v>0</v>
      </c>
      <c r="E141" s="410">
        <f t="shared" si="23"/>
        <v>0</v>
      </c>
      <c r="F141" s="410">
        <f t="shared" si="23"/>
        <v>0</v>
      </c>
      <c r="G141" s="420">
        <f t="shared" si="23"/>
        <v>0</v>
      </c>
      <c r="H141" s="249">
        <f t="shared" si="24"/>
        <v>0</v>
      </c>
      <c r="I141" s="411"/>
      <c r="J141" s="410"/>
      <c r="K141" s="411">
        <f t="shared" si="25"/>
        <v>0</v>
      </c>
      <c r="L141" s="411"/>
      <c r="M141" s="410"/>
      <c r="N141" s="411">
        <f t="shared" si="26"/>
        <v>0</v>
      </c>
      <c r="O141" s="411"/>
      <c r="P141" s="410"/>
      <c r="Q141" s="411">
        <f t="shared" si="27"/>
        <v>0</v>
      </c>
      <c r="R141" s="411"/>
      <c r="S141" s="410"/>
      <c r="T141" s="411">
        <f t="shared" si="28"/>
        <v>0</v>
      </c>
      <c r="U141" s="411"/>
      <c r="V141" s="410"/>
      <c r="W141" s="440">
        <f t="shared" si="29"/>
        <v>0</v>
      </c>
      <c r="X141" s="437">
        <f t="shared" si="30"/>
        <v>0</v>
      </c>
      <c r="Y141" s="410"/>
      <c r="Z141" s="410">
        <f t="shared" si="20"/>
        <v>0</v>
      </c>
      <c r="AA141" s="420" t="str">
        <f t="shared" si="31"/>
        <v/>
      </c>
      <c r="AB141" s="249">
        <f t="shared" si="32"/>
        <v>0</v>
      </c>
      <c r="AC141" s="411">
        <f t="shared" si="32"/>
        <v>0</v>
      </c>
      <c r="AD141" s="411">
        <f t="shared" si="32"/>
        <v>0</v>
      </c>
      <c r="AE141" s="411">
        <f t="shared" si="32"/>
        <v>0</v>
      </c>
      <c r="AF141" s="417">
        <f t="shared" si="32"/>
        <v>0</v>
      </c>
      <c r="AG141" s="450">
        <f t="shared" si="33"/>
        <v>0</v>
      </c>
      <c r="AH141" s="454">
        <f t="shared" si="34"/>
        <v>0</v>
      </c>
      <c r="AI141" s="455">
        <f t="shared" si="22"/>
        <v>0</v>
      </c>
      <c r="AJ141" s="542">
        <f t="shared" si="35"/>
        <v>0</v>
      </c>
      <c r="AK141" s="545">
        <f t="shared" si="36"/>
        <v>0</v>
      </c>
    </row>
    <row r="142" spans="1:40" ht="23" customHeight="1">
      <c r="A142" s="466" t="str">
        <f ca="1">Rosters!H17</f>
        <v>Section8</v>
      </c>
      <c r="B142" s="538" t="str">
        <f ca="1">Rosters!I17</f>
        <v>Ghetto Barbie</v>
      </c>
      <c r="C142" s="410">
        <f t="shared" si="23"/>
        <v>0</v>
      </c>
      <c r="D142" s="410">
        <f t="shared" si="23"/>
        <v>0</v>
      </c>
      <c r="E142" s="410">
        <f t="shared" si="23"/>
        <v>0</v>
      </c>
      <c r="F142" s="410">
        <f t="shared" si="23"/>
        <v>0</v>
      </c>
      <c r="G142" s="420">
        <f t="shared" si="23"/>
        <v>0</v>
      </c>
      <c r="H142" s="249">
        <f t="shared" si="24"/>
        <v>0</v>
      </c>
      <c r="I142" s="411"/>
      <c r="J142" s="410"/>
      <c r="K142" s="411">
        <f t="shared" si="25"/>
        <v>0</v>
      </c>
      <c r="L142" s="411"/>
      <c r="M142" s="410"/>
      <c r="N142" s="411">
        <f t="shared" si="26"/>
        <v>0</v>
      </c>
      <c r="O142" s="411"/>
      <c r="P142" s="410"/>
      <c r="Q142" s="411">
        <f t="shared" si="27"/>
        <v>0</v>
      </c>
      <c r="R142" s="411"/>
      <c r="S142" s="410"/>
      <c r="T142" s="411">
        <f t="shared" si="28"/>
        <v>0</v>
      </c>
      <c r="U142" s="411"/>
      <c r="V142" s="410"/>
      <c r="W142" s="440">
        <f t="shared" si="29"/>
        <v>0</v>
      </c>
      <c r="X142" s="437">
        <f t="shared" si="30"/>
        <v>0</v>
      </c>
      <c r="Y142" s="410"/>
      <c r="Z142" s="410">
        <f t="shared" si="20"/>
        <v>0</v>
      </c>
      <c r="AA142" s="420" t="str">
        <f t="shared" si="31"/>
        <v/>
      </c>
      <c r="AB142" s="249">
        <f t="shared" si="32"/>
        <v>0</v>
      </c>
      <c r="AC142" s="411">
        <f t="shared" si="32"/>
        <v>0</v>
      </c>
      <c r="AD142" s="411">
        <f t="shared" si="32"/>
        <v>0</v>
      </c>
      <c r="AE142" s="411">
        <f t="shared" si="32"/>
        <v>0</v>
      </c>
      <c r="AF142" s="417">
        <f t="shared" si="32"/>
        <v>0</v>
      </c>
      <c r="AG142" s="450">
        <f t="shared" si="33"/>
        <v>0</v>
      </c>
      <c r="AH142" s="454">
        <f t="shared" si="34"/>
        <v>0</v>
      </c>
      <c r="AI142" s="455">
        <f t="shared" si="22"/>
        <v>0</v>
      </c>
      <c r="AJ142" s="542">
        <f t="shared" si="35"/>
        <v>0</v>
      </c>
      <c r="AK142" s="545">
        <f t="shared" si="36"/>
        <v>0</v>
      </c>
    </row>
    <row r="143" spans="1:40" ht="23" customHeight="1">
      <c r="A143" s="466" t="str">
        <f ca="1">Rosters!H18</f>
        <v>23</v>
      </c>
      <c r="B143" s="538" t="str">
        <f ca="1">Rosters!I18</f>
        <v>Ima Wrecker</v>
      </c>
      <c r="C143" s="410">
        <f t="shared" si="23"/>
        <v>0</v>
      </c>
      <c r="D143" s="410">
        <f t="shared" si="23"/>
        <v>0</v>
      </c>
      <c r="E143" s="410">
        <f t="shared" si="23"/>
        <v>0</v>
      </c>
      <c r="F143" s="410">
        <f t="shared" si="23"/>
        <v>0</v>
      </c>
      <c r="G143" s="420">
        <f t="shared" si="23"/>
        <v>1</v>
      </c>
      <c r="H143" s="249">
        <f t="shared" si="24"/>
        <v>0</v>
      </c>
      <c r="I143" s="411"/>
      <c r="J143" s="410"/>
      <c r="K143" s="411">
        <f t="shared" si="25"/>
        <v>0</v>
      </c>
      <c r="L143" s="411"/>
      <c r="M143" s="410"/>
      <c r="N143" s="411">
        <f t="shared" si="26"/>
        <v>0</v>
      </c>
      <c r="O143" s="411"/>
      <c r="P143" s="410"/>
      <c r="Q143" s="411">
        <f t="shared" si="27"/>
        <v>0</v>
      </c>
      <c r="R143" s="411"/>
      <c r="S143" s="410"/>
      <c r="T143" s="411">
        <f t="shared" si="28"/>
        <v>0</v>
      </c>
      <c r="U143" s="411"/>
      <c r="V143" s="410"/>
      <c r="W143" s="440">
        <f t="shared" si="29"/>
        <v>0</v>
      </c>
      <c r="X143" s="437">
        <f t="shared" si="30"/>
        <v>-4</v>
      </c>
      <c r="Y143" s="410"/>
      <c r="Z143" s="410">
        <f t="shared" si="20"/>
        <v>0</v>
      </c>
      <c r="AA143" s="420">
        <f t="shared" si="31"/>
        <v>0</v>
      </c>
      <c r="AB143" s="249">
        <f t="shared" si="32"/>
        <v>0</v>
      </c>
      <c r="AC143" s="411">
        <f t="shared" si="32"/>
        <v>0</v>
      </c>
      <c r="AD143" s="411">
        <f t="shared" si="32"/>
        <v>0</v>
      </c>
      <c r="AE143" s="411">
        <f t="shared" si="32"/>
        <v>0</v>
      </c>
      <c r="AF143" s="417">
        <f t="shared" si="32"/>
        <v>0</v>
      </c>
      <c r="AG143" s="450">
        <f t="shared" si="33"/>
        <v>0</v>
      </c>
      <c r="AH143" s="454">
        <f t="shared" si="34"/>
        <v>0</v>
      </c>
      <c r="AI143" s="455">
        <f t="shared" si="22"/>
        <v>0</v>
      </c>
      <c r="AJ143" s="542">
        <f t="shared" si="35"/>
        <v>1</v>
      </c>
      <c r="AK143" s="545">
        <f t="shared" si="36"/>
        <v>1</v>
      </c>
    </row>
    <row r="144" spans="1:40" ht="23" customHeight="1">
      <c r="A144" s="466" t="str">
        <f ca="1">Rosters!H19</f>
        <v>777</v>
      </c>
      <c r="B144" s="538" t="str">
        <f ca="1">Rosters!I19</f>
        <v>Juicy Contusion</v>
      </c>
      <c r="C144" s="410">
        <f t="shared" si="23"/>
        <v>0</v>
      </c>
      <c r="D144" s="410">
        <f t="shared" si="23"/>
        <v>0</v>
      </c>
      <c r="E144" s="410">
        <f t="shared" si="23"/>
        <v>0</v>
      </c>
      <c r="F144" s="410">
        <f t="shared" si="23"/>
        <v>0</v>
      </c>
      <c r="G144" s="420">
        <f t="shared" si="23"/>
        <v>0</v>
      </c>
      <c r="H144" s="249">
        <f t="shared" si="24"/>
        <v>0</v>
      </c>
      <c r="I144" s="411"/>
      <c r="J144" s="410"/>
      <c r="K144" s="411">
        <f t="shared" si="25"/>
        <v>0</v>
      </c>
      <c r="L144" s="411"/>
      <c r="M144" s="410"/>
      <c r="N144" s="411">
        <f t="shared" si="26"/>
        <v>0</v>
      </c>
      <c r="O144" s="411"/>
      <c r="P144" s="410"/>
      <c r="Q144" s="411">
        <f t="shared" si="27"/>
        <v>0</v>
      </c>
      <c r="R144" s="411"/>
      <c r="S144" s="410"/>
      <c r="T144" s="411">
        <f t="shared" si="28"/>
        <v>0</v>
      </c>
      <c r="U144" s="411"/>
      <c r="V144" s="410"/>
      <c r="W144" s="440">
        <f t="shared" si="29"/>
        <v>0</v>
      </c>
      <c r="X144" s="437">
        <f t="shared" si="30"/>
        <v>0</v>
      </c>
      <c r="Y144" s="410"/>
      <c r="Z144" s="410">
        <f t="shared" si="20"/>
        <v>0</v>
      </c>
      <c r="AA144" s="420" t="str">
        <f t="shared" si="31"/>
        <v/>
      </c>
      <c r="AB144" s="249">
        <f t="shared" si="32"/>
        <v>0</v>
      </c>
      <c r="AC144" s="411">
        <f t="shared" si="32"/>
        <v>0</v>
      </c>
      <c r="AD144" s="411">
        <f t="shared" si="32"/>
        <v>0</v>
      </c>
      <c r="AE144" s="411">
        <f t="shared" si="32"/>
        <v>0</v>
      </c>
      <c r="AF144" s="417">
        <f t="shared" si="32"/>
        <v>0</v>
      </c>
      <c r="AG144" s="450">
        <f t="shared" si="33"/>
        <v>0</v>
      </c>
      <c r="AH144" s="454">
        <f t="shared" si="34"/>
        <v>0</v>
      </c>
      <c r="AI144" s="455">
        <f t="shared" si="22"/>
        <v>0</v>
      </c>
      <c r="AJ144" s="542">
        <f t="shared" si="35"/>
        <v>0</v>
      </c>
      <c r="AK144" s="545">
        <f t="shared" si="36"/>
        <v>0</v>
      </c>
    </row>
    <row r="145" spans="1:37" ht="23" customHeight="1">
      <c r="A145" s="466" t="str">
        <f ca="1">Rosters!H20</f>
        <v>100%</v>
      </c>
      <c r="B145" s="538" t="str">
        <f ca="1">Rosters!I20</f>
        <v>Polly Fester</v>
      </c>
      <c r="C145" s="410">
        <f t="shared" si="23"/>
        <v>0</v>
      </c>
      <c r="D145" s="410">
        <f t="shared" si="23"/>
        <v>0</v>
      </c>
      <c r="E145" s="410">
        <f t="shared" si="23"/>
        <v>0</v>
      </c>
      <c r="F145" s="410">
        <f t="shared" si="23"/>
        <v>0</v>
      </c>
      <c r="G145" s="420">
        <f t="shared" si="23"/>
        <v>3</v>
      </c>
      <c r="H145" s="249">
        <f t="shared" si="24"/>
        <v>4</v>
      </c>
      <c r="I145" s="411"/>
      <c r="J145" s="410"/>
      <c r="K145" s="411">
        <f t="shared" si="25"/>
        <v>0</v>
      </c>
      <c r="L145" s="411"/>
      <c r="M145" s="410"/>
      <c r="N145" s="411">
        <f t="shared" si="26"/>
        <v>0</v>
      </c>
      <c r="O145" s="411"/>
      <c r="P145" s="410"/>
      <c r="Q145" s="411">
        <f t="shared" si="27"/>
        <v>0</v>
      </c>
      <c r="R145" s="411"/>
      <c r="S145" s="410"/>
      <c r="T145" s="411">
        <f t="shared" si="28"/>
        <v>0</v>
      </c>
      <c r="U145" s="411"/>
      <c r="V145" s="410"/>
      <c r="W145" s="440">
        <f t="shared" si="29"/>
        <v>4</v>
      </c>
      <c r="X145" s="437">
        <f t="shared" si="30"/>
        <v>-18</v>
      </c>
      <c r="Y145" s="410"/>
      <c r="Z145" s="410">
        <f t="shared" si="20"/>
        <v>0</v>
      </c>
      <c r="AA145" s="420">
        <f t="shared" si="31"/>
        <v>1</v>
      </c>
      <c r="AB145" s="249">
        <f t="shared" si="32"/>
        <v>1</v>
      </c>
      <c r="AC145" s="411">
        <f t="shared" si="32"/>
        <v>0</v>
      </c>
      <c r="AD145" s="411">
        <f t="shared" si="32"/>
        <v>0</v>
      </c>
      <c r="AE145" s="411">
        <f t="shared" si="32"/>
        <v>0</v>
      </c>
      <c r="AF145" s="417">
        <f t="shared" si="32"/>
        <v>0</v>
      </c>
      <c r="AG145" s="450">
        <f t="shared" si="33"/>
        <v>1</v>
      </c>
      <c r="AH145" s="454">
        <f t="shared" si="34"/>
        <v>0.25</v>
      </c>
      <c r="AI145" s="455">
        <f t="shared" si="22"/>
        <v>1</v>
      </c>
      <c r="AJ145" s="542">
        <f t="shared" si="35"/>
        <v>4</v>
      </c>
      <c r="AK145" s="545">
        <f t="shared" si="36"/>
        <v>4</v>
      </c>
    </row>
    <row r="146" spans="1:37" ht="23" customHeight="1">
      <c r="A146" s="466" t="str">
        <f ca="1">Rosters!H21</f>
        <v>3CC</v>
      </c>
      <c r="B146" s="538" t="str">
        <f ca="1">Rosters!I21</f>
        <v>Roxanna Hardplace</v>
      </c>
      <c r="C146" s="410">
        <f t="shared" si="23"/>
        <v>0</v>
      </c>
      <c r="D146" s="410">
        <f t="shared" si="23"/>
        <v>0</v>
      </c>
      <c r="E146" s="410">
        <f t="shared" si="23"/>
        <v>0</v>
      </c>
      <c r="F146" s="410">
        <f t="shared" si="23"/>
        <v>0</v>
      </c>
      <c r="G146" s="420">
        <f t="shared" si="23"/>
        <v>0</v>
      </c>
      <c r="H146" s="249">
        <f t="shared" si="24"/>
        <v>0</v>
      </c>
      <c r="I146" s="411"/>
      <c r="J146" s="410"/>
      <c r="K146" s="411">
        <f t="shared" si="25"/>
        <v>0</v>
      </c>
      <c r="L146" s="411"/>
      <c r="M146" s="410"/>
      <c r="N146" s="411">
        <f t="shared" si="26"/>
        <v>0</v>
      </c>
      <c r="O146" s="411"/>
      <c r="P146" s="410"/>
      <c r="Q146" s="411">
        <f t="shared" si="27"/>
        <v>0</v>
      </c>
      <c r="R146" s="411"/>
      <c r="S146" s="410"/>
      <c r="T146" s="411">
        <f t="shared" si="28"/>
        <v>0</v>
      </c>
      <c r="U146" s="411"/>
      <c r="V146" s="410"/>
      <c r="W146" s="440">
        <f t="shared" si="29"/>
        <v>0</v>
      </c>
      <c r="X146" s="437">
        <f t="shared" si="30"/>
        <v>0</v>
      </c>
      <c r="Y146" s="410"/>
      <c r="Z146" s="410">
        <f t="shared" si="20"/>
        <v>0</v>
      </c>
      <c r="AA146" s="420" t="str">
        <f t="shared" si="31"/>
        <v/>
      </c>
      <c r="AB146" s="249">
        <f t="shared" si="32"/>
        <v>0</v>
      </c>
      <c r="AC146" s="411">
        <f t="shared" si="32"/>
        <v>0</v>
      </c>
      <c r="AD146" s="411">
        <f t="shared" si="32"/>
        <v>0</v>
      </c>
      <c r="AE146" s="411">
        <f t="shared" si="32"/>
        <v>0</v>
      </c>
      <c r="AF146" s="417">
        <f t="shared" si="32"/>
        <v>0</v>
      </c>
      <c r="AG146" s="450">
        <f t="shared" si="33"/>
        <v>0</v>
      </c>
      <c r="AH146" s="454">
        <f t="shared" si="34"/>
        <v>0</v>
      </c>
      <c r="AI146" s="455">
        <f t="shared" si="22"/>
        <v>0</v>
      </c>
      <c r="AJ146" s="542">
        <f t="shared" si="35"/>
        <v>0</v>
      </c>
      <c r="AK146" s="545">
        <f t="shared" si="36"/>
        <v>0</v>
      </c>
    </row>
    <row r="147" spans="1:37" ht="23" customHeight="1">
      <c r="A147" s="466" t="str">
        <f ca="1">Rosters!H22</f>
        <v>CH4</v>
      </c>
      <c r="B147" s="538" t="str">
        <f ca="1">Rosters!I22</f>
        <v>Seoul Slayer</v>
      </c>
      <c r="C147" s="410">
        <f t="shared" si="23"/>
        <v>0</v>
      </c>
      <c r="D147" s="410">
        <f t="shared" si="23"/>
        <v>0</v>
      </c>
      <c r="E147" s="410">
        <f t="shared" si="23"/>
        <v>0</v>
      </c>
      <c r="F147" s="410">
        <f t="shared" si="23"/>
        <v>0</v>
      </c>
      <c r="G147" s="420">
        <f t="shared" si="23"/>
        <v>0</v>
      </c>
      <c r="H147" s="249">
        <f t="shared" si="24"/>
        <v>0</v>
      </c>
      <c r="I147" s="411"/>
      <c r="J147" s="410"/>
      <c r="K147" s="411">
        <f t="shared" si="25"/>
        <v>0</v>
      </c>
      <c r="L147" s="411"/>
      <c r="M147" s="410"/>
      <c r="N147" s="411">
        <f t="shared" si="26"/>
        <v>0</v>
      </c>
      <c r="O147" s="411"/>
      <c r="P147" s="410"/>
      <c r="Q147" s="411">
        <f t="shared" si="27"/>
        <v>0</v>
      </c>
      <c r="R147" s="411"/>
      <c r="S147" s="410"/>
      <c r="T147" s="411">
        <f t="shared" si="28"/>
        <v>0</v>
      </c>
      <c r="U147" s="411"/>
      <c r="V147" s="410"/>
      <c r="W147" s="440">
        <f t="shared" si="29"/>
        <v>0</v>
      </c>
      <c r="X147" s="437">
        <f t="shared" si="30"/>
        <v>0</v>
      </c>
      <c r="Y147" s="410"/>
      <c r="Z147" s="410">
        <f t="shared" si="20"/>
        <v>0</v>
      </c>
      <c r="AA147" s="420" t="str">
        <f t="shared" si="31"/>
        <v/>
      </c>
      <c r="AB147" s="249">
        <f t="shared" si="32"/>
        <v>0</v>
      </c>
      <c r="AC147" s="411">
        <f t="shared" si="32"/>
        <v>0</v>
      </c>
      <c r="AD147" s="411">
        <f t="shared" si="32"/>
        <v>0</v>
      </c>
      <c r="AE147" s="411">
        <f t="shared" si="32"/>
        <v>0</v>
      </c>
      <c r="AF147" s="417">
        <f t="shared" si="32"/>
        <v>0</v>
      </c>
      <c r="AG147" s="450">
        <f t="shared" si="33"/>
        <v>0</v>
      </c>
      <c r="AH147" s="454">
        <f t="shared" si="34"/>
        <v>0</v>
      </c>
      <c r="AI147" s="455">
        <f t="shared" si="22"/>
        <v>0</v>
      </c>
      <c r="AJ147" s="542">
        <f t="shared" si="35"/>
        <v>0</v>
      </c>
      <c r="AK147" s="545">
        <f t="shared" si="36"/>
        <v>0</v>
      </c>
    </row>
    <row r="148" spans="1:37" ht="23" customHeight="1">
      <c r="A148" s="466" t="str">
        <f ca="1">Rosters!H23</f>
        <v>5"blade</v>
      </c>
      <c r="B148" s="538" t="str">
        <f ca="1">Rosters!I23</f>
        <v>Sista Slit'chya</v>
      </c>
      <c r="C148" s="410">
        <f t="shared" si="23"/>
        <v>1</v>
      </c>
      <c r="D148" s="410">
        <f t="shared" si="23"/>
        <v>1</v>
      </c>
      <c r="E148" s="410">
        <f t="shared" si="23"/>
        <v>0</v>
      </c>
      <c r="F148" s="410">
        <f t="shared" si="23"/>
        <v>0</v>
      </c>
      <c r="G148" s="420">
        <f t="shared" si="23"/>
        <v>2</v>
      </c>
      <c r="H148" s="249">
        <f t="shared" si="24"/>
        <v>5</v>
      </c>
      <c r="I148" s="411"/>
      <c r="J148" s="410"/>
      <c r="K148" s="411">
        <f t="shared" si="25"/>
        <v>4</v>
      </c>
      <c r="L148" s="411"/>
      <c r="M148" s="410"/>
      <c r="N148" s="411">
        <f t="shared" si="26"/>
        <v>0</v>
      </c>
      <c r="O148" s="411"/>
      <c r="P148" s="410"/>
      <c r="Q148" s="411">
        <f t="shared" si="27"/>
        <v>0</v>
      </c>
      <c r="R148" s="411"/>
      <c r="S148" s="410"/>
      <c r="T148" s="411">
        <f t="shared" si="28"/>
        <v>0</v>
      </c>
      <c r="U148" s="411"/>
      <c r="V148" s="410"/>
      <c r="W148" s="440">
        <f t="shared" si="29"/>
        <v>9</v>
      </c>
      <c r="X148" s="437">
        <f t="shared" si="30"/>
        <v>-12</v>
      </c>
      <c r="Y148" s="410"/>
      <c r="Z148" s="410">
        <f t="shared" si="20"/>
        <v>-4</v>
      </c>
      <c r="AA148" s="420">
        <f t="shared" si="31"/>
        <v>1.8</v>
      </c>
      <c r="AB148" s="249">
        <f t="shared" si="32"/>
        <v>1</v>
      </c>
      <c r="AC148" s="411">
        <f t="shared" si="32"/>
        <v>0</v>
      </c>
      <c r="AD148" s="411">
        <f t="shared" si="32"/>
        <v>0</v>
      </c>
      <c r="AE148" s="411">
        <f t="shared" si="32"/>
        <v>1</v>
      </c>
      <c r="AF148" s="417">
        <f t="shared" si="32"/>
        <v>0</v>
      </c>
      <c r="AG148" s="450">
        <f t="shared" si="33"/>
        <v>2</v>
      </c>
      <c r="AH148" s="454">
        <f t="shared" si="34"/>
        <v>0.33333333333333331</v>
      </c>
      <c r="AI148" s="455">
        <f t="shared" si="22"/>
        <v>1.5</v>
      </c>
      <c r="AJ148" s="542">
        <f t="shared" si="35"/>
        <v>6</v>
      </c>
      <c r="AK148" s="545">
        <f t="shared" si="36"/>
        <v>5</v>
      </c>
    </row>
    <row r="149" spans="1:37" ht="23" customHeight="1">
      <c r="A149" s="466" t="str">
        <f ca="1">Rosters!H24</f>
        <v>813</v>
      </c>
      <c r="B149" s="538" t="str">
        <f ca="1">Rosters!I24</f>
        <v>Tinja</v>
      </c>
      <c r="C149" s="410">
        <f t="shared" si="23"/>
        <v>0</v>
      </c>
      <c r="D149" s="410">
        <f t="shared" si="23"/>
        <v>0</v>
      </c>
      <c r="E149" s="410">
        <f t="shared" si="23"/>
        <v>0</v>
      </c>
      <c r="F149" s="410">
        <f t="shared" si="23"/>
        <v>0</v>
      </c>
      <c r="G149" s="420">
        <f t="shared" si="23"/>
        <v>0</v>
      </c>
      <c r="H149" s="249">
        <f t="shared" si="24"/>
        <v>0</v>
      </c>
      <c r="I149" s="411"/>
      <c r="J149" s="410"/>
      <c r="K149" s="411">
        <f t="shared" si="25"/>
        <v>0</v>
      </c>
      <c r="L149" s="411"/>
      <c r="M149" s="410"/>
      <c r="N149" s="411">
        <f t="shared" si="26"/>
        <v>0</v>
      </c>
      <c r="O149" s="411"/>
      <c r="P149" s="410"/>
      <c r="Q149" s="411">
        <f t="shared" si="27"/>
        <v>0</v>
      </c>
      <c r="R149" s="411"/>
      <c r="S149" s="410"/>
      <c r="T149" s="411">
        <f t="shared" si="28"/>
        <v>0</v>
      </c>
      <c r="U149" s="411"/>
      <c r="V149" s="410"/>
      <c r="W149" s="440">
        <f t="shared" si="29"/>
        <v>0</v>
      </c>
      <c r="X149" s="437">
        <f t="shared" si="30"/>
        <v>0</v>
      </c>
      <c r="Y149" s="410"/>
      <c r="Z149" s="410">
        <f t="shared" si="20"/>
        <v>0</v>
      </c>
      <c r="AA149" s="420" t="str">
        <f t="shared" si="31"/>
        <v/>
      </c>
      <c r="AB149" s="249">
        <f t="shared" si="32"/>
        <v>0</v>
      </c>
      <c r="AC149" s="411">
        <f t="shared" si="32"/>
        <v>0</v>
      </c>
      <c r="AD149" s="411">
        <f t="shared" si="32"/>
        <v>0</v>
      </c>
      <c r="AE149" s="411">
        <f t="shared" si="32"/>
        <v>0</v>
      </c>
      <c r="AF149" s="417">
        <f t="shared" si="32"/>
        <v>0</v>
      </c>
      <c r="AG149" s="450">
        <f t="shared" si="33"/>
        <v>0</v>
      </c>
      <c r="AH149" s="454">
        <f t="shared" si="34"/>
        <v>0</v>
      </c>
      <c r="AI149" s="455">
        <f t="shared" si="22"/>
        <v>0</v>
      </c>
      <c r="AJ149" s="542">
        <f t="shared" si="35"/>
        <v>0</v>
      </c>
      <c r="AK149" s="545">
        <f t="shared" si="36"/>
        <v>0</v>
      </c>
    </row>
    <row r="150" spans="1:37" ht="23" customHeight="1" thickBot="1">
      <c r="A150" s="467" t="str">
        <f ca="1">Rosters!H25</f>
        <v>Crazy88</v>
      </c>
      <c r="B150" s="540" t="str">
        <f ca="1">Rosters!I25</f>
        <v>ZOOMa Thurman</v>
      </c>
      <c r="C150" s="414">
        <f t="shared" si="23"/>
        <v>0</v>
      </c>
      <c r="D150" s="414">
        <f t="shared" si="23"/>
        <v>0</v>
      </c>
      <c r="E150" s="414">
        <f t="shared" si="23"/>
        <v>0</v>
      </c>
      <c r="F150" s="414">
        <f t="shared" si="23"/>
        <v>0</v>
      </c>
      <c r="G150" s="422">
        <f t="shared" si="23"/>
        <v>0</v>
      </c>
      <c r="H150" s="415">
        <f t="shared" si="24"/>
        <v>0</v>
      </c>
      <c r="I150" s="331"/>
      <c r="J150" s="414"/>
      <c r="K150" s="331">
        <f t="shared" si="25"/>
        <v>0</v>
      </c>
      <c r="L150" s="331"/>
      <c r="M150" s="414"/>
      <c r="N150" s="331">
        <f t="shared" si="26"/>
        <v>0</v>
      </c>
      <c r="O150" s="331"/>
      <c r="P150" s="414"/>
      <c r="Q150" s="331">
        <f t="shared" si="27"/>
        <v>0</v>
      </c>
      <c r="R150" s="331"/>
      <c r="S150" s="414"/>
      <c r="T150" s="331">
        <f t="shared" si="28"/>
        <v>0</v>
      </c>
      <c r="U150" s="331"/>
      <c r="V150" s="414"/>
      <c r="W150" s="441">
        <f t="shared" si="29"/>
        <v>0</v>
      </c>
      <c r="X150" s="438">
        <f t="shared" si="30"/>
        <v>0</v>
      </c>
      <c r="Y150" s="414"/>
      <c r="Z150" s="414">
        <f t="shared" si="20"/>
        <v>0</v>
      </c>
      <c r="AA150" s="422" t="str">
        <f t="shared" si="31"/>
        <v/>
      </c>
      <c r="AB150" s="415">
        <f t="shared" si="32"/>
        <v>0</v>
      </c>
      <c r="AC150" s="331">
        <f t="shared" si="32"/>
        <v>0</v>
      </c>
      <c r="AD150" s="331">
        <f t="shared" si="32"/>
        <v>0</v>
      </c>
      <c r="AE150" s="331">
        <f t="shared" si="32"/>
        <v>0</v>
      </c>
      <c r="AF150" s="418">
        <f t="shared" si="32"/>
        <v>0</v>
      </c>
      <c r="AG150" s="451">
        <f t="shared" si="33"/>
        <v>0</v>
      </c>
      <c r="AH150" s="456">
        <f t="shared" si="34"/>
        <v>0</v>
      </c>
      <c r="AI150" s="457">
        <f t="shared" si="22"/>
        <v>0</v>
      </c>
      <c r="AJ150" s="543">
        <f t="shared" si="35"/>
        <v>0</v>
      </c>
      <c r="AK150" s="546">
        <f t="shared" si="36"/>
        <v>0</v>
      </c>
    </row>
    <row r="151" spans="1:37">
      <c r="Q151" s="1"/>
      <c r="R151" s="1"/>
      <c r="S151" s="1"/>
      <c r="T151" s="1"/>
      <c r="U151" s="1"/>
      <c r="V151" s="1"/>
      <c r="W151" s="1"/>
      <c r="X151" s="1"/>
      <c r="Y151" s="1"/>
      <c r="Z151" s="1"/>
      <c r="AA151" s="1"/>
    </row>
    <row r="152" spans="1:37">
      <c r="Q152" s="1"/>
      <c r="R152" s="1"/>
      <c r="S152" s="1"/>
      <c r="T152" s="1"/>
      <c r="U152" s="1"/>
      <c r="V152" s="1"/>
      <c r="W152" s="1"/>
      <c r="X152" s="1"/>
      <c r="Y152" s="1"/>
      <c r="Z152" s="1"/>
      <c r="AA152" s="1"/>
    </row>
    <row r="153" spans="1:37">
      <c r="Q153" s="1"/>
      <c r="R153" s="1"/>
      <c r="S153" s="1"/>
      <c r="T153" s="1"/>
      <c r="U153" s="1"/>
      <c r="V153" s="1"/>
      <c r="W153" s="1"/>
      <c r="X153" s="1"/>
      <c r="Y153" s="1"/>
      <c r="Z153" s="1"/>
      <c r="AA153" s="1"/>
    </row>
    <row r="154" spans="1:37">
      <c r="Q154" s="1"/>
      <c r="R154" s="1"/>
      <c r="S154" s="1"/>
      <c r="T154" s="1"/>
      <c r="U154" s="1"/>
      <c r="V154" s="1"/>
      <c r="W154" s="1"/>
      <c r="X154" s="1"/>
      <c r="Y154" s="1"/>
      <c r="Z154" s="1"/>
      <c r="AA154" s="1"/>
    </row>
    <row r="155" spans="1:37">
      <c r="Q155" s="1"/>
      <c r="R155" s="1"/>
      <c r="S155" s="1"/>
      <c r="T155" s="1"/>
      <c r="U155" s="1"/>
      <c r="V155" s="1"/>
      <c r="W155" s="1"/>
      <c r="X155" s="1"/>
      <c r="Y155" s="1"/>
      <c r="Z155" s="1"/>
      <c r="AA155" s="1"/>
    </row>
    <row r="156" spans="1:37">
      <c r="Q156" s="1"/>
      <c r="R156" s="1"/>
      <c r="S156" s="1"/>
      <c r="T156" s="1"/>
      <c r="U156" s="1"/>
      <c r="V156" s="1"/>
      <c r="W156" s="1"/>
      <c r="X156" s="1"/>
      <c r="Y156" s="1"/>
      <c r="Z156" s="1"/>
      <c r="AA156" s="1"/>
    </row>
    <row r="157" spans="1:37">
      <c r="Q157" s="1"/>
      <c r="R157" s="1"/>
      <c r="S157" s="1"/>
      <c r="T157" s="1"/>
      <c r="U157" s="1"/>
      <c r="V157" s="1"/>
      <c r="W157" s="1"/>
      <c r="X157" s="1"/>
      <c r="Y157" s="1"/>
      <c r="Z157" s="1"/>
      <c r="AA157" s="1"/>
    </row>
    <row r="158" spans="1:37">
      <c r="Q158" s="1"/>
      <c r="R158" s="1"/>
      <c r="S158" s="1"/>
      <c r="T158" s="1"/>
      <c r="U158" s="1"/>
      <c r="V158" s="1"/>
      <c r="W158" s="1"/>
      <c r="X158" s="1"/>
      <c r="Y158" s="1"/>
      <c r="Z158" s="1"/>
      <c r="AA158" s="1"/>
    </row>
    <row r="159" spans="1:37">
      <c r="Q159" s="1"/>
      <c r="R159" s="1"/>
      <c r="S159" s="1"/>
      <c r="T159" s="1"/>
      <c r="U159" s="1"/>
      <c r="V159" s="1"/>
      <c r="W159" s="1"/>
      <c r="X159" s="1"/>
      <c r="Y159" s="1"/>
      <c r="Z159" s="1"/>
      <c r="AA159" s="1"/>
    </row>
    <row r="160" spans="1:37">
      <c r="Q160" s="1"/>
      <c r="R160" s="1"/>
      <c r="S160" s="1"/>
      <c r="T160" s="1"/>
      <c r="U160" s="1"/>
      <c r="V160" s="1"/>
      <c r="W160" s="1"/>
      <c r="X160" s="1"/>
      <c r="Y160" s="1"/>
      <c r="Z160" s="1"/>
      <c r="AA160" s="1"/>
    </row>
    <row r="161" spans="17:27">
      <c r="Q161" s="1"/>
      <c r="R161" s="1"/>
      <c r="S161" s="1"/>
      <c r="T161" s="1"/>
      <c r="U161" s="1"/>
      <c r="V161" s="1"/>
      <c r="W161" s="1"/>
      <c r="X161" s="1"/>
      <c r="Y161" s="1"/>
      <c r="Z161" s="1"/>
      <c r="AA161" s="1"/>
    </row>
    <row r="162" spans="17:27">
      <c r="Q162" s="1"/>
      <c r="R162" s="1"/>
      <c r="S162" s="1"/>
      <c r="T162" s="1"/>
      <c r="U162" s="1"/>
      <c r="V162" s="1"/>
      <c r="W162" s="1"/>
      <c r="X162" s="1"/>
      <c r="Y162" s="1"/>
      <c r="Z162" s="1"/>
      <c r="AA162" s="1"/>
    </row>
    <row r="163" spans="17:27">
      <c r="Q163" s="1"/>
      <c r="R163" s="1"/>
      <c r="S163" s="1"/>
      <c r="T163" s="1"/>
      <c r="U163" s="1"/>
      <c r="V163" s="1"/>
      <c r="W163" s="1"/>
      <c r="X163" s="1"/>
      <c r="Y163" s="1"/>
      <c r="Z163" s="1"/>
      <c r="AA163" s="1"/>
    </row>
    <row r="164" spans="17:27">
      <c r="Q164" s="1"/>
      <c r="R164" s="1"/>
      <c r="S164" s="1"/>
      <c r="T164" s="1"/>
      <c r="U164" s="1"/>
      <c r="V164" s="1"/>
      <c r="W164" s="1"/>
      <c r="X164" s="1"/>
      <c r="Y164" s="1"/>
      <c r="Z164" s="1"/>
      <c r="AA164" s="1"/>
    </row>
    <row r="165" spans="17:27">
      <c r="Q165" s="1"/>
      <c r="R165" s="1"/>
      <c r="S165" s="1"/>
      <c r="T165" s="1"/>
      <c r="U165" s="1"/>
      <c r="V165" s="1"/>
      <c r="W165" s="1"/>
      <c r="X165" s="1"/>
      <c r="Y165" s="1"/>
      <c r="Z165" s="1"/>
      <c r="AA165" s="1"/>
    </row>
    <row r="166" spans="17:27">
      <c r="Q166" s="1"/>
      <c r="R166" s="1"/>
      <c r="S166" s="1"/>
      <c r="T166" s="1"/>
      <c r="U166" s="1"/>
      <c r="V166" s="1"/>
      <c r="W166" s="1"/>
      <c r="X166" s="1"/>
      <c r="Y166" s="1"/>
      <c r="Z166" s="1"/>
      <c r="AA166" s="1"/>
    </row>
    <row r="167" spans="17:27">
      <c r="Q167" s="1"/>
      <c r="R167" s="1"/>
      <c r="S167" s="1"/>
      <c r="T167" s="1"/>
      <c r="U167" s="1"/>
      <c r="V167" s="1"/>
      <c r="W167" s="1"/>
      <c r="X167" s="1"/>
      <c r="Y167" s="1"/>
      <c r="Z167" s="1"/>
      <c r="AA167" s="1"/>
    </row>
    <row r="168" spans="17:27">
      <c r="Q168" s="1"/>
      <c r="R168" s="1"/>
      <c r="S168" s="1"/>
      <c r="T168" s="1"/>
      <c r="U168" s="1"/>
      <c r="V168" s="1"/>
      <c r="W168" s="1"/>
      <c r="X168" s="1"/>
      <c r="Y168" s="1"/>
      <c r="Z168" s="1"/>
      <c r="AA168" s="1"/>
    </row>
    <row r="169" spans="17:27">
      <c r="Q169" s="1"/>
      <c r="R169" s="1"/>
      <c r="S169" s="1"/>
      <c r="T169" s="1"/>
      <c r="U169" s="1"/>
      <c r="V169" s="1"/>
      <c r="W169" s="1"/>
      <c r="X169" s="1"/>
      <c r="Y169" s="1"/>
      <c r="Z169" s="1"/>
      <c r="AA169" s="1"/>
    </row>
    <row r="170" spans="17:27">
      <c r="Q170" s="1"/>
      <c r="R170" s="1"/>
      <c r="S170" s="1"/>
      <c r="T170" s="1"/>
      <c r="U170" s="1"/>
      <c r="V170" s="1"/>
      <c r="W170" s="1"/>
      <c r="X170" s="1"/>
      <c r="Y170" s="1"/>
      <c r="Z170" s="1"/>
      <c r="AA170" s="1"/>
    </row>
    <row r="171" spans="17:27">
      <c r="Q171" s="1"/>
      <c r="R171" s="1"/>
      <c r="S171" s="1"/>
      <c r="T171" s="1"/>
      <c r="U171" s="1"/>
      <c r="V171" s="1"/>
      <c r="W171" s="1"/>
      <c r="X171" s="1"/>
      <c r="Y171" s="1"/>
      <c r="Z171" s="1"/>
      <c r="AA171" s="1"/>
    </row>
    <row r="172" spans="17:27">
      <c r="Q172" s="1"/>
      <c r="R172" s="1"/>
      <c r="S172" s="1"/>
      <c r="T172" s="1"/>
      <c r="U172" s="1"/>
      <c r="V172" s="1"/>
      <c r="W172" s="1"/>
      <c r="X172" s="1"/>
      <c r="Y172" s="1"/>
      <c r="Z172" s="1"/>
      <c r="AA172" s="1"/>
    </row>
    <row r="173" spans="17:27">
      <c r="Q173" s="1"/>
      <c r="R173" s="1"/>
      <c r="S173" s="1"/>
      <c r="T173" s="1"/>
      <c r="U173" s="1"/>
      <c r="V173" s="1"/>
      <c r="W173" s="1"/>
      <c r="X173" s="1"/>
      <c r="Y173" s="1"/>
      <c r="Z173" s="1"/>
      <c r="AA173" s="1"/>
    </row>
    <row r="174" spans="17:27">
      <c r="Q174" s="1"/>
      <c r="R174" s="1"/>
      <c r="S174" s="1"/>
      <c r="T174" s="1"/>
      <c r="U174" s="1"/>
      <c r="V174" s="1"/>
      <c r="W174" s="1"/>
      <c r="X174" s="1"/>
      <c r="Y174" s="1"/>
      <c r="Z174" s="1"/>
      <c r="AA174" s="1"/>
    </row>
    <row r="175" spans="17:27">
      <c r="Q175" s="1"/>
      <c r="R175" s="1"/>
      <c r="S175" s="1"/>
      <c r="T175" s="1"/>
      <c r="U175" s="1"/>
      <c r="V175" s="1"/>
      <c r="W175" s="1"/>
      <c r="X175" s="1"/>
      <c r="Y175" s="1"/>
      <c r="Z175" s="1"/>
      <c r="AA175" s="1"/>
    </row>
    <row r="176" spans="17:27">
      <c r="Q176" s="1"/>
      <c r="R176" s="1"/>
      <c r="S176" s="1"/>
      <c r="T176" s="1"/>
      <c r="U176" s="1"/>
      <c r="V176" s="1"/>
      <c r="W176" s="1"/>
      <c r="X176" s="1"/>
      <c r="Y176" s="1"/>
      <c r="Z176" s="1"/>
      <c r="AA176" s="1"/>
    </row>
    <row r="177" spans="17:27">
      <c r="Q177" s="1"/>
      <c r="R177" s="1"/>
      <c r="S177" s="1"/>
      <c r="T177" s="1"/>
      <c r="U177" s="1"/>
      <c r="V177" s="1"/>
      <c r="W177" s="1"/>
      <c r="X177" s="1"/>
      <c r="Y177" s="1"/>
      <c r="Z177" s="1"/>
      <c r="AA177" s="1"/>
    </row>
    <row r="178" spans="17:27">
      <c r="Q178" s="1"/>
      <c r="R178" s="1"/>
      <c r="S178" s="1"/>
      <c r="T178" s="1"/>
      <c r="U178" s="1"/>
      <c r="V178" s="1"/>
      <c r="W178" s="1"/>
      <c r="X178" s="1"/>
      <c r="Y178" s="1"/>
      <c r="Z178" s="1"/>
      <c r="AA178" s="1"/>
    </row>
    <row r="179" spans="17:27">
      <c r="Q179" s="1"/>
      <c r="R179" s="1"/>
      <c r="S179" s="1"/>
      <c r="T179" s="1"/>
      <c r="U179" s="1"/>
      <c r="V179" s="1"/>
      <c r="W179" s="1"/>
      <c r="X179" s="1"/>
      <c r="Y179" s="1"/>
      <c r="Z179" s="1"/>
      <c r="AA179" s="1"/>
    </row>
    <row r="180" spans="17:27">
      <c r="Q180" s="1"/>
      <c r="R180" s="1"/>
      <c r="S180" s="1"/>
      <c r="T180" s="1"/>
      <c r="U180" s="1"/>
      <c r="V180" s="1"/>
      <c r="W180" s="1"/>
      <c r="X180" s="1"/>
      <c r="Y180" s="1"/>
      <c r="Z180" s="1"/>
      <c r="AA180" s="1"/>
    </row>
    <row r="181" spans="17:27">
      <c r="Q181" s="1"/>
      <c r="R181" s="1"/>
      <c r="S181" s="1"/>
      <c r="T181" s="1"/>
      <c r="U181" s="1"/>
      <c r="V181" s="1"/>
      <c r="W181" s="1"/>
      <c r="X181" s="1"/>
      <c r="Y181" s="1"/>
      <c r="Z181" s="1"/>
      <c r="AA181" s="1"/>
    </row>
    <row r="182" spans="17:27">
      <c r="Q182" s="1"/>
      <c r="R182" s="1"/>
      <c r="S182" s="1"/>
      <c r="T182" s="1"/>
      <c r="U182" s="1"/>
      <c r="V182" s="1"/>
      <c r="W182" s="1"/>
      <c r="X182" s="1"/>
      <c r="Y182" s="1"/>
      <c r="Z182" s="1"/>
      <c r="AA182" s="1"/>
    </row>
    <row r="183" spans="17:27">
      <c r="Q183" s="1"/>
      <c r="R183" s="1"/>
      <c r="S183" s="1"/>
      <c r="T183" s="1"/>
      <c r="U183" s="1"/>
      <c r="V183" s="1"/>
      <c r="W183" s="1"/>
      <c r="X183" s="1"/>
      <c r="Y183" s="1"/>
      <c r="Z183" s="1"/>
      <c r="AA183" s="1"/>
    </row>
    <row r="184" spans="17:27">
      <c r="Q184" s="1"/>
      <c r="R184" s="1"/>
      <c r="S184" s="1"/>
      <c r="T184" s="1"/>
      <c r="U184" s="1"/>
      <c r="V184" s="1"/>
      <c r="W184" s="1"/>
      <c r="X184" s="1"/>
      <c r="Y184" s="1"/>
      <c r="Z184" s="1"/>
      <c r="AA184" s="1"/>
    </row>
    <row r="185" spans="17:27">
      <c r="Q185" s="1"/>
      <c r="R185" s="1"/>
      <c r="S185" s="1"/>
      <c r="T185" s="1"/>
      <c r="U185" s="1"/>
      <c r="V185" s="1"/>
      <c r="W185" s="1"/>
      <c r="X185" s="1"/>
      <c r="Y185" s="1"/>
      <c r="Z185" s="1"/>
      <c r="AA185" s="1"/>
    </row>
    <row r="186" spans="17:27">
      <c r="Q186" s="1"/>
      <c r="R186" s="1"/>
      <c r="S186" s="1"/>
      <c r="T186" s="1"/>
      <c r="U186" s="1"/>
      <c r="V186" s="1"/>
      <c r="W186" s="1"/>
      <c r="X186" s="1"/>
      <c r="Y186" s="1"/>
      <c r="Z186" s="1"/>
      <c r="AA186" s="1"/>
    </row>
    <row r="187" spans="17:27">
      <c r="Q187" s="1"/>
      <c r="R187" s="1"/>
      <c r="S187" s="1"/>
      <c r="T187" s="1"/>
      <c r="U187" s="1"/>
      <c r="V187" s="1"/>
      <c r="W187" s="1"/>
      <c r="X187" s="1"/>
      <c r="Y187" s="1"/>
      <c r="Z187" s="1"/>
      <c r="AA187" s="1"/>
    </row>
    <row r="188" spans="17:27">
      <c r="Q188" s="1"/>
      <c r="R188" s="1"/>
      <c r="S188" s="1"/>
      <c r="T188" s="1"/>
      <c r="U188" s="1"/>
      <c r="V188" s="1"/>
      <c r="W188" s="1"/>
      <c r="X188" s="1"/>
      <c r="Y188" s="1"/>
      <c r="Z188" s="1"/>
      <c r="AA188" s="1"/>
    </row>
    <row r="189" spans="17:27">
      <c r="Q189" s="1"/>
      <c r="R189" s="1"/>
      <c r="S189" s="1"/>
      <c r="T189" s="1"/>
      <c r="U189" s="1"/>
      <c r="V189" s="1"/>
      <c r="W189" s="1"/>
      <c r="X189" s="1"/>
      <c r="Y189" s="1"/>
      <c r="Z189" s="1"/>
      <c r="AA189" s="1"/>
    </row>
    <row r="190" spans="17:27">
      <c r="Q190" s="1"/>
      <c r="R190" s="1"/>
      <c r="S190" s="1"/>
      <c r="T190" s="1"/>
      <c r="U190" s="1"/>
      <c r="V190" s="1"/>
      <c r="W190" s="1"/>
      <c r="X190" s="1"/>
      <c r="Y190" s="1"/>
      <c r="Z190" s="1"/>
      <c r="AA190" s="1"/>
    </row>
    <row r="191" spans="17:27">
      <c r="Q191" s="1"/>
      <c r="R191" s="1"/>
      <c r="S191" s="1"/>
      <c r="T191" s="1"/>
      <c r="U191" s="1"/>
      <c r="V191" s="1"/>
      <c r="W191" s="1"/>
      <c r="X191" s="1"/>
      <c r="Y191" s="1"/>
      <c r="Z191" s="1"/>
      <c r="AA191" s="1"/>
    </row>
    <row r="192" spans="17:27">
      <c r="Q192" s="1"/>
      <c r="R192" s="1"/>
      <c r="S192" s="1"/>
      <c r="T192" s="1"/>
      <c r="U192" s="1"/>
      <c r="V192" s="1"/>
      <c r="W192" s="1"/>
      <c r="X192" s="1"/>
      <c r="Y192" s="1"/>
      <c r="Z192" s="1"/>
      <c r="AA192" s="1"/>
    </row>
    <row r="193" spans="17:27">
      <c r="Q193" s="1"/>
      <c r="R193" s="1"/>
      <c r="S193" s="1"/>
      <c r="T193" s="1"/>
      <c r="U193" s="1"/>
      <c r="V193" s="1"/>
      <c r="W193" s="1"/>
      <c r="X193" s="1"/>
      <c r="Y193" s="1"/>
      <c r="Z193" s="1"/>
      <c r="AA193" s="1"/>
    </row>
    <row r="194" spans="17:27">
      <c r="Q194" s="1"/>
      <c r="R194" s="1"/>
      <c r="S194" s="1"/>
      <c r="T194" s="1"/>
      <c r="U194" s="1"/>
      <c r="V194" s="1"/>
      <c r="W194" s="1"/>
      <c r="X194" s="1"/>
      <c r="Y194" s="1"/>
      <c r="Z194" s="1"/>
      <c r="AA194" s="1"/>
    </row>
  </sheetData>
  <mergeCells count="1562">
    <mergeCell ref="AL115:AL116"/>
    <mergeCell ref="A116:AA116"/>
    <mergeCell ref="AE115:AE116"/>
    <mergeCell ref="AF115:AF116"/>
    <mergeCell ref="AG115:AG116"/>
    <mergeCell ref="AH115:AH116"/>
    <mergeCell ref="AJ115:AJ116"/>
    <mergeCell ref="AB115:AB116"/>
    <mergeCell ref="AC115:AC116"/>
    <mergeCell ref="AD115:AD116"/>
    <mergeCell ref="AB117:AB118"/>
    <mergeCell ref="AC117:AC118"/>
    <mergeCell ref="A110:A111"/>
    <mergeCell ref="B110:B111"/>
    <mergeCell ref="C110:C111"/>
    <mergeCell ref="D110:D111"/>
    <mergeCell ref="F110:F111"/>
    <mergeCell ref="AB114:AL114"/>
    <mergeCell ref="AI115:AI116"/>
    <mergeCell ref="AK115:AK116"/>
    <mergeCell ref="AL117:AL118"/>
    <mergeCell ref="AJ117:AJ118"/>
    <mergeCell ref="AG117:AG118"/>
    <mergeCell ref="AH117:AH118"/>
    <mergeCell ref="AD117:AD118"/>
    <mergeCell ref="AE117:AE118"/>
    <mergeCell ref="AI117:AI118"/>
    <mergeCell ref="AK117:AK118"/>
    <mergeCell ref="AF117:AF118"/>
    <mergeCell ref="A118:AA118"/>
    <mergeCell ref="A115:AA115"/>
    <mergeCell ref="K108:K109"/>
    <mergeCell ref="D112:D113"/>
    <mergeCell ref="E112:E113"/>
    <mergeCell ref="F112:F113"/>
    <mergeCell ref="G112:G113"/>
    <mergeCell ref="H112:H113"/>
    <mergeCell ref="K112:K113"/>
    <mergeCell ref="E110:E111"/>
    <mergeCell ref="AC110:AC111"/>
    <mergeCell ref="Q112:Q113"/>
    <mergeCell ref="T112:T113"/>
    <mergeCell ref="Z110:Z111"/>
    <mergeCell ref="X108:X109"/>
    <mergeCell ref="A117:AA117"/>
    <mergeCell ref="Q110:Q111"/>
    <mergeCell ref="T110:T111"/>
    <mergeCell ref="F108:F109"/>
    <mergeCell ref="G110:G111"/>
    <mergeCell ref="W108:W109"/>
    <mergeCell ref="Y108:Y109"/>
    <mergeCell ref="Z108:Z109"/>
    <mergeCell ref="W112:W113"/>
    <mergeCell ref="Y110:Y111"/>
    <mergeCell ref="K110:K111"/>
    <mergeCell ref="Q108:Q109"/>
    <mergeCell ref="T108:T109"/>
    <mergeCell ref="N110:N111"/>
    <mergeCell ref="N112:N113"/>
    <mergeCell ref="AF108:AF109"/>
    <mergeCell ref="AK108:AK109"/>
    <mergeCell ref="AL108:AL109"/>
    <mergeCell ref="N108:N109"/>
    <mergeCell ref="X110:X111"/>
    <mergeCell ref="A114:AA114"/>
    <mergeCell ref="G108:G109"/>
    <mergeCell ref="AA108:AA109"/>
    <mergeCell ref="W110:W111"/>
    <mergeCell ref="AA110:AA111"/>
    <mergeCell ref="AD106:AD107"/>
    <mergeCell ref="AG106:AG107"/>
    <mergeCell ref="AH106:AH107"/>
    <mergeCell ref="AM108:AN109"/>
    <mergeCell ref="AB108:AB109"/>
    <mergeCell ref="AC108:AC109"/>
    <mergeCell ref="AD108:AD109"/>
    <mergeCell ref="AE108:AE109"/>
    <mergeCell ref="AH108:AH109"/>
    <mergeCell ref="AI108:AI109"/>
    <mergeCell ref="AM112:AN113"/>
    <mergeCell ref="AA112:AA113"/>
    <mergeCell ref="AB112:AL113"/>
    <mergeCell ref="AJ110:AJ111"/>
    <mergeCell ref="AK110:AK111"/>
    <mergeCell ref="AI110:AI111"/>
    <mergeCell ref="AF110:AF111"/>
    <mergeCell ref="AM110:AN111"/>
    <mergeCell ref="AD110:AD111"/>
    <mergeCell ref="AG110:AG111"/>
    <mergeCell ref="AH110:AH111"/>
    <mergeCell ref="AG108:AG109"/>
    <mergeCell ref="AI106:AI107"/>
    <mergeCell ref="AJ104:AJ105"/>
    <mergeCell ref="AK104:AK105"/>
    <mergeCell ref="AJ106:AJ107"/>
    <mergeCell ref="AK106:AK107"/>
    <mergeCell ref="AJ108:AJ109"/>
    <mergeCell ref="H108:H109"/>
    <mergeCell ref="H110:H111"/>
    <mergeCell ref="D106:D107"/>
    <mergeCell ref="E106:E107"/>
    <mergeCell ref="F106:F107"/>
    <mergeCell ref="AL110:AL111"/>
    <mergeCell ref="AE110:AE111"/>
    <mergeCell ref="AL106:AL107"/>
    <mergeCell ref="AE106:AE107"/>
    <mergeCell ref="AF106:AF107"/>
    <mergeCell ref="D108:D109"/>
    <mergeCell ref="A106:A107"/>
    <mergeCell ref="B106:B107"/>
    <mergeCell ref="A112:B113"/>
    <mergeCell ref="C112:C113"/>
    <mergeCell ref="G106:G107"/>
    <mergeCell ref="C106:C107"/>
    <mergeCell ref="AI104:AI105"/>
    <mergeCell ref="K104:K105"/>
    <mergeCell ref="N104:N105"/>
    <mergeCell ref="A104:A105"/>
    <mergeCell ref="X112:X113"/>
    <mergeCell ref="AB110:AB111"/>
    <mergeCell ref="E108:E109"/>
    <mergeCell ref="A108:A109"/>
    <mergeCell ref="B108:B109"/>
    <mergeCell ref="C108:C109"/>
    <mergeCell ref="K106:K107"/>
    <mergeCell ref="N106:N107"/>
    <mergeCell ref="H104:H105"/>
    <mergeCell ref="G104:G105"/>
    <mergeCell ref="AF104:AF105"/>
    <mergeCell ref="AG104:AG105"/>
    <mergeCell ref="H106:H107"/>
    <mergeCell ref="AA106:AA107"/>
    <mergeCell ref="AB106:AB107"/>
    <mergeCell ref="AC106:AC107"/>
    <mergeCell ref="T102:T103"/>
    <mergeCell ref="D104:D105"/>
    <mergeCell ref="E104:E105"/>
    <mergeCell ref="F104:F105"/>
    <mergeCell ref="AL102:AL103"/>
    <mergeCell ref="Q106:Q107"/>
    <mergeCell ref="Y106:Y107"/>
    <mergeCell ref="Z106:Z107"/>
    <mergeCell ref="E102:E103"/>
    <mergeCell ref="F102:F103"/>
    <mergeCell ref="AK100:AK101"/>
    <mergeCell ref="AM102:AN103"/>
    <mergeCell ref="T104:T105"/>
    <mergeCell ref="X104:X105"/>
    <mergeCell ref="AA104:AA105"/>
    <mergeCell ref="AB104:AB105"/>
    <mergeCell ref="W104:W105"/>
    <mergeCell ref="AC104:AC105"/>
    <mergeCell ref="Y104:Y105"/>
    <mergeCell ref="Z104:Z105"/>
    <mergeCell ref="X102:X103"/>
    <mergeCell ref="B104:B105"/>
    <mergeCell ref="C104:C105"/>
    <mergeCell ref="AL100:AL101"/>
    <mergeCell ref="AA102:AA103"/>
    <mergeCell ref="AB102:AB103"/>
    <mergeCell ref="AC102:AC103"/>
    <mergeCell ref="AD104:AD105"/>
    <mergeCell ref="AE104:AE105"/>
    <mergeCell ref="AH104:AH105"/>
    <mergeCell ref="Q102:Q103"/>
    <mergeCell ref="AM100:AN101"/>
    <mergeCell ref="T106:T107"/>
    <mergeCell ref="W106:W107"/>
    <mergeCell ref="X106:X107"/>
    <mergeCell ref="AL104:AL105"/>
    <mergeCell ref="AM104:AN105"/>
    <mergeCell ref="AI102:AI103"/>
    <mergeCell ref="AJ102:AJ103"/>
    <mergeCell ref="W102:W103"/>
    <mergeCell ref="AJ100:AJ101"/>
    <mergeCell ref="AI100:AI101"/>
    <mergeCell ref="Q104:Q105"/>
    <mergeCell ref="AD102:AD103"/>
    <mergeCell ref="AA100:AA101"/>
    <mergeCell ref="AB100:AB101"/>
    <mergeCell ref="AC100:AC101"/>
    <mergeCell ref="AE102:AE103"/>
    <mergeCell ref="AF102:AF103"/>
    <mergeCell ref="AH100:AH101"/>
    <mergeCell ref="AE100:AE101"/>
    <mergeCell ref="AF100:AF101"/>
    <mergeCell ref="Y102:Y103"/>
    <mergeCell ref="Z102:Z103"/>
    <mergeCell ref="AE98:AE99"/>
    <mergeCell ref="AM106:AN107"/>
    <mergeCell ref="AG102:AG103"/>
    <mergeCell ref="AH102:AH103"/>
    <mergeCell ref="AG100:AG101"/>
    <mergeCell ref="AK102:AK103"/>
    <mergeCell ref="AD100:AD101"/>
    <mergeCell ref="T100:T101"/>
    <mergeCell ref="Z100:Z101"/>
    <mergeCell ref="AA98:AA99"/>
    <mergeCell ref="AD98:AD99"/>
    <mergeCell ref="X98:X99"/>
    <mergeCell ref="N102:N103"/>
    <mergeCell ref="G102:G103"/>
    <mergeCell ref="H102:H103"/>
    <mergeCell ref="K102:K103"/>
    <mergeCell ref="E98:E99"/>
    <mergeCell ref="F98:F99"/>
    <mergeCell ref="F100:F101"/>
    <mergeCell ref="G100:G101"/>
    <mergeCell ref="E100:E101"/>
    <mergeCell ref="N100:N101"/>
    <mergeCell ref="K98:K99"/>
    <mergeCell ref="N98:N99"/>
    <mergeCell ref="Y98:Y99"/>
    <mergeCell ref="W98:W99"/>
    <mergeCell ref="H100:H101"/>
    <mergeCell ref="K100:K101"/>
    <mergeCell ref="Q98:Q99"/>
    <mergeCell ref="T98:T99"/>
    <mergeCell ref="Q100:Q101"/>
    <mergeCell ref="A102:A103"/>
    <mergeCell ref="B102:B103"/>
    <mergeCell ref="C102:C103"/>
    <mergeCell ref="D102:D103"/>
    <mergeCell ref="AD96:AD97"/>
    <mergeCell ref="X100:X101"/>
    <mergeCell ref="G98:G99"/>
    <mergeCell ref="H98:H99"/>
    <mergeCell ref="W100:W101"/>
    <mergeCell ref="Y100:Y101"/>
    <mergeCell ref="A100:A101"/>
    <mergeCell ref="B100:B101"/>
    <mergeCell ref="C100:C101"/>
    <mergeCell ref="D98:D99"/>
    <mergeCell ref="A98:A99"/>
    <mergeCell ref="C98:C99"/>
    <mergeCell ref="D100:D101"/>
    <mergeCell ref="AB96:AB97"/>
    <mergeCell ref="AC96:AC97"/>
    <mergeCell ref="Z98:Z99"/>
    <mergeCell ref="B96:B97"/>
    <mergeCell ref="C96:C97"/>
    <mergeCell ref="Q96:Q97"/>
    <mergeCell ref="Y96:Y97"/>
    <mergeCell ref="AB98:AB99"/>
    <mergeCell ref="AC98:AC99"/>
    <mergeCell ref="B98:B99"/>
    <mergeCell ref="AG96:AG97"/>
    <mergeCell ref="AF98:AF99"/>
    <mergeCell ref="AH96:AH97"/>
    <mergeCell ref="AE96:AE97"/>
    <mergeCell ref="AG98:AG99"/>
    <mergeCell ref="AH98:AH99"/>
    <mergeCell ref="AI98:AI99"/>
    <mergeCell ref="AI96:AI97"/>
    <mergeCell ref="AM96:AN97"/>
    <mergeCell ref="AA96:AA97"/>
    <mergeCell ref="AJ98:AJ99"/>
    <mergeCell ref="AK98:AK99"/>
    <mergeCell ref="AJ96:AJ97"/>
    <mergeCell ref="AM98:AN99"/>
    <mergeCell ref="AL98:AL99"/>
    <mergeCell ref="AL96:AL97"/>
    <mergeCell ref="A96:A97"/>
    <mergeCell ref="AK96:AK97"/>
    <mergeCell ref="AJ92:AJ93"/>
    <mergeCell ref="Q92:Q93"/>
    <mergeCell ref="T92:T93"/>
    <mergeCell ref="AA92:AA93"/>
    <mergeCell ref="AB92:AB93"/>
    <mergeCell ref="X96:X97"/>
    <mergeCell ref="AF96:AF97"/>
    <mergeCell ref="AD92:AD93"/>
    <mergeCell ref="AG94:AG95"/>
    <mergeCell ref="AG92:AG93"/>
    <mergeCell ref="AM92:AN93"/>
    <mergeCell ref="AK94:AK95"/>
    <mergeCell ref="AL94:AL95"/>
    <mergeCell ref="AM94:AN95"/>
    <mergeCell ref="AK92:AK93"/>
    <mergeCell ref="AL92:AL93"/>
    <mergeCell ref="AI92:AI93"/>
    <mergeCell ref="AI94:AI95"/>
    <mergeCell ref="AJ94:AJ95"/>
    <mergeCell ref="AH94:AH95"/>
    <mergeCell ref="A94:A95"/>
    <mergeCell ref="B94:B95"/>
    <mergeCell ref="C94:C95"/>
    <mergeCell ref="D94:D95"/>
    <mergeCell ref="AE94:AE95"/>
    <mergeCell ref="AD94:AD95"/>
    <mergeCell ref="T96:T97"/>
    <mergeCell ref="G94:G95"/>
    <mergeCell ref="H94:H95"/>
    <mergeCell ref="N96:N97"/>
    <mergeCell ref="K96:K97"/>
    <mergeCell ref="K94:K95"/>
    <mergeCell ref="D96:D97"/>
    <mergeCell ref="E96:E97"/>
    <mergeCell ref="E94:E95"/>
    <mergeCell ref="F96:F97"/>
    <mergeCell ref="F94:F95"/>
    <mergeCell ref="W94:W95"/>
    <mergeCell ref="N94:N95"/>
    <mergeCell ref="G96:G97"/>
    <mergeCell ref="H96:H97"/>
    <mergeCell ref="W96:W97"/>
    <mergeCell ref="D92:D93"/>
    <mergeCell ref="E92:E93"/>
    <mergeCell ref="F92:F93"/>
    <mergeCell ref="D90:D91"/>
    <mergeCell ref="AC92:AC93"/>
    <mergeCell ref="AC94:AC95"/>
    <mergeCell ref="Y94:Y95"/>
    <mergeCell ref="Z94:Z95"/>
    <mergeCell ref="Q94:Q95"/>
    <mergeCell ref="T94:T95"/>
    <mergeCell ref="H90:H91"/>
    <mergeCell ref="E90:E91"/>
    <mergeCell ref="F90:F91"/>
    <mergeCell ref="G90:G91"/>
    <mergeCell ref="AH92:AH93"/>
    <mergeCell ref="G92:G93"/>
    <mergeCell ref="H92:H93"/>
    <mergeCell ref="K92:K93"/>
    <mergeCell ref="W92:W93"/>
    <mergeCell ref="Y92:Y93"/>
    <mergeCell ref="N92:N93"/>
    <mergeCell ref="AF94:AF95"/>
    <mergeCell ref="Z92:Z93"/>
    <mergeCell ref="Q90:Q91"/>
    <mergeCell ref="AF92:AF93"/>
    <mergeCell ref="T90:T91"/>
    <mergeCell ref="AE92:AE93"/>
    <mergeCell ref="AC90:AC91"/>
    <mergeCell ref="AE90:AE91"/>
    <mergeCell ref="AD90:AD91"/>
    <mergeCell ref="X92:X93"/>
    <mergeCell ref="AB94:AB95"/>
    <mergeCell ref="Q88:Q89"/>
    <mergeCell ref="Z88:Z89"/>
    <mergeCell ref="Y90:Y91"/>
    <mergeCell ref="AB90:AB91"/>
    <mergeCell ref="AC88:AC89"/>
    <mergeCell ref="AB88:AB89"/>
    <mergeCell ref="AA94:AA95"/>
    <mergeCell ref="W90:W91"/>
    <mergeCell ref="X94:X95"/>
    <mergeCell ref="A92:A93"/>
    <mergeCell ref="B92:B93"/>
    <mergeCell ref="C92:C93"/>
    <mergeCell ref="B88:B89"/>
    <mergeCell ref="C88:C89"/>
    <mergeCell ref="A90:A91"/>
    <mergeCell ref="B90:B91"/>
    <mergeCell ref="C90:C91"/>
    <mergeCell ref="AM90:AN91"/>
    <mergeCell ref="AI90:AI91"/>
    <mergeCell ref="AJ90:AJ91"/>
    <mergeCell ref="AK90:AK91"/>
    <mergeCell ref="AL90:AL91"/>
    <mergeCell ref="A88:A89"/>
    <mergeCell ref="AJ88:AJ89"/>
    <mergeCell ref="AH88:AH89"/>
    <mergeCell ref="K90:K91"/>
    <mergeCell ref="AA90:AA91"/>
    <mergeCell ref="AG90:AG91"/>
    <mergeCell ref="AH90:AH91"/>
    <mergeCell ref="N90:N91"/>
    <mergeCell ref="AF90:AF91"/>
    <mergeCell ref="Z90:Z91"/>
    <mergeCell ref="X90:X91"/>
    <mergeCell ref="K86:K87"/>
    <mergeCell ref="N86:N87"/>
    <mergeCell ref="AF88:AF89"/>
    <mergeCell ref="AG88:AG89"/>
    <mergeCell ref="AA88:AA89"/>
    <mergeCell ref="T88:T89"/>
    <mergeCell ref="W88:W89"/>
    <mergeCell ref="AD88:AD89"/>
    <mergeCell ref="D88:D89"/>
    <mergeCell ref="E88:E89"/>
    <mergeCell ref="F88:F89"/>
    <mergeCell ref="F86:F87"/>
    <mergeCell ref="G86:G87"/>
    <mergeCell ref="H86:H87"/>
    <mergeCell ref="G88:G89"/>
    <mergeCell ref="AM88:AN89"/>
    <mergeCell ref="N88:N89"/>
    <mergeCell ref="H88:H89"/>
    <mergeCell ref="K88:K89"/>
    <mergeCell ref="AE88:AE89"/>
    <mergeCell ref="AL88:AL89"/>
    <mergeCell ref="Y88:Y89"/>
    <mergeCell ref="AK88:AK89"/>
    <mergeCell ref="X88:X89"/>
    <mergeCell ref="AI88:AI89"/>
    <mergeCell ref="W86:W87"/>
    <mergeCell ref="X86:X87"/>
    <mergeCell ref="AC86:AC87"/>
    <mergeCell ref="AD86:AD87"/>
    <mergeCell ref="Y86:Y87"/>
    <mergeCell ref="AA86:AA87"/>
    <mergeCell ref="AB86:AB87"/>
    <mergeCell ref="Z86:Z87"/>
    <mergeCell ref="AG86:AG87"/>
    <mergeCell ref="X84:X85"/>
    <mergeCell ref="AE86:AE87"/>
    <mergeCell ref="AF86:AF87"/>
    <mergeCell ref="AK86:AK87"/>
    <mergeCell ref="AL86:AL87"/>
    <mergeCell ref="AM86:AN87"/>
    <mergeCell ref="AH86:AH87"/>
    <mergeCell ref="AI86:AI87"/>
    <mergeCell ref="AJ86:AJ87"/>
    <mergeCell ref="Q82:Q83"/>
    <mergeCell ref="T82:T83"/>
    <mergeCell ref="F82:F83"/>
    <mergeCell ref="F84:F85"/>
    <mergeCell ref="E86:E87"/>
    <mergeCell ref="AD84:AD85"/>
    <mergeCell ref="E84:E85"/>
    <mergeCell ref="Q86:Q87"/>
    <mergeCell ref="T86:T87"/>
    <mergeCell ref="K84:K85"/>
    <mergeCell ref="B84:B85"/>
    <mergeCell ref="C84:C85"/>
    <mergeCell ref="D84:D85"/>
    <mergeCell ref="N84:N85"/>
    <mergeCell ref="K82:K83"/>
    <mergeCell ref="N82:N83"/>
    <mergeCell ref="G84:G85"/>
    <mergeCell ref="Y84:Y85"/>
    <mergeCell ref="AH84:AH85"/>
    <mergeCell ref="AA84:AA85"/>
    <mergeCell ref="Q84:Q85"/>
    <mergeCell ref="T84:T85"/>
    <mergeCell ref="AI84:AI85"/>
    <mergeCell ref="W84:W85"/>
    <mergeCell ref="AB84:AB85"/>
    <mergeCell ref="AC84:AC85"/>
    <mergeCell ref="AE84:AE85"/>
    <mergeCell ref="A86:A87"/>
    <mergeCell ref="B86:B87"/>
    <mergeCell ref="C86:C87"/>
    <mergeCell ref="D86:D87"/>
    <mergeCell ref="AM84:AN85"/>
    <mergeCell ref="AH82:AH83"/>
    <mergeCell ref="AG82:AG83"/>
    <mergeCell ref="H84:H85"/>
    <mergeCell ref="AA82:AA83"/>
    <mergeCell ref="AB82:AB83"/>
    <mergeCell ref="Z84:Z85"/>
    <mergeCell ref="AL84:AL85"/>
    <mergeCell ref="Q80:Q81"/>
    <mergeCell ref="AL80:AL81"/>
    <mergeCell ref="Y80:Y81"/>
    <mergeCell ref="Z80:Z81"/>
    <mergeCell ref="AE80:AE81"/>
    <mergeCell ref="W82:W83"/>
    <mergeCell ref="X82:X83"/>
    <mergeCell ref="AC82:AC83"/>
    <mergeCell ref="AK84:AK85"/>
    <mergeCell ref="A80:A81"/>
    <mergeCell ref="B80:B81"/>
    <mergeCell ref="C80:C81"/>
    <mergeCell ref="AI82:AI83"/>
    <mergeCell ref="X80:X81"/>
    <mergeCell ref="AA80:AA81"/>
    <mergeCell ref="G82:G83"/>
    <mergeCell ref="H82:H83"/>
    <mergeCell ref="A84:A85"/>
    <mergeCell ref="AD80:AD81"/>
    <mergeCell ref="AJ82:AJ83"/>
    <mergeCell ref="AD82:AD83"/>
    <mergeCell ref="AE82:AE83"/>
    <mergeCell ref="AF82:AF83"/>
    <mergeCell ref="AJ84:AJ85"/>
    <mergeCell ref="AF84:AF85"/>
    <mergeCell ref="AG84:AG85"/>
    <mergeCell ref="AK82:AK83"/>
    <mergeCell ref="AJ80:AJ81"/>
    <mergeCell ref="AK80:AK81"/>
    <mergeCell ref="AH80:AH81"/>
    <mergeCell ref="AF80:AF81"/>
    <mergeCell ref="AG80:AG81"/>
    <mergeCell ref="AC78:AC79"/>
    <mergeCell ref="AD78:AD79"/>
    <mergeCell ref="AM78:AN79"/>
    <mergeCell ref="T80:T81"/>
    <mergeCell ref="W80:W81"/>
    <mergeCell ref="AI80:AI81"/>
    <mergeCell ref="AI78:AI79"/>
    <mergeCell ref="AJ78:AJ79"/>
    <mergeCell ref="W78:W79"/>
    <mergeCell ref="X78:X79"/>
    <mergeCell ref="AK78:AK79"/>
    <mergeCell ref="AL78:AL79"/>
    <mergeCell ref="AE78:AE79"/>
    <mergeCell ref="AF78:AF79"/>
    <mergeCell ref="AH78:AH79"/>
    <mergeCell ref="AG78:AG79"/>
    <mergeCell ref="AM80:AN81"/>
    <mergeCell ref="A82:A83"/>
    <mergeCell ref="B82:B83"/>
    <mergeCell ref="C82:C83"/>
    <mergeCell ref="D82:D83"/>
    <mergeCell ref="E82:E83"/>
    <mergeCell ref="AM82:AN83"/>
    <mergeCell ref="AL82:AL83"/>
    <mergeCell ref="AB80:AB81"/>
    <mergeCell ref="AC80:AC81"/>
    <mergeCell ref="D80:D81"/>
    <mergeCell ref="E80:E81"/>
    <mergeCell ref="F80:F81"/>
    <mergeCell ref="W76:W77"/>
    <mergeCell ref="G80:G81"/>
    <mergeCell ref="H80:H81"/>
    <mergeCell ref="G78:G79"/>
    <mergeCell ref="H78:H79"/>
    <mergeCell ref="K78:K79"/>
    <mergeCell ref="N78:N79"/>
    <mergeCell ref="Q76:Q77"/>
    <mergeCell ref="H76:H77"/>
    <mergeCell ref="K76:K77"/>
    <mergeCell ref="T76:T77"/>
    <mergeCell ref="N76:N77"/>
    <mergeCell ref="F76:F77"/>
    <mergeCell ref="G76:G77"/>
    <mergeCell ref="K80:K81"/>
    <mergeCell ref="N80:N81"/>
    <mergeCell ref="AA74:AA75"/>
    <mergeCell ref="AB74:AB75"/>
    <mergeCell ref="Q78:Q79"/>
    <mergeCell ref="T78:T79"/>
    <mergeCell ref="AA76:AA77"/>
    <mergeCell ref="AB76:AB77"/>
    <mergeCell ref="AA78:AA79"/>
    <mergeCell ref="AB78:AB79"/>
    <mergeCell ref="AE74:AE75"/>
    <mergeCell ref="A76:A77"/>
    <mergeCell ref="B76:B77"/>
    <mergeCell ref="C76:C77"/>
    <mergeCell ref="D76:D77"/>
    <mergeCell ref="Y76:Y77"/>
    <mergeCell ref="W74:W75"/>
    <mergeCell ref="X74:X75"/>
    <mergeCell ref="X76:X77"/>
    <mergeCell ref="E76:E77"/>
    <mergeCell ref="Q74:Q75"/>
    <mergeCell ref="T74:T75"/>
    <mergeCell ref="N74:N75"/>
    <mergeCell ref="K74:K75"/>
    <mergeCell ref="AC74:AC75"/>
    <mergeCell ref="AD74:AD75"/>
    <mergeCell ref="A78:A79"/>
    <mergeCell ref="B78:B79"/>
    <mergeCell ref="C78:C79"/>
    <mergeCell ref="D78:D79"/>
    <mergeCell ref="AH76:AH77"/>
    <mergeCell ref="AC76:AC77"/>
    <mergeCell ref="AD76:AD77"/>
    <mergeCell ref="AG76:AG77"/>
    <mergeCell ref="AE76:AE77"/>
    <mergeCell ref="AF76:AF77"/>
    <mergeCell ref="E78:E79"/>
    <mergeCell ref="F78:F79"/>
    <mergeCell ref="AM76:AN77"/>
    <mergeCell ref="AI74:AI75"/>
    <mergeCell ref="AJ74:AJ75"/>
    <mergeCell ref="AK74:AK75"/>
    <mergeCell ref="AI76:AI77"/>
    <mergeCell ref="AJ76:AJ77"/>
    <mergeCell ref="AK76:AK77"/>
    <mergeCell ref="AL76:AL77"/>
    <mergeCell ref="F72:F73"/>
    <mergeCell ref="AL74:AL75"/>
    <mergeCell ref="Q72:Q73"/>
    <mergeCell ref="AD72:AD73"/>
    <mergeCell ref="AE72:AE73"/>
    <mergeCell ref="AF72:AF73"/>
    <mergeCell ref="T72:T73"/>
    <mergeCell ref="W72:W73"/>
    <mergeCell ref="Y72:Y73"/>
    <mergeCell ref="X72:X73"/>
    <mergeCell ref="AL72:AL73"/>
    <mergeCell ref="AJ72:AJ73"/>
    <mergeCell ref="Z72:Z73"/>
    <mergeCell ref="A72:A73"/>
    <mergeCell ref="B72:B73"/>
    <mergeCell ref="C72:C73"/>
    <mergeCell ref="H72:H73"/>
    <mergeCell ref="D72:D73"/>
    <mergeCell ref="E72:E73"/>
    <mergeCell ref="K72:K73"/>
    <mergeCell ref="AM70:AN71"/>
    <mergeCell ref="AF70:AF71"/>
    <mergeCell ref="AC70:AC71"/>
    <mergeCell ref="AD70:AD71"/>
    <mergeCell ref="AH70:AH71"/>
    <mergeCell ref="AE70:AE71"/>
    <mergeCell ref="AK70:AK71"/>
    <mergeCell ref="G70:G71"/>
    <mergeCell ref="H70:H71"/>
    <mergeCell ref="K70:K71"/>
    <mergeCell ref="N70:N71"/>
    <mergeCell ref="AH74:AH75"/>
    <mergeCell ref="G72:G73"/>
    <mergeCell ref="N72:N73"/>
    <mergeCell ref="AA72:AA73"/>
    <mergeCell ref="G74:G75"/>
    <mergeCell ref="H74:H75"/>
    <mergeCell ref="AM72:AN73"/>
    <mergeCell ref="AM74:AN75"/>
    <mergeCell ref="AB72:AB73"/>
    <mergeCell ref="AC72:AC73"/>
    <mergeCell ref="AK72:AK73"/>
    <mergeCell ref="AF74:AF75"/>
    <mergeCell ref="AI72:AI73"/>
    <mergeCell ref="AG72:AG73"/>
    <mergeCell ref="AH72:AH73"/>
    <mergeCell ref="AG74:AG75"/>
    <mergeCell ref="AL70:AL71"/>
    <mergeCell ref="AI70:AI71"/>
    <mergeCell ref="A74:A75"/>
    <mergeCell ref="B74:B75"/>
    <mergeCell ref="C74:C75"/>
    <mergeCell ref="D74:D75"/>
    <mergeCell ref="E74:E75"/>
    <mergeCell ref="F74:F75"/>
    <mergeCell ref="AJ70:AJ71"/>
    <mergeCell ref="W70:W71"/>
    <mergeCell ref="AG70:AG71"/>
    <mergeCell ref="T68:T69"/>
    <mergeCell ref="W68:W69"/>
    <mergeCell ref="X68:X69"/>
    <mergeCell ref="X70:X71"/>
    <mergeCell ref="AA70:AA71"/>
    <mergeCell ref="AB70:AB71"/>
    <mergeCell ref="Z70:Z71"/>
    <mergeCell ref="Y70:Y71"/>
    <mergeCell ref="AI68:AI69"/>
    <mergeCell ref="AA68:AA69"/>
    <mergeCell ref="AF68:AF69"/>
    <mergeCell ref="Y68:Y69"/>
    <mergeCell ref="Z68:Z69"/>
    <mergeCell ref="AD68:AD69"/>
    <mergeCell ref="AE68:AE69"/>
    <mergeCell ref="AB68:AB69"/>
    <mergeCell ref="AE66:AE67"/>
    <mergeCell ref="AF66:AF67"/>
    <mergeCell ref="Q70:Q71"/>
    <mergeCell ref="T70:T71"/>
    <mergeCell ref="AA66:AA67"/>
    <mergeCell ref="AB66:AB67"/>
    <mergeCell ref="AC66:AC67"/>
    <mergeCell ref="AD66:AD67"/>
    <mergeCell ref="T66:T67"/>
    <mergeCell ref="W66:W67"/>
    <mergeCell ref="AL68:AL69"/>
    <mergeCell ref="AJ66:AJ67"/>
    <mergeCell ref="AK66:AK67"/>
    <mergeCell ref="AG66:AG67"/>
    <mergeCell ref="AH66:AH67"/>
    <mergeCell ref="AJ68:AJ69"/>
    <mergeCell ref="AK68:AK69"/>
    <mergeCell ref="AG68:AG69"/>
    <mergeCell ref="AI66:AI67"/>
    <mergeCell ref="AH68:AH69"/>
    <mergeCell ref="X66:X67"/>
    <mergeCell ref="N66:N67"/>
    <mergeCell ref="Q66:Q67"/>
    <mergeCell ref="C66:C67"/>
    <mergeCell ref="D66:D67"/>
    <mergeCell ref="E66:E67"/>
    <mergeCell ref="K66:K67"/>
    <mergeCell ref="F66:F67"/>
    <mergeCell ref="H66:H67"/>
    <mergeCell ref="AM68:AN69"/>
    <mergeCell ref="A70:A71"/>
    <mergeCell ref="B70:B71"/>
    <mergeCell ref="C70:C71"/>
    <mergeCell ref="D70:D71"/>
    <mergeCell ref="E70:E71"/>
    <mergeCell ref="F70:F71"/>
    <mergeCell ref="A68:A69"/>
    <mergeCell ref="B68:B69"/>
    <mergeCell ref="C68:C69"/>
    <mergeCell ref="K68:K69"/>
    <mergeCell ref="AC68:AC69"/>
    <mergeCell ref="F68:F69"/>
    <mergeCell ref="G68:G69"/>
    <mergeCell ref="N68:N69"/>
    <mergeCell ref="Q68:Q69"/>
    <mergeCell ref="H68:H69"/>
    <mergeCell ref="D68:D69"/>
    <mergeCell ref="E68:E69"/>
    <mergeCell ref="W64:W65"/>
    <mergeCell ref="K64:K65"/>
    <mergeCell ref="N64:N65"/>
    <mergeCell ref="D64:D65"/>
    <mergeCell ref="E64:E65"/>
    <mergeCell ref="F64:F65"/>
    <mergeCell ref="H64:H65"/>
    <mergeCell ref="G66:G67"/>
    <mergeCell ref="C62:C63"/>
    <mergeCell ref="D62:D63"/>
    <mergeCell ref="Q64:Q65"/>
    <mergeCell ref="G62:G63"/>
    <mergeCell ref="C64:C65"/>
    <mergeCell ref="H62:H63"/>
    <mergeCell ref="K62:K63"/>
    <mergeCell ref="N62:N63"/>
    <mergeCell ref="E62:E63"/>
    <mergeCell ref="F62:F63"/>
    <mergeCell ref="A66:A67"/>
    <mergeCell ref="A64:A65"/>
    <mergeCell ref="A62:A63"/>
    <mergeCell ref="B62:B63"/>
    <mergeCell ref="B64:B65"/>
    <mergeCell ref="B66:B67"/>
    <mergeCell ref="AJ64:AJ65"/>
    <mergeCell ref="AK64:AK65"/>
    <mergeCell ref="AF64:AF65"/>
    <mergeCell ref="AG64:AG65"/>
    <mergeCell ref="G64:G65"/>
    <mergeCell ref="T64:T65"/>
    <mergeCell ref="X64:X65"/>
    <mergeCell ref="AA64:AA65"/>
    <mergeCell ref="AB64:AB65"/>
    <mergeCell ref="AC64:AC65"/>
    <mergeCell ref="Y64:Y65"/>
    <mergeCell ref="Z64:Z65"/>
    <mergeCell ref="AL66:AL67"/>
    <mergeCell ref="A57:AA57"/>
    <mergeCell ref="A58:AA58"/>
    <mergeCell ref="AB58:AB59"/>
    <mergeCell ref="AC58:AC59"/>
    <mergeCell ref="AD58:AD59"/>
    <mergeCell ref="Q62:Q63"/>
    <mergeCell ref="T62:T63"/>
    <mergeCell ref="AM66:AN67"/>
    <mergeCell ref="AL62:AL63"/>
    <mergeCell ref="AM62:AN63"/>
    <mergeCell ref="AM64:AN65"/>
    <mergeCell ref="AD64:AD65"/>
    <mergeCell ref="AE64:AE65"/>
    <mergeCell ref="AL64:AL65"/>
    <mergeCell ref="AH64:AH65"/>
    <mergeCell ref="AI64:AI65"/>
    <mergeCell ref="AD62:AD63"/>
    <mergeCell ref="I61:J61"/>
    <mergeCell ref="L61:M61"/>
    <mergeCell ref="O61:P61"/>
    <mergeCell ref="R61:S61"/>
    <mergeCell ref="AF58:AF59"/>
    <mergeCell ref="W60:AA60"/>
    <mergeCell ref="U60:V60"/>
    <mergeCell ref="U61:V61"/>
    <mergeCell ref="W62:W63"/>
    <mergeCell ref="X62:X63"/>
    <mergeCell ref="AA62:AA63"/>
    <mergeCell ref="AB62:AB63"/>
    <mergeCell ref="AL58:AL59"/>
    <mergeCell ref="AK62:AK63"/>
    <mergeCell ref="AK58:AK59"/>
    <mergeCell ref="AC62:AC63"/>
    <mergeCell ref="AG62:AG63"/>
    <mergeCell ref="AM61:AN61"/>
    <mergeCell ref="Z62:Z63"/>
    <mergeCell ref="Y62:Y63"/>
    <mergeCell ref="AF62:AF63"/>
    <mergeCell ref="AE62:AE63"/>
    <mergeCell ref="AH62:AH63"/>
    <mergeCell ref="AI62:AI63"/>
    <mergeCell ref="AJ62:AJ63"/>
    <mergeCell ref="B60:F60"/>
    <mergeCell ref="G60:H60"/>
    <mergeCell ref="I60:M60"/>
    <mergeCell ref="O60:S60"/>
    <mergeCell ref="T53:T54"/>
    <mergeCell ref="W53:W54"/>
    <mergeCell ref="F53:F54"/>
    <mergeCell ref="AE58:AE59"/>
    <mergeCell ref="A59:AA59"/>
    <mergeCell ref="Q53:Q54"/>
    <mergeCell ref="C53:C54"/>
    <mergeCell ref="A56:AA56"/>
    <mergeCell ref="AD56:AD57"/>
    <mergeCell ref="AE56:AE57"/>
    <mergeCell ref="X53:X54"/>
    <mergeCell ref="AA53:AA54"/>
    <mergeCell ref="AJ56:AJ57"/>
    <mergeCell ref="AH56:AH57"/>
    <mergeCell ref="AI56:AI57"/>
    <mergeCell ref="AH51:AH52"/>
    <mergeCell ref="AF56:AF57"/>
    <mergeCell ref="AI58:AI59"/>
    <mergeCell ref="AG58:AG59"/>
    <mergeCell ref="AH58:AH59"/>
    <mergeCell ref="AG56:AG57"/>
    <mergeCell ref="AJ58:AJ59"/>
    <mergeCell ref="AL56:AL57"/>
    <mergeCell ref="AG51:AG52"/>
    <mergeCell ref="AK56:AK57"/>
    <mergeCell ref="AB53:AL54"/>
    <mergeCell ref="AB56:AB57"/>
    <mergeCell ref="AC56:AC57"/>
    <mergeCell ref="AB51:AB52"/>
    <mergeCell ref="AC51:AC52"/>
    <mergeCell ref="AD51:AD52"/>
    <mergeCell ref="Y51:Y52"/>
    <mergeCell ref="Z51:Z52"/>
    <mergeCell ref="K51:K52"/>
    <mergeCell ref="N51:N52"/>
    <mergeCell ref="Q51:Q52"/>
    <mergeCell ref="AL51:AL52"/>
    <mergeCell ref="AA51:AA52"/>
    <mergeCell ref="AK51:AK52"/>
    <mergeCell ref="AF51:AF52"/>
    <mergeCell ref="T51:T52"/>
    <mergeCell ref="A51:A52"/>
    <mergeCell ref="B51:B52"/>
    <mergeCell ref="C51:C52"/>
    <mergeCell ref="F49:F50"/>
    <mergeCell ref="D51:D52"/>
    <mergeCell ref="AM51:AN52"/>
    <mergeCell ref="AI51:AI52"/>
    <mergeCell ref="AJ51:AJ52"/>
    <mergeCell ref="W51:W52"/>
    <mergeCell ref="X51:X52"/>
    <mergeCell ref="AM53:AN54"/>
    <mergeCell ref="A55:AA55"/>
    <mergeCell ref="AB55:AL55"/>
    <mergeCell ref="A53:B54"/>
    <mergeCell ref="H53:H54"/>
    <mergeCell ref="G53:G54"/>
    <mergeCell ref="K53:K54"/>
    <mergeCell ref="N53:N54"/>
    <mergeCell ref="D53:D54"/>
    <mergeCell ref="E53:E54"/>
    <mergeCell ref="AE51:AE52"/>
    <mergeCell ref="E49:E50"/>
    <mergeCell ref="G49:G50"/>
    <mergeCell ref="H49:H50"/>
    <mergeCell ref="G51:G52"/>
    <mergeCell ref="H51:H52"/>
    <mergeCell ref="E51:E52"/>
    <mergeCell ref="F51:F52"/>
    <mergeCell ref="AA49:AA50"/>
    <mergeCell ref="K49:K50"/>
    <mergeCell ref="X47:X48"/>
    <mergeCell ref="A49:A50"/>
    <mergeCell ref="B49:B50"/>
    <mergeCell ref="C49:C50"/>
    <mergeCell ref="D49:D50"/>
    <mergeCell ref="N49:N50"/>
    <mergeCell ref="Q49:Q50"/>
    <mergeCell ref="Q47:Q48"/>
    <mergeCell ref="W49:W50"/>
    <mergeCell ref="T49:T50"/>
    <mergeCell ref="AF49:AF50"/>
    <mergeCell ref="AG49:AG50"/>
    <mergeCell ref="X49:X50"/>
    <mergeCell ref="AA47:AA48"/>
    <mergeCell ref="AB47:AB48"/>
    <mergeCell ref="AC47:AC48"/>
    <mergeCell ref="AD47:AD48"/>
    <mergeCell ref="Y47:Y48"/>
    <mergeCell ref="AB49:AB50"/>
    <mergeCell ref="AC49:AC50"/>
    <mergeCell ref="A47:A48"/>
    <mergeCell ref="B47:B48"/>
    <mergeCell ref="C47:C48"/>
    <mergeCell ref="D47:D48"/>
    <mergeCell ref="T47:T48"/>
    <mergeCell ref="W47:W48"/>
    <mergeCell ref="K47:K48"/>
    <mergeCell ref="N47:N48"/>
    <mergeCell ref="AM49:AN50"/>
    <mergeCell ref="AH49:AH50"/>
    <mergeCell ref="AE49:AE50"/>
    <mergeCell ref="Y49:Y50"/>
    <mergeCell ref="Z49:Z50"/>
    <mergeCell ref="AI49:AI50"/>
    <mergeCell ref="AJ49:AJ50"/>
    <mergeCell ref="AK49:AK50"/>
    <mergeCell ref="AL49:AL50"/>
    <mergeCell ref="AD49:AD50"/>
    <mergeCell ref="AL45:AL46"/>
    <mergeCell ref="E45:E46"/>
    <mergeCell ref="F45:F46"/>
    <mergeCell ref="AK45:AK46"/>
    <mergeCell ref="X45:X46"/>
    <mergeCell ref="AA45:AA46"/>
    <mergeCell ref="W45:W46"/>
    <mergeCell ref="G45:G46"/>
    <mergeCell ref="H45:H46"/>
    <mergeCell ref="AF45:AF46"/>
    <mergeCell ref="A45:A46"/>
    <mergeCell ref="B45:B46"/>
    <mergeCell ref="C45:C46"/>
    <mergeCell ref="D45:D46"/>
    <mergeCell ref="AE45:AE46"/>
    <mergeCell ref="K45:K46"/>
    <mergeCell ref="N45:N46"/>
    <mergeCell ref="T45:T46"/>
    <mergeCell ref="AM47:AN48"/>
    <mergeCell ref="AF47:AF48"/>
    <mergeCell ref="AH47:AH48"/>
    <mergeCell ref="AL47:AL48"/>
    <mergeCell ref="AB45:AB46"/>
    <mergeCell ref="AC45:AC46"/>
    <mergeCell ref="AD45:AD46"/>
    <mergeCell ref="AI47:AI48"/>
    <mergeCell ref="AK47:AK48"/>
    <mergeCell ref="AE47:AE48"/>
    <mergeCell ref="AM45:AN46"/>
    <mergeCell ref="E47:E48"/>
    <mergeCell ref="F47:F48"/>
    <mergeCell ref="G47:G48"/>
    <mergeCell ref="H47:H48"/>
    <mergeCell ref="AI45:AI46"/>
    <mergeCell ref="Z45:Z46"/>
    <mergeCell ref="AG45:AG46"/>
    <mergeCell ref="AH45:AH46"/>
    <mergeCell ref="AA43:AA44"/>
    <mergeCell ref="AB43:AB44"/>
    <mergeCell ref="AJ47:AJ48"/>
    <mergeCell ref="AJ45:AJ46"/>
    <mergeCell ref="Q43:Q44"/>
    <mergeCell ref="AG47:AG48"/>
    <mergeCell ref="Y45:Y46"/>
    <mergeCell ref="Q45:Q46"/>
    <mergeCell ref="AD43:AD44"/>
    <mergeCell ref="Z47:Z48"/>
    <mergeCell ref="AF43:AF44"/>
    <mergeCell ref="AC43:AC44"/>
    <mergeCell ref="G43:G44"/>
    <mergeCell ref="H43:H44"/>
    <mergeCell ref="K43:K44"/>
    <mergeCell ref="AH43:AH44"/>
    <mergeCell ref="AE43:AE44"/>
    <mergeCell ref="T43:T44"/>
    <mergeCell ref="W43:W44"/>
    <mergeCell ref="Y43:Y44"/>
    <mergeCell ref="AM43:AN44"/>
    <mergeCell ref="AG43:AG44"/>
    <mergeCell ref="AI43:AI44"/>
    <mergeCell ref="AJ43:AJ44"/>
    <mergeCell ref="AL43:AL44"/>
    <mergeCell ref="AK43:AK44"/>
    <mergeCell ref="A41:A42"/>
    <mergeCell ref="B41:B42"/>
    <mergeCell ref="C41:C42"/>
    <mergeCell ref="D41:D42"/>
    <mergeCell ref="Z43:Z44"/>
    <mergeCell ref="X43:X44"/>
    <mergeCell ref="N43:N44"/>
    <mergeCell ref="AD41:AD42"/>
    <mergeCell ref="G41:G42"/>
    <mergeCell ref="N41:N42"/>
    <mergeCell ref="Q41:Q42"/>
    <mergeCell ref="T41:T42"/>
    <mergeCell ref="AA41:AA42"/>
    <mergeCell ref="Z41:Z42"/>
    <mergeCell ref="AB41:AB42"/>
    <mergeCell ref="AC41:AC42"/>
    <mergeCell ref="H41:H42"/>
    <mergeCell ref="K41:K42"/>
    <mergeCell ref="X39:X40"/>
    <mergeCell ref="Y41:Y42"/>
    <mergeCell ref="X41:X42"/>
    <mergeCell ref="E41:E42"/>
    <mergeCell ref="AD39:AD40"/>
    <mergeCell ref="AI39:AI40"/>
    <mergeCell ref="AE39:AE40"/>
    <mergeCell ref="AG39:AG40"/>
    <mergeCell ref="AF39:AF40"/>
    <mergeCell ref="AH39:AH40"/>
    <mergeCell ref="AG41:AG42"/>
    <mergeCell ref="AL41:AL42"/>
    <mergeCell ref="AE41:AE42"/>
    <mergeCell ref="AF41:AF42"/>
    <mergeCell ref="AK41:AK42"/>
    <mergeCell ref="AJ41:AJ42"/>
    <mergeCell ref="AH41:AH42"/>
    <mergeCell ref="AM41:AN42"/>
    <mergeCell ref="A43:A44"/>
    <mergeCell ref="B43:B44"/>
    <mergeCell ref="C43:C44"/>
    <mergeCell ref="D43:D44"/>
    <mergeCell ref="E43:E44"/>
    <mergeCell ref="F43:F44"/>
    <mergeCell ref="F41:F42"/>
    <mergeCell ref="AI41:AI42"/>
    <mergeCell ref="W41:W42"/>
    <mergeCell ref="W39:W40"/>
    <mergeCell ref="AE37:AE38"/>
    <mergeCell ref="AK37:AK38"/>
    <mergeCell ref="AF37:AF38"/>
    <mergeCell ref="AG37:AG38"/>
    <mergeCell ref="AH37:AH38"/>
    <mergeCell ref="AI37:AI38"/>
    <mergeCell ref="AA39:AA40"/>
    <mergeCell ref="AB39:AB40"/>
    <mergeCell ref="AC39:AC40"/>
    <mergeCell ref="T37:T38"/>
    <mergeCell ref="W37:W38"/>
    <mergeCell ref="G39:G40"/>
    <mergeCell ref="H39:H40"/>
    <mergeCell ref="Y39:Y40"/>
    <mergeCell ref="Z39:Z40"/>
    <mergeCell ref="K39:K40"/>
    <mergeCell ref="N39:N40"/>
    <mergeCell ref="Q39:Q40"/>
    <mergeCell ref="T39:T40"/>
    <mergeCell ref="AK39:AK40"/>
    <mergeCell ref="AJ37:AJ38"/>
    <mergeCell ref="AA37:AA38"/>
    <mergeCell ref="A37:A38"/>
    <mergeCell ref="B37:B38"/>
    <mergeCell ref="C37:C38"/>
    <mergeCell ref="H37:H38"/>
    <mergeCell ref="D37:D38"/>
    <mergeCell ref="Q37:Q38"/>
    <mergeCell ref="Z37:Z38"/>
    <mergeCell ref="X37:X38"/>
    <mergeCell ref="Y37:Y38"/>
    <mergeCell ref="K37:K38"/>
    <mergeCell ref="N37:N38"/>
    <mergeCell ref="AM39:AN40"/>
    <mergeCell ref="AL39:AL40"/>
    <mergeCell ref="AB37:AB38"/>
    <mergeCell ref="AC37:AC38"/>
    <mergeCell ref="AD37:AD38"/>
    <mergeCell ref="AJ39:AJ40"/>
    <mergeCell ref="AD35:AD36"/>
    <mergeCell ref="Q35:Q36"/>
    <mergeCell ref="AC35:AC36"/>
    <mergeCell ref="AM37:AN38"/>
    <mergeCell ref="AL37:AL38"/>
    <mergeCell ref="E39:E40"/>
    <mergeCell ref="F39:F40"/>
    <mergeCell ref="E37:E38"/>
    <mergeCell ref="F37:F38"/>
    <mergeCell ref="G37:G38"/>
    <mergeCell ref="A39:A40"/>
    <mergeCell ref="B39:B40"/>
    <mergeCell ref="C39:C40"/>
    <mergeCell ref="D39:D40"/>
    <mergeCell ref="AF35:AF36"/>
    <mergeCell ref="G35:G36"/>
    <mergeCell ref="H35:H36"/>
    <mergeCell ref="K35:K36"/>
    <mergeCell ref="N35:N36"/>
    <mergeCell ref="AA35:AA36"/>
    <mergeCell ref="AK35:AK36"/>
    <mergeCell ref="AL35:AL36"/>
    <mergeCell ref="AM35:AN36"/>
    <mergeCell ref="T35:T36"/>
    <mergeCell ref="AG35:AG36"/>
    <mergeCell ref="AI35:AI36"/>
    <mergeCell ref="AJ35:AJ36"/>
    <mergeCell ref="AH35:AH36"/>
    <mergeCell ref="W35:W36"/>
    <mergeCell ref="X35:X36"/>
    <mergeCell ref="AH33:AH34"/>
    <mergeCell ref="Y35:Y36"/>
    <mergeCell ref="Z35:Z36"/>
    <mergeCell ref="AD33:AD34"/>
    <mergeCell ref="Y33:Y34"/>
    <mergeCell ref="Z33:Z34"/>
    <mergeCell ref="AC33:AC34"/>
    <mergeCell ref="AE33:AE34"/>
    <mergeCell ref="AE35:AE36"/>
    <mergeCell ref="AB35:AB36"/>
    <mergeCell ref="H33:H34"/>
    <mergeCell ref="K33:K34"/>
    <mergeCell ref="AB33:AB34"/>
    <mergeCell ref="X33:X34"/>
    <mergeCell ref="N33:N34"/>
    <mergeCell ref="Q33:Q34"/>
    <mergeCell ref="T33:T34"/>
    <mergeCell ref="W33:W34"/>
    <mergeCell ref="D33:D34"/>
    <mergeCell ref="E33:E34"/>
    <mergeCell ref="T31:T32"/>
    <mergeCell ref="W31:W32"/>
    <mergeCell ref="AF31:AF32"/>
    <mergeCell ref="AA33:AA34"/>
    <mergeCell ref="AF33:AF34"/>
    <mergeCell ref="Y31:Y32"/>
    <mergeCell ref="X31:X32"/>
    <mergeCell ref="G33:G34"/>
    <mergeCell ref="AK33:AK34"/>
    <mergeCell ref="AG33:AG34"/>
    <mergeCell ref="G31:G32"/>
    <mergeCell ref="H31:H32"/>
    <mergeCell ref="Q31:Q32"/>
    <mergeCell ref="AH31:AH32"/>
    <mergeCell ref="AA31:AA32"/>
    <mergeCell ref="AB31:AB32"/>
    <mergeCell ref="AC31:AC32"/>
    <mergeCell ref="AD31:AD32"/>
    <mergeCell ref="F35:F36"/>
    <mergeCell ref="F33:F34"/>
    <mergeCell ref="A33:A34"/>
    <mergeCell ref="AG31:AG32"/>
    <mergeCell ref="AE31:AE32"/>
    <mergeCell ref="Z31:Z32"/>
    <mergeCell ref="K31:K32"/>
    <mergeCell ref="N31:N32"/>
    <mergeCell ref="B33:B34"/>
    <mergeCell ref="C33:C34"/>
    <mergeCell ref="Z29:Z30"/>
    <mergeCell ref="AE29:AE30"/>
    <mergeCell ref="AF29:AF30"/>
    <mergeCell ref="AL33:AL34"/>
    <mergeCell ref="AM33:AN34"/>
    <mergeCell ref="A35:A36"/>
    <mergeCell ref="B35:B36"/>
    <mergeCell ref="C35:C36"/>
    <mergeCell ref="D35:D36"/>
    <mergeCell ref="E35:E36"/>
    <mergeCell ref="AA29:AA30"/>
    <mergeCell ref="A29:A30"/>
    <mergeCell ref="B29:B30"/>
    <mergeCell ref="C29:C30"/>
    <mergeCell ref="N29:N30"/>
    <mergeCell ref="F29:F30"/>
    <mergeCell ref="X29:X30"/>
    <mergeCell ref="G29:G30"/>
    <mergeCell ref="H29:H30"/>
    <mergeCell ref="Y29:Y30"/>
    <mergeCell ref="AM31:AN32"/>
    <mergeCell ref="AL31:AL32"/>
    <mergeCell ref="AB29:AB30"/>
    <mergeCell ref="AC29:AC30"/>
    <mergeCell ref="AD29:AD30"/>
    <mergeCell ref="AJ31:AJ32"/>
    <mergeCell ref="AK31:AK32"/>
    <mergeCell ref="AJ29:AJ30"/>
    <mergeCell ref="AG29:AG30"/>
    <mergeCell ref="AK29:AK30"/>
    <mergeCell ref="AH29:AH30"/>
    <mergeCell ref="AL27:AL28"/>
    <mergeCell ref="AM27:AN28"/>
    <mergeCell ref="AL29:AL30"/>
    <mergeCell ref="AM29:AN30"/>
    <mergeCell ref="AI29:AI30"/>
    <mergeCell ref="AB27:AB28"/>
    <mergeCell ref="AC27:AC28"/>
    <mergeCell ref="AD27:AD28"/>
    <mergeCell ref="AH27:AH28"/>
    <mergeCell ref="AE27:AE28"/>
    <mergeCell ref="AF27:AF28"/>
    <mergeCell ref="G27:G28"/>
    <mergeCell ref="H27:H28"/>
    <mergeCell ref="K27:K28"/>
    <mergeCell ref="N27:N28"/>
    <mergeCell ref="T29:T30"/>
    <mergeCell ref="W29:W30"/>
    <mergeCell ref="T27:T28"/>
    <mergeCell ref="K29:K30"/>
    <mergeCell ref="Q29:Q30"/>
    <mergeCell ref="Y27:Y28"/>
    <mergeCell ref="Z27:Z28"/>
    <mergeCell ref="W27:W28"/>
    <mergeCell ref="AG27:AG28"/>
    <mergeCell ref="X27:X28"/>
    <mergeCell ref="AA27:AA28"/>
    <mergeCell ref="E31:E32"/>
    <mergeCell ref="F31:F32"/>
    <mergeCell ref="D29:D30"/>
    <mergeCell ref="E29:E30"/>
    <mergeCell ref="A31:A32"/>
    <mergeCell ref="B31:B32"/>
    <mergeCell ref="C31:C32"/>
    <mergeCell ref="D31:D32"/>
    <mergeCell ref="Z25:Z26"/>
    <mergeCell ref="F25:F26"/>
    <mergeCell ref="A25:A26"/>
    <mergeCell ref="B25:B26"/>
    <mergeCell ref="C25:C26"/>
    <mergeCell ref="D25:D26"/>
    <mergeCell ref="AB25:AB26"/>
    <mergeCell ref="AC25:AC26"/>
    <mergeCell ref="AD25:AD26"/>
    <mergeCell ref="W25:W26"/>
    <mergeCell ref="Y25:Y26"/>
    <mergeCell ref="E25:E26"/>
    <mergeCell ref="AA25:AA26"/>
    <mergeCell ref="X25:X26"/>
    <mergeCell ref="G25:G26"/>
    <mergeCell ref="H25:H26"/>
    <mergeCell ref="AM25:AN26"/>
    <mergeCell ref="A27:A28"/>
    <mergeCell ref="B27:B28"/>
    <mergeCell ref="C27:C28"/>
    <mergeCell ref="D27:D28"/>
    <mergeCell ref="E27:E28"/>
    <mergeCell ref="F27:F28"/>
    <mergeCell ref="Q27:Q28"/>
    <mergeCell ref="Q25:Q26"/>
    <mergeCell ref="T25:T26"/>
    <mergeCell ref="AK25:AK26"/>
    <mergeCell ref="AL25:AL26"/>
    <mergeCell ref="AG25:AG26"/>
    <mergeCell ref="AE25:AE26"/>
    <mergeCell ref="AF25:AF26"/>
    <mergeCell ref="AI25:AI26"/>
    <mergeCell ref="AJ25:AJ26"/>
    <mergeCell ref="K23:K24"/>
    <mergeCell ref="AH25:AH26"/>
    <mergeCell ref="N23:N24"/>
    <mergeCell ref="Q23:Q24"/>
    <mergeCell ref="T23:T24"/>
    <mergeCell ref="W23:W24"/>
    <mergeCell ref="N25:N26"/>
    <mergeCell ref="K25:K26"/>
    <mergeCell ref="AG23:AG24"/>
    <mergeCell ref="AF23:AF24"/>
    <mergeCell ref="A23:A24"/>
    <mergeCell ref="E21:E22"/>
    <mergeCell ref="A21:A22"/>
    <mergeCell ref="B21:B22"/>
    <mergeCell ref="C21:C22"/>
    <mergeCell ref="D21:D22"/>
    <mergeCell ref="B23:B24"/>
    <mergeCell ref="C23:C24"/>
    <mergeCell ref="X23:X24"/>
    <mergeCell ref="T21:T22"/>
    <mergeCell ref="W21:W22"/>
    <mergeCell ref="X21:X22"/>
    <mergeCell ref="F23:F24"/>
    <mergeCell ref="F21:F22"/>
    <mergeCell ref="H21:H22"/>
    <mergeCell ref="K21:K22"/>
    <mergeCell ref="N21:N22"/>
    <mergeCell ref="Q21:Q22"/>
    <mergeCell ref="AG21:AG22"/>
    <mergeCell ref="Z21:Z22"/>
    <mergeCell ref="AE23:AE24"/>
    <mergeCell ref="Y21:Y22"/>
    <mergeCell ref="AA21:AA22"/>
    <mergeCell ref="D23:D24"/>
    <mergeCell ref="G23:G24"/>
    <mergeCell ref="H23:H24"/>
    <mergeCell ref="E23:E24"/>
    <mergeCell ref="G21:G22"/>
    <mergeCell ref="AC23:AC24"/>
    <mergeCell ref="AD23:AD24"/>
    <mergeCell ref="AL21:AL22"/>
    <mergeCell ref="AE21:AE22"/>
    <mergeCell ref="AM21:AN22"/>
    <mergeCell ref="Y23:Y24"/>
    <mergeCell ref="Z23:Z24"/>
    <mergeCell ref="AH21:AH22"/>
    <mergeCell ref="AA23:AA24"/>
    <mergeCell ref="AB23:AB24"/>
    <mergeCell ref="AB19:AB20"/>
    <mergeCell ref="W19:W20"/>
    <mergeCell ref="T19:T20"/>
    <mergeCell ref="X19:X20"/>
    <mergeCell ref="Z19:Z20"/>
    <mergeCell ref="AM23:AN24"/>
    <mergeCell ref="AL23:AL24"/>
    <mergeCell ref="AB21:AB22"/>
    <mergeCell ref="AC21:AC22"/>
    <mergeCell ref="AD21:AD22"/>
    <mergeCell ref="AK23:AK24"/>
    <mergeCell ref="AJ21:AJ22"/>
    <mergeCell ref="AK21:AK22"/>
    <mergeCell ref="AE19:AE20"/>
    <mergeCell ref="AF19:AF20"/>
    <mergeCell ref="AH23:AH24"/>
    <mergeCell ref="AF21:AF22"/>
    <mergeCell ref="AK19:AK20"/>
    <mergeCell ref="AI21:AI22"/>
    <mergeCell ref="AG19:AG20"/>
    <mergeCell ref="H19:H20"/>
    <mergeCell ref="K19:K20"/>
    <mergeCell ref="AH19:AH20"/>
    <mergeCell ref="AE17:AE18"/>
    <mergeCell ref="AF17:AF18"/>
    <mergeCell ref="AC17:AC18"/>
    <mergeCell ref="Q19:Q20"/>
    <mergeCell ref="Y19:Y20"/>
    <mergeCell ref="AC19:AC20"/>
    <mergeCell ref="AA19:AA20"/>
    <mergeCell ref="AA17:AA18"/>
    <mergeCell ref="AM17:AN18"/>
    <mergeCell ref="Y17:Y18"/>
    <mergeCell ref="AB17:AB18"/>
    <mergeCell ref="AD19:AD20"/>
    <mergeCell ref="A17:A18"/>
    <mergeCell ref="B17:B18"/>
    <mergeCell ref="C17:C18"/>
    <mergeCell ref="D17:D18"/>
    <mergeCell ref="G19:G20"/>
    <mergeCell ref="N17:N18"/>
    <mergeCell ref="Q17:Q18"/>
    <mergeCell ref="N19:N20"/>
    <mergeCell ref="AM19:AN20"/>
    <mergeCell ref="AL19:AL20"/>
    <mergeCell ref="H17:H18"/>
    <mergeCell ref="K17:K18"/>
    <mergeCell ref="T17:T18"/>
    <mergeCell ref="X17:X18"/>
    <mergeCell ref="AK17:AK18"/>
    <mergeCell ref="E17:E18"/>
    <mergeCell ref="F17:F18"/>
    <mergeCell ref="A15:A16"/>
    <mergeCell ref="AL17:AL18"/>
    <mergeCell ref="G17:G18"/>
    <mergeCell ref="W17:W18"/>
    <mergeCell ref="Z17:Z18"/>
    <mergeCell ref="AH17:AH18"/>
    <mergeCell ref="AD17:AD18"/>
    <mergeCell ref="AG17:AG18"/>
    <mergeCell ref="A19:A20"/>
    <mergeCell ref="B19:B20"/>
    <mergeCell ref="C19:C20"/>
    <mergeCell ref="D19:D20"/>
    <mergeCell ref="E19:E20"/>
    <mergeCell ref="F19:F20"/>
    <mergeCell ref="N15:N16"/>
    <mergeCell ref="G15:G16"/>
    <mergeCell ref="H15:H16"/>
    <mergeCell ref="G13:G14"/>
    <mergeCell ref="N13:N14"/>
    <mergeCell ref="K15:K16"/>
    <mergeCell ref="Q15:Q16"/>
    <mergeCell ref="T15:T16"/>
    <mergeCell ref="W15:W16"/>
    <mergeCell ref="AE15:AE16"/>
    <mergeCell ref="X15:X16"/>
    <mergeCell ref="AA15:AA16"/>
    <mergeCell ref="AB15:AB16"/>
    <mergeCell ref="AF13:AF14"/>
    <mergeCell ref="AG13:AG14"/>
    <mergeCell ref="AF11:AF12"/>
    <mergeCell ref="AF15:AF16"/>
    <mergeCell ref="Y15:Y16"/>
    <mergeCell ref="Z15:Z16"/>
    <mergeCell ref="AG15:AG16"/>
    <mergeCell ref="AE11:AE12"/>
    <mergeCell ref="Z13:Z14"/>
    <mergeCell ref="AE13:AE14"/>
    <mergeCell ref="AA13:AA14"/>
    <mergeCell ref="AH15:AH16"/>
    <mergeCell ref="AC15:AC16"/>
    <mergeCell ref="AD15:AD16"/>
    <mergeCell ref="AG11:AG12"/>
    <mergeCell ref="AC13:AC14"/>
    <mergeCell ref="AD13:AD14"/>
    <mergeCell ref="B15:B16"/>
    <mergeCell ref="C15:C16"/>
    <mergeCell ref="D15:D16"/>
    <mergeCell ref="F13:F14"/>
    <mergeCell ref="D13:D14"/>
    <mergeCell ref="E15:E16"/>
    <mergeCell ref="F15:F16"/>
    <mergeCell ref="E13:E14"/>
    <mergeCell ref="AM15:AN16"/>
    <mergeCell ref="A13:A14"/>
    <mergeCell ref="B13:B14"/>
    <mergeCell ref="C13:C14"/>
    <mergeCell ref="AI15:AI16"/>
    <mergeCell ref="AJ15:AJ16"/>
    <mergeCell ref="AL15:AL16"/>
    <mergeCell ref="X13:X14"/>
    <mergeCell ref="AH13:AH14"/>
    <mergeCell ref="AI13:AI14"/>
    <mergeCell ref="H13:H14"/>
    <mergeCell ref="K13:K14"/>
    <mergeCell ref="T13:T14"/>
    <mergeCell ref="N11:N12"/>
    <mergeCell ref="N9:N10"/>
    <mergeCell ref="H9:H10"/>
    <mergeCell ref="Q13:Q14"/>
    <mergeCell ref="W13:W14"/>
    <mergeCell ref="AD11:AD12"/>
    <mergeCell ref="AA11:AA12"/>
    <mergeCell ref="AB11:AB12"/>
    <mergeCell ref="Y11:Y12"/>
    <mergeCell ref="Z11:Z12"/>
    <mergeCell ref="AC11:AC12"/>
    <mergeCell ref="W11:W12"/>
    <mergeCell ref="Y13:Y14"/>
    <mergeCell ref="AB13:AB14"/>
    <mergeCell ref="T11:T12"/>
    <mergeCell ref="E7:E8"/>
    <mergeCell ref="T9:T10"/>
    <mergeCell ref="Y9:Y10"/>
    <mergeCell ref="E11:E12"/>
    <mergeCell ref="G9:G10"/>
    <mergeCell ref="F11:F12"/>
    <mergeCell ref="G11:G12"/>
    <mergeCell ref="F9:F10"/>
    <mergeCell ref="X9:X10"/>
    <mergeCell ref="AF7:AF8"/>
    <mergeCell ref="Q9:Q10"/>
    <mergeCell ref="AC7:AC8"/>
    <mergeCell ref="AD7:AD8"/>
    <mergeCell ref="AA7:AA8"/>
    <mergeCell ref="Z9:Z10"/>
    <mergeCell ref="AA9:AA10"/>
    <mergeCell ref="Y7:Y8"/>
    <mergeCell ref="N7:N8"/>
    <mergeCell ref="H7:H8"/>
    <mergeCell ref="K7:K8"/>
    <mergeCell ref="H5:H6"/>
    <mergeCell ref="K5:K6"/>
    <mergeCell ref="E9:E10"/>
    <mergeCell ref="K9:K10"/>
    <mergeCell ref="D3:D4"/>
    <mergeCell ref="G5:G6"/>
    <mergeCell ref="A9:A10"/>
    <mergeCell ref="B9:B10"/>
    <mergeCell ref="C9:C10"/>
    <mergeCell ref="D9:D10"/>
    <mergeCell ref="A7:A8"/>
    <mergeCell ref="B7:B8"/>
    <mergeCell ref="C7:C8"/>
    <mergeCell ref="D7:D8"/>
    <mergeCell ref="A3:A4"/>
    <mergeCell ref="A5:A6"/>
    <mergeCell ref="B5:B6"/>
    <mergeCell ref="C5:C6"/>
    <mergeCell ref="B3:B4"/>
    <mergeCell ref="C3:C4"/>
    <mergeCell ref="F5:F6"/>
    <mergeCell ref="H11:H12"/>
    <mergeCell ref="K11:K12"/>
    <mergeCell ref="Q11:Q12"/>
    <mergeCell ref="A11:A12"/>
    <mergeCell ref="AH5:AH6"/>
    <mergeCell ref="B11:B12"/>
    <mergeCell ref="C11:C12"/>
    <mergeCell ref="D11:D12"/>
    <mergeCell ref="N5:N6"/>
    <mergeCell ref="AH11:AH12"/>
    <mergeCell ref="X11:X12"/>
    <mergeCell ref="AM3:AN4"/>
    <mergeCell ref="D5:D6"/>
    <mergeCell ref="E5:E6"/>
    <mergeCell ref="AG7:AG8"/>
    <mergeCell ref="AH7:AH8"/>
    <mergeCell ref="AE3:AE4"/>
    <mergeCell ref="AK3:AK4"/>
    <mergeCell ref="AL3:AL4"/>
    <mergeCell ref="AC5:AC6"/>
    <mergeCell ref="AF5:AF6"/>
    <mergeCell ref="AG5:AG6"/>
    <mergeCell ref="Q5:Q6"/>
    <mergeCell ref="T5:T6"/>
    <mergeCell ref="Y5:Y6"/>
    <mergeCell ref="Q3:Q4"/>
    <mergeCell ref="T3:T4"/>
    <mergeCell ref="AE5:AE6"/>
    <mergeCell ref="AD5:AD6"/>
    <mergeCell ref="AD3:AD4"/>
    <mergeCell ref="W5:W6"/>
    <mergeCell ref="AB5:AB6"/>
    <mergeCell ref="Z5:Z6"/>
    <mergeCell ref="X5:X6"/>
    <mergeCell ref="AA5:AA6"/>
    <mergeCell ref="AM11:AN12"/>
    <mergeCell ref="X7:X8"/>
    <mergeCell ref="AB7:AB8"/>
    <mergeCell ref="Z7:Z8"/>
    <mergeCell ref="AB9:AB10"/>
    <mergeCell ref="AF9:AF10"/>
    <mergeCell ref="AE7:AE8"/>
    <mergeCell ref="AE9:AE10"/>
    <mergeCell ref="AC9:AC10"/>
    <mergeCell ref="AD9:AD10"/>
    <mergeCell ref="AM5:AN6"/>
    <mergeCell ref="AK5:AK6"/>
    <mergeCell ref="AL5:AL6"/>
    <mergeCell ref="AL13:AL14"/>
    <mergeCell ref="AK9:AK10"/>
    <mergeCell ref="AM7:AN8"/>
    <mergeCell ref="AK7:AK8"/>
    <mergeCell ref="AL7:AL8"/>
    <mergeCell ref="AM9:AN10"/>
    <mergeCell ref="AM13:AN14"/>
    <mergeCell ref="AG9:AG10"/>
    <mergeCell ref="AH9:AH10"/>
    <mergeCell ref="AJ9:AJ10"/>
    <mergeCell ref="F7:F8"/>
    <mergeCell ref="G7:G8"/>
    <mergeCell ref="Q7:Q8"/>
    <mergeCell ref="AI7:AI8"/>
    <mergeCell ref="T7:T8"/>
    <mergeCell ref="W7:W8"/>
    <mergeCell ref="W9:W10"/>
    <mergeCell ref="AL9:AL10"/>
    <mergeCell ref="AI9:AI10"/>
    <mergeCell ref="AK13:AK14"/>
    <mergeCell ref="AJ7:AJ8"/>
    <mergeCell ref="AK11:AK12"/>
    <mergeCell ref="AL11:AL12"/>
    <mergeCell ref="AK15:AK16"/>
    <mergeCell ref="AI17:AI18"/>
    <mergeCell ref="AI33:AI34"/>
    <mergeCell ref="AJ33:AJ34"/>
    <mergeCell ref="AI31:AI32"/>
    <mergeCell ref="AI23:AI24"/>
    <mergeCell ref="AJ23:AJ24"/>
    <mergeCell ref="AJ17:AJ18"/>
    <mergeCell ref="AK27:AK28"/>
    <mergeCell ref="AI19:AI20"/>
    <mergeCell ref="AI5:AI6"/>
    <mergeCell ref="AJ5:AJ6"/>
    <mergeCell ref="AI27:AI28"/>
    <mergeCell ref="AJ27:AJ28"/>
    <mergeCell ref="AI11:AI12"/>
    <mergeCell ref="AJ11:AJ12"/>
    <mergeCell ref="AJ13:AJ14"/>
    <mergeCell ref="AJ19:AJ20"/>
    <mergeCell ref="I2:J2"/>
    <mergeCell ref="L2:M2"/>
    <mergeCell ref="G3:G4"/>
    <mergeCell ref="AI3:AI4"/>
    <mergeCell ref="AJ3:AJ4"/>
    <mergeCell ref="AB3:AB4"/>
    <mergeCell ref="AC3:AC4"/>
    <mergeCell ref="AH3:AH4"/>
    <mergeCell ref="AF3:AF4"/>
    <mergeCell ref="AG3:AG4"/>
    <mergeCell ref="Y3:Y4"/>
    <mergeCell ref="Z3:Z4"/>
    <mergeCell ref="K3:K4"/>
    <mergeCell ref="AM2:AN2"/>
    <mergeCell ref="E3:E4"/>
    <mergeCell ref="F3:F4"/>
    <mergeCell ref="N3:N4"/>
    <mergeCell ref="O2:P2"/>
    <mergeCell ref="R2:S2"/>
    <mergeCell ref="U2:V2"/>
    <mergeCell ref="Z66:Z67"/>
    <mergeCell ref="Y78:Y79"/>
    <mergeCell ref="Y82:Y83"/>
    <mergeCell ref="Z82:Z83"/>
    <mergeCell ref="H3:H4"/>
    <mergeCell ref="U1:V1"/>
    <mergeCell ref="W1:AA1"/>
    <mergeCell ref="W3:W4"/>
    <mergeCell ref="AA3:AA4"/>
    <mergeCell ref="X3:X4"/>
    <mergeCell ref="B1:F1"/>
    <mergeCell ref="G1:H1"/>
    <mergeCell ref="I1:M1"/>
    <mergeCell ref="O1:S1"/>
    <mergeCell ref="Z96:Z97"/>
    <mergeCell ref="Z78:Z79"/>
    <mergeCell ref="Y74:Y75"/>
    <mergeCell ref="Z74:Z75"/>
    <mergeCell ref="Z76:Z77"/>
    <mergeCell ref="Y66:Y67"/>
  </mergeCells>
  <phoneticPr fontId="39" type="noConversion"/>
  <printOptions verticalCentered="1"/>
  <pageMargins left="1" right="0.25" top="0.25" bottom="0.25" header="0.12" footer="0"/>
  <pageSetup scale="69" orientation="landscape"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32" workbookViewId="0">
      <selection activeCell="A38" sqref="A38:AB74"/>
    </sheetView>
  </sheetViews>
  <sheetFormatPr baseColWidth="10" defaultColWidth="8.83203125" defaultRowHeight="12"/>
  <cols>
    <col min="1" max="1" width="5.6640625" customWidth="1"/>
    <col min="2" max="2" width="19.33203125" customWidth="1"/>
    <col min="3" max="21" width="3.5" customWidth="1"/>
    <col min="22" max="22" width="4.6640625" customWidth="1"/>
    <col min="23" max="27" width="3.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76</v>
      </c>
      <c r="B1" s="1186" t="str">
        <f ca="1">IF(Rosters!B10="","",Rosters!B10)</f>
        <v>Devil's Night Dames</v>
      </c>
      <c r="C1" s="1186"/>
      <c r="D1" s="1186"/>
      <c r="E1" s="1186"/>
      <c r="F1" s="1186"/>
      <c r="G1" s="1186"/>
      <c r="H1" s="1262" t="s">
        <v>47</v>
      </c>
      <c r="I1" s="1262"/>
      <c r="J1" s="1262"/>
      <c r="K1" s="1262"/>
      <c r="L1" s="1262"/>
      <c r="M1" s="1136" t="s">
        <v>445</v>
      </c>
      <c r="N1" s="1136"/>
      <c r="O1" s="1136"/>
      <c r="P1" s="1136"/>
      <c r="Q1" s="1136"/>
      <c r="R1" s="1136"/>
      <c r="S1" s="1136"/>
      <c r="T1" s="1136"/>
      <c r="U1" s="1136"/>
      <c r="V1" s="1136"/>
      <c r="W1" s="1136"/>
      <c r="X1" s="1136"/>
      <c r="Y1" s="1262" t="s">
        <v>107</v>
      </c>
      <c r="Z1" s="1262"/>
      <c r="AA1" s="1262"/>
      <c r="AB1" s="84">
        <v>1</v>
      </c>
      <c r="AC1" s="1237" t="s">
        <v>11</v>
      </c>
      <c r="AD1" s="1238"/>
      <c r="AE1" s="1238"/>
      <c r="AF1" s="1238"/>
      <c r="AG1" s="1238"/>
      <c r="AH1" s="1238"/>
      <c r="AI1" s="1238"/>
      <c r="AJ1" s="1238"/>
      <c r="AK1" s="1238"/>
      <c r="AL1" s="1238"/>
      <c r="AM1" s="1238"/>
      <c r="AN1" s="1238"/>
      <c r="AO1" s="197"/>
      <c r="AP1" s="1237" t="s">
        <v>13</v>
      </c>
      <c r="AQ1" s="1238"/>
      <c r="AR1" s="1238"/>
      <c r="AS1" s="1238"/>
      <c r="AT1" s="1238"/>
      <c r="AU1" s="1238"/>
      <c r="AV1" s="1238"/>
      <c r="AW1" s="1238"/>
      <c r="AX1" s="1238"/>
      <c r="AY1" s="1238"/>
      <c r="AZ1" s="1238"/>
      <c r="BA1" s="1238"/>
      <c r="BB1" s="1238"/>
      <c r="BC1" s="1238"/>
      <c r="BD1" s="1239"/>
      <c r="BE1" s="1233" t="s">
        <v>270</v>
      </c>
      <c r="BF1" s="1234"/>
      <c r="BG1" s="1235"/>
      <c r="BH1" s="1236"/>
      <c r="BI1" s="195" t="s">
        <v>68</v>
      </c>
    </row>
    <row r="2" spans="1:125" ht="14" customHeight="1" thickBot="1">
      <c r="A2" s="658" t="s">
        <v>57</v>
      </c>
      <c r="B2" s="659" t="s">
        <v>64</v>
      </c>
      <c r="C2" s="1249" t="s">
        <v>67</v>
      </c>
      <c r="D2" s="1250"/>
      <c r="E2" s="1250"/>
      <c r="F2" s="1259"/>
      <c r="G2" s="1246" t="s">
        <v>67</v>
      </c>
      <c r="H2" s="1247"/>
      <c r="I2" s="1247"/>
      <c r="J2" s="1260"/>
      <c r="K2" s="1261" t="s">
        <v>67</v>
      </c>
      <c r="L2" s="1250"/>
      <c r="M2" s="1250"/>
      <c r="N2" s="1259"/>
      <c r="O2" s="1261" t="s">
        <v>67</v>
      </c>
      <c r="P2" s="1250"/>
      <c r="Q2" s="1250"/>
      <c r="R2" s="1259"/>
      <c r="S2" s="1246" t="s">
        <v>67</v>
      </c>
      <c r="T2" s="1247"/>
      <c r="U2" s="1248"/>
      <c r="V2" s="660" t="s">
        <v>66</v>
      </c>
      <c r="W2" s="1249" t="s">
        <v>82</v>
      </c>
      <c r="X2" s="1250"/>
      <c r="Y2" s="1250"/>
      <c r="Z2" s="1250"/>
      <c r="AA2" s="1250"/>
      <c r="AB2" s="661" t="s">
        <v>73</v>
      </c>
      <c r="AC2" s="662" t="s">
        <v>92</v>
      </c>
      <c r="AD2" s="663" t="s">
        <v>3</v>
      </c>
      <c r="AE2" s="663" t="s">
        <v>4</v>
      </c>
      <c r="AF2" s="663" t="s">
        <v>93</v>
      </c>
      <c r="AG2" s="663" t="s">
        <v>5</v>
      </c>
      <c r="AH2" s="663" t="s">
        <v>6</v>
      </c>
      <c r="AI2" s="663" t="s">
        <v>7</v>
      </c>
      <c r="AJ2" s="663" t="s">
        <v>8</v>
      </c>
      <c r="AK2" s="663" t="s">
        <v>90</v>
      </c>
      <c r="AL2" s="663" t="s">
        <v>9</v>
      </c>
      <c r="AM2" s="663" t="s">
        <v>91</v>
      </c>
      <c r="AN2" s="663" t="s">
        <v>10</v>
      </c>
      <c r="AO2" s="664" t="s">
        <v>102</v>
      </c>
      <c r="AP2" s="662" t="s">
        <v>92</v>
      </c>
      <c r="AQ2" s="663" t="s">
        <v>3</v>
      </c>
      <c r="AR2" s="663" t="s">
        <v>4</v>
      </c>
      <c r="AS2" s="663" t="s">
        <v>93</v>
      </c>
      <c r="AT2" s="663" t="s">
        <v>5</v>
      </c>
      <c r="AU2" s="663" t="s">
        <v>6</v>
      </c>
      <c r="AV2" s="663" t="s">
        <v>7</v>
      </c>
      <c r="AW2" s="663" t="s">
        <v>8</v>
      </c>
      <c r="AX2" s="663" t="s">
        <v>90</v>
      </c>
      <c r="AY2" s="663" t="s">
        <v>9</v>
      </c>
      <c r="AZ2" s="663" t="s">
        <v>91</v>
      </c>
      <c r="BA2" s="663" t="s">
        <v>10</v>
      </c>
      <c r="BB2" s="663" t="s">
        <v>89</v>
      </c>
      <c r="BC2" s="663">
        <v>4</v>
      </c>
      <c r="BD2" s="664" t="s">
        <v>102</v>
      </c>
      <c r="BE2" s="662" t="s">
        <v>12</v>
      </c>
      <c r="BF2" s="663" t="s">
        <v>89</v>
      </c>
      <c r="BG2" s="665" t="s">
        <v>268</v>
      </c>
      <c r="BH2" s="666" t="s">
        <v>115</v>
      </c>
      <c r="BI2" s="672" t="s">
        <v>64</v>
      </c>
    </row>
    <row r="3" spans="1:125" ht="15.75" customHeight="1" thickBot="1">
      <c r="A3" s="1251" t="str">
        <f ca="1">IF(Rosters!B12="","",Rosters!B12)</f>
        <v>724</v>
      </c>
      <c r="B3" s="1253" t="str">
        <f ca="1">IF(Rosters!C12="","",Rosters!C12)</f>
        <v>Dizzy Devine</v>
      </c>
      <c r="C3" s="26" t="s">
        <v>4</v>
      </c>
      <c r="D3" s="27" t="s">
        <v>5</v>
      </c>
      <c r="E3" s="27" t="s">
        <v>93</v>
      </c>
      <c r="F3" s="36" t="s">
        <v>9</v>
      </c>
      <c r="G3" s="26" t="s">
        <v>4</v>
      </c>
      <c r="H3" s="27" t="s">
        <v>5</v>
      </c>
      <c r="I3" s="27" t="s">
        <v>4</v>
      </c>
      <c r="J3" s="36"/>
      <c r="K3" s="50"/>
      <c r="L3" s="27"/>
      <c r="M3" s="27"/>
      <c r="N3" s="49"/>
      <c r="O3" s="26"/>
      <c r="P3" s="27"/>
      <c r="Q3" s="27"/>
      <c r="R3" s="36"/>
      <c r="S3" s="50"/>
      <c r="T3" s="20"/>
      <c r="U3" s="38"/>
      <c r="V3" s="1257">
        <f>COUNT(C4:U4)</f>
        <v>0</v>
      </c>
      <c r="W3" s="26">
        <v>4</v>
      </c>
      <c r="X3" s="20"/>
      <c r="Y3" s="27"/>
      <c r="Z3" s="27"/>
      <c r="AA3" s="39"/>
      <c r="AB3" s="51"/>
      <c r="AC3" s="53">
        <f>COUNTIF($C3:$U3,"B")</f>
        <v>0</v>
      </c>
      <c r="AD3" s="54">
        <f>COUNTIF($C3:$U3,"E")</f>
        <v>0</v>
      </c>
      <c r="AE3" s="54">
        <f>COUNTIF(C3:U3, "F")</f>
        <v>3</v>
      </c>
      <c r="AF3" s="54">
        <f>COUNTIF(C3:U3,"O")</f>
        <v>1</v>
      </c>
      <c r="AG3" s="54">
        <f>COUNTIF(C3:U3,"T")</f>
        <v>2</v>
      </c>
      <c r="AH3" s="54">
        <f>COUNTIF(C3:U3,"C")</f>
        <v>0</v>
      </c>
      <c r="AI3" s="54">
        <f>COUNTIF(C3:U3,"M")</f>
        <v>0</v>
      </c>
      <c r="AJ3" s="54">
        <f>COUNTIF(C3:U3,"I")</f>
        <v>0</v>
      </c>
      <c r="AK3" s="54">
        <f>COUNTIF(C3:U3,"S")</f>
        <v>0</v>
      </c>
      <c r="AL3" s="54">
        <f>COUNTIF(C3:U3,"X")</f>
        <v>1</v>
      </c>
      <c r="AM3" s="54">
        <f>COUNTIF(C3:U3,"P")</f>
        <v>0</v>
      </c>
      <c r="AN3" s="55">
        <f>COUNTIF(C3:U3,"H")</f>
        <v>0</v>
      </c>
      <c r="AO3" s="1240">
        <f>SUM(AC3:AN3)</f>
        <v>7</v>
      </c>
      <c r="AP3" s="56">
        <f>COUNTIF(W3:AA3,"B")</f>
        <v>0</v>
      </c>
      <c r="AQ3" s="54">
        <f>COUNTIF(W3:AA3,"E")</f>
        <v>0</v>
      </c>
      <c r="AR3" s="54">
        <f>COUNTIF(W3:AA3, "F")</f>
        <v>0</v>
      </c>
      <c r="AS3" s="54">
        <f>COUNTIF(W3:AA3,"O")</f>
        <v>0</v>
      </c>
      <c r="AT3" s="54">
        <f>COUNTIF(W3:AA3,"T")</f>
        <v>0</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1</v>
      </c>
      <c r="BD3" s="1240">
        <f>SUM(AP3:BC3)</f>
        <v>1</v>
      </c>
      <c r="BE3" s="280" t="str">
        <f>IF(AB3="","",IF(AB3="pm",1))</f>
        <v/>
      </c>
      <c r="BF3" s="281" t="str">
        <f>IF(AB3="","",IF(AB3="g",1))</f>
        <v/>
      </c>
      <c r="BG3" s="282" t="str">
        <f>IF(AB3="","",IF(AB3="Ins",1))</f>
        <v/>
      </c>
      <c r="BH3" s="282" t="str">
        <f>IF(AB3="","",IF(AB3="fight",1))</f>
        <v/>
      </c>
      <c r="BI3" s="1264" t="str">
        <f>B3</f>
        <v>Dizzy Devine</v>
      </c>
    </row>
    <row r="4" spans="1:125" s="8" customFormat="1" ht="15.75" customHeight="1" thickBot="1">
      <c r="A4" s="1252"/>
      <c r="B4" s="1254"/>
      <c r="C4" s="21"/>
      <c r="D4" s="22"/>
      <c r="E4" s="22"/>
      <c r="F4" s="35"/>
      <c r="G4" s="21"/>
      <c r="H4" s="22"/>
      <c r="I4" s="22"/>
      <c r="J4" s="35"/>
      <c r="K4" s="23"/>
      <c r="L4" s="22"/>
      <c r="M4" s="22"/>
      <c r="N4" s="37"/>
      <c r="O4" s="21"/>
      <c r="P4" s="22"/>
      <c r="Q4" s="22"/>
      <c r="R4" s="35"/>
      <c r="S4" s="23"/>
      <c r="T4" s="22"/>
      <c r="U4" s="25"/>
      <c r="V4" s="1258"/>
      <c r="W4" s="21"/>
      <c r="X4" s="22"/>
      <c r="Y4" s="22"/>
      <c r="Z4" s="22"/>
      <c r="AA4" s="57"/>
      <c r="AB4" s="34"/>
      <c r="AC4" s="662" t="s">
        <v>92</v>
      </c>
      <c r="AD4" s="663" t="s">
        <v>3</v>
      </c>
      <c r="AE4" s="663" t="s">
        <v>4</v>
      </c>
      <c r="AF4" s="663" t="s">
        <v>93</v>
      </c>
      <c r="AG4" s="663" t="s">
        <v>5</v>
      </c>
      <c r="AH4" s="663" t="s">
        <v>6</v>
      </c>
      <c r="AI4" s="663" t="s">
        <v>7</v>
      </c>
      <c r="AJ4" s="663" t="s">
        <v>8</v>
      </c>
      <c r="AK4" s="663" t="s">
        <v>90</v>
      </c>
      <c r="AL4" s="663" t="s">
        <v>9</v>
      </c>
      <c r="AM4" s="663" t="s">
        <v>91</v>
      </c>
      <c r="AN4" s="663" t="s">
        <v>10</v>
      </c>
      <c r="AO4" s="1241"/>
      <c r="AP4" s="662" t="s">
        <v>92</v>
      </c>
      <c r="AQ4" s="663" t="s">
        <v>3</v>
      </c>
      <c r="AR4" s="663" t="s">
        <v>4</v>
      </c>
      <c r="AS4" s="663" t="s">
        <v>93</v>
      </c>
      <c r="AT4" s="663" t="s">
        <v>5</v>
      </c>
      <c r="AU4" s="663" t="s">
        <v>6</v>
      </c>
      <c r="AV4" s="663" t="s">
        <v>7</v>
      </c>
      <c r="AW4" s="663" t="s">
        <v>8</v>
      </c>
      <c r="AX4" s="663" t="s">
        <v>90</v>
      </c>
      <c r="AY4" s="663" t="s">
        <v>9</v>
      </c>
      <c r="AZ4" s="663" t="s">
        <v>91</v>
      </c>
      <c r="BA4" s="663" t="s">
        <v>10</v>
      </c>
      <c r="BB4" s="663" t="s">
        <v>89</v>
      </c>
      <c r="BC4" s="663">
        <v>4</v>
      </c>
      <c r="BD4" s="1241"/>
      <c r="BE4" s="1242"/>
      <c r="BF4" s="1243"/>
      <c r="BG4" s="1243"/>
      <c r="BH4" s="1243"/>
      <c r="BI4" s="1265"/>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44" t="str">
        <f ca="1">IF(Rosters!B13="","",Rosters!B13)</f>
        <v>Trois</v>
      </c>
      <c r="B5" s="1255" t="str">
        <f ca="1">IF(Rosters!C13="","",Rosters!C13)</f>
        <v>Fifi La Foe</v>
      </c>
      <c r="C5" s="32" t="s">
        <v>4</v>
      </c>
      <c r="D5" s="33" t="s">
        <v>92</v>
      </c>
      <c r="E5" s="33"/>
      <c r="F5" s="36"/>
      <c r="G5" s="32"/>
      <c r="H5" s="33"/>
      <c r="I5" s="33"/>
      <c r="J5" s="36"/>
      <c r="K5" s="59"/>
      <c r="L5" s="33"/>
      <c r="M5" s="33"/>
      <c r="N5" s="49"/>
      <c r="O5" s="32"/>
      <c r="P5" s="33"/>
      <c r="Q5" s="33"/>
      <c r="R5" s="36"/>
      <c r="S5" s="59"/>
      <c r="T5" s="28"/>
      <c r="U5" s="60"/>
      <c r="V5" s="1257">
        <f>COUNT(C6:U6)</f>
        <v>0</v>
      </c>
      <c r="W5" s="32"/>
      <c r="X5" s="28"/>
      <c r="Y5" s="33"/>
      <c r="Z5" s="33"/>
      <c r="AA5" s="58"/>
      <c r="AB5" s="51"/>
      <c r="AC5" s="53">
        <f>COUNTIF($C5:$U5,"B")</f>
        <v>1</v>
      </c>
      <c r="AD5" s="54">
        <f>COUNTIF($C5:$U5,"E")</f>
        <v>0</v>
      </c>
      <c r="AE5" s="54">
        <f>COUNTIF(C5:U5, "F")</f>
        <v>1</v>
      </c>
      <c r="AF5" s="54">
        <f>COUNTIF(C5:U5,"O")</f>
        <v>0</v>
      </c>
      <c r="AG5" s="54">
        <f>COUNTIF(C5:U5,"T")</f>
        <v>0</v>
      </c>
      <c r="AH5" s="54">
        <f>COUNTIF(C5:U5,"C")</f>
        <v>0</v>
      </c>
      <c r="AI5" s="54">
        <f>COUNTIF(C5:U5,"M")</f>
        <v>0</v>
      </c>
      <c r="AJ5" s="54">
        <f>COUNTIF(C5:U5,"I")</f>
        <v>0</v>
      </c>
      <c r="AK5" s="54">
        <f>COUNTIF(C5:U5,"S")</f>
        <v>0</v>
      </c>
      <c r="AL5" s="54">
        <f>COUNTIF(C5:U5,"X")</f>
        <v>0</v>
      </c>
      <c r="AM5" s="54">
        <f>COUNTIF(C5:U5,"P")</f>
        <v>0</v>
      </c>
      <c r="AN5" s="55">
        <f>COUNTIF(C5:U5,"H")</f>
        <v>0</v>
      </c>
      <c r="AO5" s="1240">
        <f>SUM(AC5:AN5)</f>
        <v>2</v>
      </c>
      <c r="AP5" s="56">
        <f>COUNTIF(W5:AA5,"B")</f>
        <v>0</v>
      </c>
      <c r="AQ5" s="54">
        <f>COUNTIF(W5:AA5,"E")</f>
        <v>0</v>
      </c>
      <c r="AR5" s="54">
        <f>COUNTIF(W5:AA5, "F")</f>
        <v>0</v>
      </c>
      <c r="AS5" s="54">
        <f>COUNTIF(W5:AA5,"O")</f>
        <v>0</v>
      </c>
      <c r="AT5" s="54">
        <f>COUNTIF(W5:AA5,"T")</f>
        <v>0</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0</v>
      </c>
      <c r="BD5" s="1240">
        <f>SUM(AP5:BC5)</f>
        <v>0</v>
      </c>
      <c r="BE5" s="280" t="str">
        <f>IF(AB5="","",IF(AB5="pm",1))</f>
        <v/>
      </c>
      <c r="BF5" s="281" t="str">
        <f>IF(AB5="","",IF(AB5="g",1))</f>
        <v/>
      </c>
      <c r="BG5" s="282" t="str">
        <f>IF(AB5="","",IF(AB5="Ins",1))</f>
        <v/>
      </c>
      <c r="BH5" s="282" t="str">
        <f>IF(AB5="","",IF(AB5="fight",1))</f>
        <v/>
      </c>
      <c r="BI5" s="1263" t="str">
        <f>B5</f>
        <v>Fifi La Foe</v>
      </c>
    </row>
    <row r="6" spans="1:125" s="8" customFormat="1" ht="15.75" customHeight="1" thickBot="1">
      <c r="A6" s="1245"/>
      <c r="B6" s="1256"/>
      <c r="C6" s="29"/>
      <c r="D6" s="30"/>
      <c r="E6" s="30"/>
      <c r="F6" s="35"/>
      <c r="G6" s="29"/>
      <c r="H6" s="30"/>
      <c r="I6" s="30"/>
      <c r="J6" s="35"/>
      <c r="K6" s="31"/>
      <c r="L6" s="30"/>
      <c r="M6" s="30"/>
      <c r="N6" s="37"/>
      <c r="O6" s="29"/>
      <c r="P6" s="30"/>
      <c r="Q6" s="30"/>
      <c r="R6" s="35"/>
      <c r="S6" s="31"/>
      <c r="T6" s="30"/>
      <c r="U6" s="24"/>
      <c r="V6" s="1258"/>
      <c r="W6" s="29"/>
      <c r="X6" s="30"/>
      <c r="Y6" s="30"/>
      <c r="Z6" s="370"/>
      <c r="AA6" s="61"/>
      <c r="AB6" s="34"/>
      <c r="AC6" s="662" t="s">
        <v>92</v>
      </c>
      <c r="AD6" s="663" t="s">
        <v>3</v>
      </c>
      <c r="AE6" s="663" t="s">
        <v>4</v>
      </c>
      <c r="AF6" s="663" t="s">
        <v>93</v>
      </c>
      <c r="AG6" s="663" t="s">
        <v>5</v>
      </c>
      <c r="AH6" s="663" t="s">
        <v>6</v>
      </c>
      <c r="AI6" s="663" t="s">
        <v>7</v>
      </c>
      <c r="AJ6" s="663" t="s">
        <v>8</v>
      </c>
      <c r="AK6" s="663" t="s">
        <v>90</v>
      </c>
      <c r="AL6" s="663" t="s">
        <v>9</v>
      </c>
      <c r="AM6" s="663" t="s">
        <v>91</v>
      </c>
      <c r="AN6" s="663" t="s">
        <v>10</v>
      </c>
      <c r="AO6" s="1241"/>
      <c r="AP6" s="662" t="s">
        <v>92</v>
      </c>
      <c r="AQ6" s="663" t="s">
        <v>3</v>
      </c>
      <c r="AR6" s="663" t="s">
        <v>4</v>
      </c>
      <c r="AS6" s="663" t="s">
        <v>93</v>
      </c>
      <c r="AT6" s="663" t="s">
        <v>5</v>
      </c>
      <c r="AU6" s="663" t="s">
        <v>6</v>
      </c>
      <c r="AV6" s="663" t="s">
        <v>7</v>
      </c>
      <c r="AW6" s="663" t="s">
        <v>8</v>
      </c>
      <c r="AX6" s="663" t="s">
        <v>90</v>
      </c>
      <c r="AY6" s="663" t="s">
        <v>9</v>
      </c>
      <c r="AZ6" s="663" t="s">
        <v>91</v>
      </c>
      <c r="BA6" s="663" t="s">
        <v>10</v>
      </c>
      <c r="BB6" s="663" t="s">
        <v>89</v>
      </c>
      <c r="BC6" s="663">
        <v>4</v>
      </c>
      <c r="BD6" s="1241"/>
      <c r="BE6" s="1242"/>
      <c r="BF6" s="1243"/>
      <c r="BG6" s="1243"/>
      <c r="BH6" s="1243"/>
      <c r="BI6" s="1263"/>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51" t="str">
        <f ca="1">IF(Rosters!B14="","",Rosters!B14)</f>
        <v>187</v>
      </c>
      <c r="B7" s="1253" t="str">
        <f ca="1">IF(Rosters!C14="","",Rosters!C14)</f>
        <v>Lady MacDeath</v>
      </c>
      <c r="C7" s="26" t="s">
        <v>8</v>
      </c>
      <c r="D7" s="27" t="s">
        <v>93</v>
      </c>
      <c r="E7" s="27" t="s">
        <v>4</v>
      </c>
      <c r="F7" s="36" t="s">
        <v>9</v>
      </c>
      <c r="G7" s="26" t="s">
        <v>93</v>
      </c>
      <c r="H7" s="27"/>
      <c r="I7" s="27"/>
      <c r="J7" s="36"/>
      <c r="K7" s="50"/>
      <c r="L7" s="27"/>
      <c r="M7" s="27"/>
      <c r="N7" s="49"/>
      <c r="O7" s="26"/>
      <c r="P7" s="27"/>
      <c r="Q7" s="27"/>
      <c r="R7" s="36"/>
      <c r="S7" s="50"/>
      <c r="T7" s="20"/>
      <c r="U7" s="38"/>
      <c r="V7" s="1257">
        <f>COUNT(C8:U8)</f>
        <v>0</v>
      </c>
      <c r="W7" s="26">
        <v>4</v>
      </c>
      <c r="X7" s="27"/>
      <c r="Y7" s="27"/>
      <c r="Z7" s="27"/>
      <c r="AA7" s="39"/>
      <c r="AB7" s="51"/>
      <c r="AC7" s="53">
        <f>COUNTIF($C7:$U7,"B")</f>
        <v>0</v>
      </c>
      <c r="AD7" s="54">
        <f>COUNTIF($C7:$U7,"E")</f>
        <v>0</v>
      </c>
      <c r="AE7" s="54">
        <f>COUNTIF(C7:U7, "F")</f>
        <v>1</v>
      </c>
      <c r="AF7" s="54">
        <f>COUNTIF(C7:U7,"O")</f>
        <v>2</v>
      </c>
      <c r="AG7" s="54">
        <f>COUNTIF(C7:U7,"T")</f>
        <v>0</v>
      </c>
      <c r="AH7" s="54">
        <f>COUNTIF(C7:U7,"C")</f>
        <v>0</v>
      </c>
      <c r="AI7" s="54">
        <f>COUNTIF(C7:U7,"M")</f>
        <v>0</v>
      </c>
      <c r="AJ7" s="54">
        <f>COUNTIF(C7:U7,"I")</f>
        <v>1</v>
      </c>
      <c r="AK7" s="54">
        <f>COUNTIF(C7:U7,"S")</f>
        <v>0</v>
      </c>
      <c r="AL7" s="54">
        <f>COUNTIF(C7:U7,"X")</f>
        <v>1</v>
      </c>
      <c r="AM7" s="54">
        <f>COUNTIF(C7:U7,"P")</f>
        <v>0</v>
      </c>
      <c r="AN7" s="55">
        <f>COUNTIF(C7:U7,"H")</f>
        <v>0</v>
      </c>
      <c r="AO7" s="1240">
        <f>SUM(AC7:AN7)</f>
        <v>5</v>
      </c>
      <c r="AP7" s="56">
        <f>COUNTIF(W7:AA7,"B")</f>
        <v>0</v>
      </c>
      <c r="AQ7" s="54">
        <f>COUNTIF(W7:AA7,"E")</f>
        <v>0</v>
      </c>
      <c r="AR7" s="54">
        <f>COUNTIF(W7:AA7, "F")</f>
        <v>0</v>
      </c>
      <c r="AS7" s="54">
        <f>COUNTIF(W7:AA7,"O")</f>
        <v>0</v>
      </c>
      <c r="AT7" s="54">
        <f>COUNTIF(W7:AA7,"T")</f>
        <v>0</v>
      </c>
      <c r="AU7" s="54">
        <f>COUNTIF(W7:AA7,"C")</f>
        <v>0</v>
      </c>
      <c r="AV7" s="54">
        <f>COUNTIF(W7:AA7,"M")</f>
        <v>0</v>
      </c>
      <c r="AW7" s="54">
        <f>COUNTIF(W7:AA7,"I")</f>
        <v>0</v>
      </c>
      <c r="AX7" s="54">
        <f>COUNTIF(W7:AA7,"S")</f>
        <v>0</v>
      </c>
      <c r="AY7" s="54">
        <f>COUNTIF(W7:AA7,"X")</f>
        <v>0</v>
      </c>
      <c r="AZ7" s="54">
        <f>COUNTIF(W7:AA7,"P")</f>
        <v>0</v>
      </c>
      <c r="BA7" s="54">
        <f>COUNTIF(W7:AA7,"H")</f>
        <v>0</v>
      </c>
      <c r="BB7" s="54">
        <f>COUNTIF(W7:AA7,"G")</f>
        <v>0</v>
      </c>
      <c r="BC7" s="55">
        <f>COUNTIF(W7:AA7, "4")</f>
        <v>1</v>
      </c>
      <c r="BD7" s="1240">
        <f>SUM(AP7:BC7)</f>
        <v>1</v>
      </c>
      <c r="BE7" s="280" t="str">
        <f>IF(AB7="","",IF(AB7="pm",1))</f>
        <v/>
      </c>
      <c r="BF7" s="281" t="str">
        <f>IF(AB7="","",IF(AB7="g",1))</f>
        <v/>
      </c>
      <c r="BG7" s="282" t="str">
        <f>IF(AB7="","",IF(AB7="Ins",1))</f>
        <v/>
      </c>
      <c r="BH7" s="282" t="str">
        <f>IF(AB7="","",IF(AB7="fight",1))</f>
        <v/>
      </c>
      <c r="BI7" s="1265" t="str">
        <f>B7</f>
        <v>Lady MacDeath</v>
      </c>
    </row>
    <row r="8" spans="1:125" s="8" customFormat="1" ht="15.75" customHeight="1" thickBot="1">
      <c r="A8" s="1252"/>
      <c r="B8" s="1254"/>
      <c r="C8" s="21"/>
      <c r="D8" s="22"/>
      <c r="E8" s="22"/>
      <c r="F8" s="35"/>
      <c r="G8" s="21"/>
      <c r="H8" s="22"/>
      <c r="I8" s="22"/>
      <c r="J8" s="35"/>
      <c r="K8" s="23"/>
      <c r="L8" s="22"/>
      <c r="M8" s="22"/>
      <c r="N8" s="37"/>
      <c r="O8" s="21"/>
      <c r="P8" s="22"/>
      <c r="Q8" s="22"/>
      <c r="R8" s="35"/>
      <c r="S8" s="23"/>
      <c r="T8" s="22"/>
      <c r="U8" s="25"/>
      <c r="V8" s="1258"/>
      <c r="W8" s="21"/>
      <c r="X8" s="22"/>
      <c r="Y8" s="22"/>
      <c r="Z8" s="22"/>
      <c r="AA8" s="57"/>
      <c r="AB8" s="34"/>
      <c r="AC8" s="662" t="s">
        <v>92</v>
      </c>
      <c r="AD8" s="663" t="s">
        <v>3</v>
      </c>
      <c r="AE8" s="663" t="s">
        <v>4</v>
      </c>
      <c r="AF8" s="663" t="s">
        <v>93</v>
      </c>
      <c r="AG8" s="663" t="s">
        <v>5</v>
      </c>
      <c r="AH8" s="663" t="s">
        <v>6</v>
      </c>
      <c r="AI8" s="663" t="s">
        <v>7</v>
      </c>
      <c r="AJ8" s="663" t="s">
        <v>8</v>
      </c>
      <c r="AK8" s="663" t="s">
        <v>90</v>
      </c>
      <c r="AL8" s="663" t="s">
        <v>9</v>
      </c>
      <c r="AM8" s="663" t="s">
        <v>91</v>
      </c>
      <c r="AN8" s="663" t="s">
        <v>10</v>
      </c>
      <c r="AO8" s="1241"/>
      <c r="AP8" s="662" t="s">
        <v>92</v>
      </c>
      <c r="AQ8" s="663" t="s">
        <v>3</v>
      </c>
      <c r="AR8" s="663" t="s">
        <v>4</v>
      </c>
      <c r="AS8" s="663" t="s">
        <v>93</v>
      </c>
      <c r="AT8" s="663" t="s">
        <v>5</v>
      </c>
      <c r="AU8" s="663" t="s">
        <v>6</v>
      </c>
      <c r="AV8" s="663" t="s">
        <v>7</v>
      </c>
      <c r="AW8" s="663" t="s">
        <v>8</v>
      </c>
      <c r="AX8" s="663" t="s">
        <v>90</v>
      </c>
      <c r="AY8" s="663" t="s">
        <v>9</v>
      </c>
      <c r="AZ8" s="663" t="s">
        <v>91</v>
      </c>
      <c r="BA8" s="663" t="s">
        <v>10</v>
      </c>
      <c r="BB8" s="663" t="s">
        <v>89</v>
      </c>
      <c r="BC8" s="663">
        <v>4</v>
      </c>
      <c r="BD8" s="1241"/>
      <c r="BE8" s="1242"/>
      <c r="BF8" s="1243"/>
      <c r="BG8" s="1243"/>
      <c r="BH8" s="1243"/>
      <c r="BI8" s="1265"/>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44" t="str">
        <f ca="1">IF(Rosters!B15="","",Rosters!B15)</f>
        <v>9mm</v>
      </c>
      <c r="B9" s="1255" t="str">
        <f ca="1">IF(Rosters!C15="","",Rosters!C15)</f>
        <v>Muffy Mafioso</v>
      </c>
      <c r="C9" s="32" t="s">
        <v>9</v>
      </c>
      <c r="D9" s="33"/>
      <c r="E9" s="33"/>
      <c r="F9" s="36"/>
      <c r="G9" s="32"/>
      <c r="H9" s="33"/>
      <c r="I9" s="33"/>
      <c r="J9" s="36"/>
      <c r="K9" s="59"/>
      <c r="L9" s="33"/>
      <c r="M9" s="33"/>
      <c r="N9" s="49"/>
      <c r="O9" s="32"/>
      <c r="P9" s="33"/>
      <c r="Q9" s="33"/>
      <c r="R9" s="36"/>
      <c r="S9" s="59"/>
      <c r="T9" s="28"/>
      <c r="U9" s="60"/>
      <c r="V9" s="1257">
        <f>COUNT(C10:U10)</f>
        <v>0</v>
      </c>
      <c r="W9" s="32"/>
      <c r="X9" s="28"/>
      <c r="Y9" s="33"/>
      <c r="Z9" s="33"/>
      <c r="AA9" s="58"/>
      <c r="AB9" s="51"/>
      <c r="AC9" s="53">
        <f>COUNTIF($C9:$U9,"B")</f>
        <v>0</v>
      </c>
      <c r="AD9" s="54">
        <f>COUNTIF($C9:$U9,"E")</f>
        <v>0</v>
      </c>
      <c r="AE9" s="54">
        <f>COUNTIF(C9:U9, "F")</f>
        <v>0</v>
      </c>
      <c r="AF9" s="54">
        <f>COUNTIF(C9:U9,"O")</f>
        <v>0</v>
      </c>
      <c r="AG9" s="54">
        <f>COUNTIF(C9:U9,"T")</f>
        <v>0</v>
      </c>
      <c r="AH9" s="54">
        <f>COUNTIF(C9:U9,"C")</f>
        <v>0</v>
      </c>
      <c r="AI9" s="54">
        <f>COUNTIF(C9:U9,"M")</f>
        <v>0</v>
      </c>
      <c r="AJ9" s="54">
        <f>COUNTIF(C9:U9,"I")</f>
        <v>0</v>
      </c>
      <c r="AK9" s="54">
        <f>COUNTIF(C9:U9,"S")</f>
        <v>0</v>
      </c>
      <c r="AL9" s="54">
        <f>COUNTIF(C9:U9,"X")</f>
        <v>1</v>
      </c>
      <c r="AM9" s="54">
        <f>COUNTIF(C9:U9,"P")</f>
        <v>0</v>
      </c>
      <c r="AN9" s="55">
        <f>COUNTIF(C9:U9,"H")</f>
        <v>0</v>
      </c>
      <c r="AO9" s="1240">
        <f>SUM(AC9:AN9)</f>
        <v>1</v>
      </c>
      <c r="AP9" s="56">
        <f>COUNTIF(W9:AA9,"B")</f>
        <v>0</v>
      </c>
      <c r="AQ9" s="54">
        <f>COUNTIF(W9:AA9,"E")</f>
        <v>0</v>
      </c>
      <c r="AR9" s="54">
        <f>COUNTIF(W9:AA9, "F")</f>
        <v>0</v>
      </c>
      <c r="AS9" s="54">
        <f>COUNTIF(W9:AA9,"O")</f>
        <v>0</v>
      </c>
      <c r="AT9" s="54">
        <f>COUNTIF(W9:AA9,"T")</f>
        <v>0</v>
      </c>
      <c r="AU9" s="54">
        <f>COUNTIF(W9:AA9,"C")</f>
        <v>0</v>
      </c>
      <c r="AV9" s="54">
        <f>COUNTIF(W9:AA9,"M")</f>
        <v>0</v>
      </c>
      <c r="AW9" s="54">
        <f>COUNTIF(W9:AA9,"I")</f>
        <v>0</v>
      </c>
      <c r="AX9" s="54">
        <f>COUNTIF(W9:AA9,"S")</f>
        <v>0</v>
      </c>
      <c r="AY9" s="54">
        <f>COUNTIF(W9:AA9,"X")</f>
        <v>0</v>
      </c>
      <c r="AZ9" s="54">
        <f>COUNTIF(W9:AA9,"P")</f>
        <v>0</v>
      </c>
      <c r="BA9" s="54">
        <f>COUNTIF(W9:AA9,"H")</f>
        <v>0</v>
      </c>
      <c r="BB9" s="54">
        <f>COUNTIF(W9:AA9,"G")</f>
        <v>0</v>
      </c>
      <c r="BC9" s="55">
        <f>COUNTIF(W9:AA9, "4")</f>
        <v>0</v>
      </c>
      <c r="BD9" s="1240">
        <f>SUM(AP9:BC9)</f>
        <v>0</v>
      </c>
      <c r="BE9" s="280" t="str">
        <f>IF(AB9="","",IF(AB9="pm",1))</f>
        <v/>
      </c>
      <c r="BF9" s="281" t="str">
        <f>IF(AB9="","",IF(AB9="g",1))</f>
        <v/>
      </c>
      <c r="BG9" s="282" t="str">
        <f>IF(AB9="","",IF(AB9="Ins",1))</f>
        <v/>
      </c>
      <c r="BH9" s="282" t="str">
        <f>IF(AB9="","",IF(AB9="fight",1))</f>
        <v/>
      </c>
      <c r="BI9" s="1263" t="str">
        <f>B9</f>
        <v>Muffy Mafioso</v>
      </c>
    </row>
    <row r="10" spans="1:125" s="8" customFormat="1" ht="15.75" customHeight="1" thickBot="1">
      <c r="A10" s="1245"/>
      <c r="B10" s="1256"/>
      <c r="C10" s="29"/>
      <c r="D10" s="30"/>
      <c r="E10" s="30"/>
      <c r="F10" s="35"/>
      <c r="G10" s="29"/>
      <c r="H10" s="30"/>
      <c r="I10" s="30"/>
      <c r="J10" s="35"/>
      <c r="K10" s="31"/>
      <c r="L10" s="30"/>
      <c r="M10" s="30"/>
      <c r="N10" s="37"/>
      <c r="O10" s="29"/>
      <c r="P10" s="30"/>
      <c r="Q10" s="30"/>
      <c r="R10" s="35"/>
      <c r="S10" s="31"/>
      <c r="T10" s="30"/>
      <c r="U10" s="24"/>
      <c r="V10" s="1258"/>
      <c r="W10" s="29"/>
      <c r="X10" s="30"/>
      <c r="Y10" s="30"/>
      <c r="Z10" s="30"/>
      <c r="AA10" s="61"/>
      <c r="AB10" s="34"/>
      <c r="AC10" s="662" t="s">
        <v>92</v>
      </c>
      <c r="AD10" s="663" t="s">
        <v>3</v>
      </c>
      <c r="AE10" s="663" t="s">
        <v>4</v>
      </c>
      <c r="AF10" s="663" t="s">
        <v>93</v>
      </c>
      <c r="AG10" s="663" t="s">
        <v>5</v>
      </c>
      <c r="AH10" s="663" t="s">
        <v>6</v>
      </c>
      <c r="AI10" s="663" t="s">
        <v>7</v>
      </c>
      <c r="AJ10" s="663" t="s">
        <v>8</v>
      </c>
      <c r="AK10" s="663" t="s">
        <v>90</v>
      </c>
      <c r="AL10" s="663" t="s">
        <v>9</v>
      </c>
      <c r="AM10" s="663" t="s">
        <v>91</v>
      </c>
      <c r="AN10" s="663" t="s">
        <v>10</v>
      </c>
      <c r="AO10" s="1241"/>
      <c r="AP10" s="662" t="s">
        <v>92</v>
      </c>
      <c r="AQ10" s="663" t="s">
        <v>3</v>
      </c>
      <c r="AR10" s="663" t="s">
        <v>4</v>
      </c>
      <c r="AS10" s="663" t="s">
        <v>93</v>
      </c>
      <c r="AT10" s="663" t="s">
        <v>5</v>
      </c>
      <c r="AU10" s="663" t="s">
        <v>6</v>
      </c>
      <c r="AV10" s="663" t="s">
        <v>7</v>
      </c>
      <c r="AW10" s="663" t="s">
        <v>8</v>
      </c>
      <c r="AX10" s="663" t="s">
        <v>90</v>
      </c>
      <c r="AY10" s="663" t="s">
        <v>9</v>
      </c>
      <c r="AZ10" s="663" t="s">
        <v>91</v>
      </c>
      <c r="BA10" s="663" t="s">
        <v>10</v>
      </c>
      <c r="BB10" s="663" t="s">
        <v>89</v>
      </c>
      <c r="BC10" s="663">
        <v>4</v>
      </c>
      <c r="BD10" s="1241"/>
      <c r="BE10" s="1242"/>
      <c r="BF10" s="1243"/>
      <c r="BG10" s="1243"/>
      <c r="BH10" s="1243"/>
      <c r="BI10" s="1263"/>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51" t="str">
        <f ca="1">IF(Rosters!B16="","",Rosters!B16)</f>
        <v xml:space="preserve">2.8 </v>
      </c>
      <c r="B11" s="1253" t="str">
        <f ca="1">IF(Rosters!C16="","",Rosters!C16)</f>
        <v>Racer McChaseHer</v>
      </c>
      <c r="C11" s="26" t="s">
        <v>92</v>
      </c>
      <c r="D11" s="27"/>
      <c r="E11" s="27"/>
      <c r="F11" s="36"/>
      <c r="G11" s="26"/>
      <c r="H11" s="27"/>
      <c r="I11" s="27"/>
      <c r="J11" s="36"/>
      <c r="K11" s="50"/>
      <c r="L11" s="27"/>
      <c r="M11" s="27"/>
      <c r="N11" s="49"/>
      <c r="O11" s="26"/>
      <c r="P11" s="27"/>
      <c r="Q11" s="27"/>
      <c r="R11" s="36"/>
      <c r="S11" s="50"/>
      <c r="T11" s="20"/>
      <c r="U11" s="38"/>
      <c r="V11" s="1257">
        <f>COUNT(C12:U12)</f>
        <v>0</v>
      </c>
      <c r="W11" s="26"/>
      <c r="X11" s="20"/>
      <c r="Y11" s="27"/>
      <c r="Z11" s="27" t="s">
        <v>9</v>
      </c>
      <c r="AA11" s="39" t="s">
        <v>5</v>
      </c>
      <c r="AB11" s="51"/>
      <c r="AC11" s="53">
        <f>COUNTIF($C11:$U11,"B")</f>
        <v>1</v>
      </c>
      <c r="AD11" s="54">
        <f>COUNTIF($C11:$U11,"E")</f>
        <v>0</v>
      </c>
      <c r="AE11" s="54">
        <f>COUNTIF(C11:U11, "F")</f>
        <v>0</v>
      </c>
      <c r="AF11" s="54">
        <f>COUNTIF(C11:U11,"O")</f>
        <v>0</v>
      </c>
      <c r="AG11" s="54">
        <f>COUNTIF(C11:U11,"T")</f>
        <v>0</v>
      </c>
      <c r="AH11" s="54">
        <f>COUNTIF(C11:U11,"C")</f>
        <v>0</v>
      </c>
      <c r="AI11" s="54">
        <f>COUNTIF(C11:U11,"M")</f>
        <v>0</v>
      </c>
      <c r="AJ11" s="54">
        <f>COUNTIF(C11:U11,"I")</f>
        <v>0</v>
      </c>
      <c r="AK11" s="54">
        <f>COUNTIF(C11:U11,"S")</f>
        <v>0</v>
      </c>
      <c r="AL11" s="54">
        <f>COUNTIF(C11:U11,"X")</f>
        <v>0</v>
      </c>
      <c r="AM11" s="54">
        <f>COUNTIF(C11:U11,"P")</f>
        <v>0</v>
      </c>
      <c r="AN11" s="55">
        <f>COUNTIF(C11:U11,"H")</f>
        <v>0</v>
      </c>
      <c r="AO11" s="1240">
        <f>SUM(AC11:AN11)</f>
        <v>1</v>
      </c>
      <c r="AP11" s="56">
        <f>COUNTIF(W11:AA11,"B")</f>
        <v>0</v>
      </c>
      <c r="AQ11" s="54">
        <f>COUNTIF(W11:AA11,"E")</f>
        <v>0</v>
      </c>
      <c r="AR11" s="54">
        <f>COUNTIF(W11:AA11, "F")</f>
        <v>0</v>
      </c>
      <c r="AS11" s="54">
        <f>COUNTIF(W11:AA11,"O")</f>
        <v>0</v>
      </c>
      <c r="AT11" s="54">
        <f>COUNTIF(W11:AA11,"T")</f>
        <v>1</v>
      </c>
      <c r="AU11" s="54">
        <f>COUNTIF(W11:AA11,"C")</f>
        <v>0</v>
      </c>
      <c r="AV11" s="54">
        <f>COUNTIF(W11:AA11,"M")</f>
        <v>0</v>
      </c>
      <c r="AW11" s="54">
        <f>COUNTIF(W11:AA11,"I")</f>
        <v>0</v>
      </c>
      <c r="AX11" s="54">
        <f>COUNTIF(W11:AA11,"S")</f>
        <v>0</v>
      </c>
      <c r="AY11" s="54">
        <f>COUNTIF(W11:AA11,"X")</f>
        <v>1</v>
      </c>
      <c r="AZ11" s="54">
        <f>COUNTIF(W11:AA11,"P")</f>
        <v>0</v>
      </c>
      <c r="BA11" s="54">
        <f>COUNTIF(W11:AA11,"H")</f>
        <v>0</v>
      </c>
      <c r="BB11" s="54">
        <f>COUNTIF(W11:AA11,"G")</f>
        <v>0</v>
      </c>
      <c r="BC11" s="55">
        <f>COUNTIF(W11:AA11, "4")</f>
        <v>0</v>
      </c>
      <c r="BD11" s="1240">
        <f>SUM(AP11:BC11)</f>
        <v>2</v>
      </c>
      <c r="BE11" s="280" t="str">
        <f>IF(AB11="","",IF(AB11="pm",1))</f>
        <v/>
      </c>
      <c r="BF11" s="281" t="str">
        <f>IF(AB11="","",IF(AB11="g",1))</f>
        <v/>
      </c>
      <c r="BG11" s="282" t="str">
        <f>IF(AB11="","",IF(AB11="Ins",1))</f>
        <v/>
      </c>
      <c r="BH11" s="282" t="str">
        <f>IF(AB11="","",IF(AB11="fight",1))</f>
        <v/>
      </c>
      <c r="BI11" s="1265" t="str">
        <f>B11</f>
        <v>Racer McChaseHer</v>
      </c>
    </row>
    <row r="12" spans="1:125" s="8" customFormat="1" ht="15.75" customHeight="1" thickBot="1">
      <c r="A12" s="1252"/>
      <c r="B12" s="1254"/>
      <c r="C12" s="21"/>
      <c r="D12" s="22"/>
      <c r="E12" s="22"/>
      <c r="F12" s="35"/>
      <c r="G12" s="21"/>
      <c r="H12" s="22"/>
      <c r="I12" s="22"/>
      <c r="J12" s="35"/>
      <c r="K12" s="23"/>
      <c r="L12" s="22"/>
      <c r="M12" s="22"/>
      <c r="N12" s="37"/>
      <c r="O12" s="21"/>
      <c r="P12" s="22"/>
      <c r="Q12" s="22"/>
      <c r="R12" s="35"/>
      <c r="S12" s="23"/>
      <c r="T12" s="22"/>
      <c r="U12" s="25"/>
      <c r="V12" s="1258"/>
      <c r="W12" s="21"/>
      <c r="X12" s="22"/>
      <c r="Y12" s="22"/>
      <c r="Z12" s="22"/>
      <c r="AA12" s="57"/>
      <c r="AB12" s="34"/>
      <c r="AC12" s="662" t="s">
        <v>92</v>
      </c>
      <c r="AD12" s="663" t="s">
        <v>3</v>
      </c>
      <c r="AE12" s="663" t="s">
        <v>4</v>
      </c>
      <c r="AF12" s="663" t="s">
        <v>93</v>
      </c>
      <c r="AG12" s="663" t="s">
        <v>5</v>
      </c>
      <c r="AH12" s="663" t="s">
        <v>6</v>
      </c>
      <c r="AI12" s="663" t="s">
        <v>7</v>
      </c>
      <c r="AJ12" s="663" t="s">
        <v>8</v>
      </c>
      <c r="AK12" s="663" t="s">
        <v>90</v>
      </c>
      <c r="AL12" s="663" t="s">
        <v>9</v>
      </c>
      <c r="AM12" s="663" t="s">
        <v>91</v>
      </c>
      <c r="AN12" s="663" t="s">
        <v>10</v>
      </c>
      <c r="AO12" s="1241"/>
      <c r="AP12" s="662" t="s">
        <v>92</v>
      </c>
      <c r="AQ12" s="663" t="s">
        <v>3</v>
      </c>
      <c r="AR12" s="663" t="s">
        <v>4</v>
      </c>
      <c r="AS12" s="663" t="s">
        <v>93</v>
      </c>
      <c r="AT12" s="663" t="s">
        <v>5</v>
      </c>
      <c r="AU12" s="663" t="s">
        <v>6</v>
      </c>
      <c r="AV12" s="663" t="s">
        <v>7</v>
      </c>
      <c r="AW12" s="663" t="s">
        <v>8</v>
      </c>
      <c r="AX12" s="663" t="s">
        <v>90</v>
      </c>
      <c r="AY12" s="663" t="s">
        <v>9</v>
      </c>
      <c r="AZ12" s="663" t="s">
        <v>91</v>
      </c>
      <c r="BA12" s="663" t="s">
        <v>10</v>
      </c>
      <c r="BB12" s="663" t="s">
        <v>89</v>
      </c>
      <c r="BC12" s="663">
        <v>4</v>
      </c>
      <c r="BD12" s="1241"/>
      <c r="BE12" s="1242"/>
      <c r="BF12" s="1243"/>
      <c r="BG12" s="1243"/>
      <c r="BH12" s="1243"/>
      <c r="BI12" s="1265"/>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44" t="str">
        <f ca="1">IF(Rosters!B17="","",Rosters!B17)</f>
        <v>10cent</v>
      </c>
      <c r="B13" s="1255" t="str">
        <f ca="1">IF(Rosters!C17="","",Rosters!C17)</f>
        <v>Rock Candy</v>
      </c>
      <c r="C13" s="32" t="s">
        <v>9</v>
      </c>
      <c r="D13" s="33" t="s">
        <v>9</v>
      </c>
      <c r="E13" s="33" t="s">
        <v>4</v>
      </c>
      <c r="F13" s="36" t="s">
        <v>8</v>
      </c>
      <c r="G13" s="32" t="s">
        <v>4</v>
      </c>
      <c r="H13" s="33"/>
      <c r="I13" s="33"/>
      <c r="J13" s="36"/>
      <c r="K13" s="59"/>
      <c r="L13" s="33"/>
      <c r="M13" s="33"/>
      <c r="N13" s="49"/>
      <c r="O13" s="32"/>
      <c r="P13" s="33"/>
      <c r="Q13" s="33"/>
      <c r="R13" s="36"/>
      <c r="S13" s="59"/>
      <c r="T13" s="28"/>
      <c r="U13" s="60"/>
      <c r="V13" s="1257">
        <f>COUNT(C14:U14)</f>
        <v>0</v>
      </c>
      <c r="W13" s="32">
        <v>4</v>
      </c>
      <c r="X13" s="28"/>
      <c r="Y13" s="33"/>
      <c r="Z13" s="33"/>
      <c r="AA13" s="58"/>
      <c r="AB13" s="51"/>
      <c r="AC13" s="53">
        <f>COUNTIF($C13:$U13,"B")</f>
        <v>0</v>
      </c>
      <c r="AD13" s="54">
        <f>COUNTIF($C13:$U13,"E")</f>
        <v>0</v>
      </c>
      <c r="AE13" s="54">
        <f>COUNTIF(C13:U13, "F")</f>
        <v>2</v>
      </c>
      <c r="AF13" s="54">
        <f>COUNTIF(C13:U13,"O")</f>
        <v>0</v>
      </c>
      <c r="AG13" s="54">
        <f>COUNTIF(C13:U13,"T")</f>
        <v>0</v>
      </c>
      <c r="AH13" s="54">
        <f>COUNTIF(C13:U13,"C")</f>
        <v>0</v>
      </c>
      <c r="AI13" s="54">
        <f>COUNTIF(C13:U13,"M")</f>
        <v>0</v>
      </c>
      <c r="AJ13" s="54">
        <f>COUNTIF(C13:U13,"I")</f>
        <v>1</v>
      </c>
      <c r="AK13" s="54">
        <f>COUNTIF(C13:U13,"S")</f>
        <v>0</v>
      </c>
      <c r="AL13" s="54">
        <f>COUNTIF(C13:U13,"X")</f>
        <v>2</v>
      </c>
      <c r="AM13" s="54">
        <f>COUNTIF(C13:U13,"P")</f>
        <v>0</v>
      </c>
      <c r="AN13" s="55">
        <f>COUNTIF(C13:U13,"H")</f>
        <v>0</v>
      </c>
      <c r="AO13" s="1240">
        <f>SUM(AC13:AN13)</f>
        <v>5</v>
      </c>
      <c r="AP13" s="56">
        <f>COUNTIF(W13:AA13,"B")</f>
        <v>0</v>
      </c>
      <c r="AQ13" s="54">
        <f>COUNTIF(W13:AA13,"E")</f>
        <v>0</v>
      </c>
      <c r="AR13" s="54">
        <f>COUNTIF(W13:AA13, "F")</f>
        <v>0</v>
      </c>
      <c r="AS13" s="54">
        <f>COUNTIF(W13:AA13,"O")</f>
        <v>0</v>
      </c>
      <c r="AT13" s="54">
        <f>COUNTIF(W13:AA13,"T")</f>
        <v>0</v>
      </c>
      <c r="AU13" s="54">
        <f>COUNTIF(W13:AA13,"C")</f>
        <v>0</v>
      </c>
      <c r="AV13" s="54">
        <f>COUNTIF(W13:AA13,"M")</f>
        <v>0</v>
      </c>
      <c r="AW13" s="54">
        <f>COUNTIF(W13:AA13,"I")</f>
        <v>0</v>
      </c>
      <c r="AX13" s="54">
        <f>COUNTIF(W13:AA13,"S")</f>
        <v>0</v>
      </c>
      <c r="AY13" s="54">
        <f>COUNTIF(W13:AA13,"X")</f>
        <v>0</v>
      </c>
      <c r="AZ13" s="54">
        <f>COUNTIF(W13:AA13,"P")</f>
        <v>0</v>
      </c>
      <c r="BA13" s="54">
        <f>COUNTIF(W13:AA13,"H")</f>
        <v>0</v>
      </c>
      <c r="BB13" s="54">
        <f>COUNTIF(W13:AA13,"G")</f>
        <v>0</v>
      </c>
      <c r="BC13" s="55">
        <f>COUNTIF(W13:AA13, "4")</f>
        <v>1</v>
      </c>
      <c r="BD13" s="1240">
        <f>SUM(AP13:BC13)</f>
        <v>1</v>
      </c>
      <c r="BE13" s="280" t="str">
        <f>IF(AB13="","",IF(AB13="pm",1))</f>
        <v/>
      </c>
      <c r="BF13" s="281" t="str">
        <f>IF(AB13="","",IF(AB13="g",1))</f>
        <v/>
      </c>
      <c r="BG13" s="282" t="str">
        <f>IF(AB13="","",IF(AB13="Ins",1))</f>
        <v/>
      </c>
      <c r="BH13" s="282" t="str">
        <f>IF(AB13="","",IF(AB13="fight",1))</f>
        <v/>
      </c>
      <c r="BI13" s="1263" t="str">
        <f>B13</f>
        <v>Rock Candy</v>
      </c>
    </row>
    <row r="14" spans="1:125" s="8" customFormat="1" ht="15.75" customHeight="1" thickBot="1">
      <c r="A14" s="1245"/>
      <c r="B14" s="1256"/>
      <c r="C14" s="29"/>
      <c r="D14" s="30"/>
      <c r="E14" s="30"/>
      <c r="F14" s="35"/>
      <c r="G14" s="29"/>
      <c r="H14" s="30"/>
      <c r="I14" s="30"/>
      <c r="J14" s="35"/>
      <c r="K14" s="31"/>
      <c r="L14" s="30"/>
      <c r="M14" s="30"/>
      <c r="N14" s="37"/>
      <c r="O14" s="29"/>
      <c r="P14" s="30"/>
      <c r="Q14" s="30"/>
      <c r="R14" s="35"/>
      <c r="S14" s="31"/>
      <c r="T14" s="30"/>
      <c r="U14" s="24"/>
      <c r="V14" s="1258"/>
      <c r="W14" s="29"/>
      <c r="X14" s="30"/>
      <c r="Y14" s="30"/>
      <c r="Z14" s="30"/>
      <c r="AA14" s="61"/>
      <c r="AB14" s="34"/>
      <c r="AC14" s="662" t="s">
        <v>92</v>
      </c>
      <c r="AD14" s="663" t="s">
        <v>3</v>
      </c>
      <c r="AE14" s="663" t="s">
        <v>4</v>
      </c>
      <c r="AF14" s="663" t="s">
        <v>93</v>
      </c>
      <c r="AG14" s="663" t="s">
        <v>5</v>
      </c>
      <c r="AH14" s="663" t="s">
        <v>6</v>
      </c>
      <c r="AI14" s="663" t="s">
        <v>7</v>
      </c>
      <c r="AJ14" s="663" t="s">
        <v>8</v>
      </c>
      <c r="AK14" s="663" t="s">
        <v>90</v>
      </c>
      <c r="AL14" s="663" t="s">
        <v>9</v>
      </c>
      <c r="AM14" s="663" t="s">
        <v>91</v>
      </c>
      <c r="AN14" s="663" t="s">
        <v>10</v>
      </c>
      <c r="AO14" s="1241"/>
      <c r="AP14" s="662" t="s">
        <v>92</v>
      </c>
      <c r="AQ14" s="663" t="s">
        <v>3</v>
      </c>
      <c r="AR14" s="663" t="s">
        <v>4</v>
      </c>
      <c r="AS14" s="663" t="s">
        <v>93</v>
      </c>
      <c r="AT14" s="663" t="s">
        <v>5</v>
      </c>
      <c r="AU14" s="663" t="s">
        <v>6</v>
      </c>
      <c r="AV14" s="663" t="s">
        <v>7</v>
      </c>
      <c r="AW14" s="663" t="s">
        <v>8</v>
      </c>
      <c r="AX14" s="663" t="s">
        <v>90</v>
      </c>
      <c r="AY14" s="663" t="s">
        <v>9</v>
      </c>
      <c r="AZ14" s="663" t="s">
        <v>91</v>
      </c>
      <c r="BA14" s="663" t="s">
        <v>10</v>
      </c>
      <c r="BB14" s="663" t="s">
        <v>89</v>
      </c>
      <c r="BC14" s="663">
        <v>4</v>
      </c>
      <c r="BD14" s="1241"/>
      <c r="BE14" s="1242"/>
      <c r="BF14" s="1243"/>
      <c r="BG14" s="1243"/>
      <c r="BH14" s="1243"/>
      <c r="BI14" s="1263"/>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51" t="str">
        <f ca="1">IF(Rosters!B18="","",Rosters!B18)</f>
        <v>1337</v>
      </c>
      <c r="B15" s="1253" t="str">
        <f ca="1">IF(Rosters!C18="","",Rosters!C18)</f>
        <v>Riot Nrrrd</v>
      </c>
      <c r="C15" s="26" t="s">
        <v>92</v>
      </c>
      <c r="D15" s="27"/>
      <c r="E15" s="27"/>
      <c r="F15" s="36"/>
      <c r="G15" s="26"/>
      <c r="H15" s="27"/>
      <c r="I15" s="27"/>
      <c r="J15" s="36"/>
      <c r="K15" s="50"/>
      <c r="L15" s="27"/>
      <c r="M15" s="27"/>
      <c r="N15" s="49"/>
      <c r="O15" s="26"/>
      <c r="P15" s="27"/>
      <c r="Q15" s="27"/>
      <c r="R15" s="36"/>
      <c r="S15" s="50"/>
      <c r="T15" s="20"/>
      <c r="U15" s="38"/>
      <c r="V15" s="1257">
        <f>COUNT(C16:U16)</f>
        <v>0</v>
      </c>
      <c r="W15" s="26"/>
      <c r="X15" s="20"/>
      <c r="Y15" s="27"/>
      <c r="Z15" s="27"/>
      <c r="AA15" s="39"/>
      <c r="AB15" s="51"/>
      <c r="AC15" s="53">
        <f>COUNTIF($C15:$U15,"B")</f>
        <v>1</v>
      </c>
      <c r="AD15" s="54">
        <f>COUNTIF($C15:$U15,"E")</f>
        <v>0</v>
      </c>
      <c r="AE15" s="54">
        <f>COUNTIF(C15:U15, "F")</f>
        <v>0</v>
      </c>
      <c r="AF15" s="54">
        <f>COUNTIF(C15:U15,"O")</f>
        <v>0</v>
      </c>
      <c r="AG15" s="54">
        <f>COUNTIF(C15:U15,"T")</f>
        <v>0</v>
      </c>
      <c r="AH15" s="54">
        <f>COUNTIF(C15:U15,"C")</f>
        <v>0</v>
      </c>
      <c r="AI15" s="54">
        <f>COUNTIF(C15:U15,"M")</f>
        <v>0</v>
      </c>
      <c r="AJ15" s="54">
        <f>COUNTIF(C15:U15,"I")</f>
        <v>0</v>
      </c>
      <c r="AK15" s="54">
        <f>COUNTIF(C15:U15,"S")</f>
        <v>0</v>
      </c>
      <c r="AL15" s="54">
        <f>COUNTIF(C15:U15,"X")</f>
        <v>0</v>
      </c>
      <c r="AM15" s="54">
        <f>COUNTIF(C15:U15,"P")</f>
        <v>0</v>
      </c>
      <c r="AN15" s="55">
        <f>COUNTIF(C15:U15,"H")</f>
        <v>0</v>
      </c>
      <c r="AO15" s="1240">
        <f>SUM(AC15:AN15)</f>
        <v>1</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0</v>
      </c>
      <c r="BD15" s="1240">
        <f>SUM(AP15:BC15)</f>
        <v>0</v>
      </c>
      <c r="BE15" s="280" t="str">
        <f>IF(AB15="","",IF(AB15="pm",1))</f>
        <v/>
      </c>
      <c r="BF15" s="281" t="str">
        <f>IF(AB15="","",IF(AB15="g",1))</f>
        <v/>
      </c>
      <c r="BG15" s="282" t="str">
        <f>IF(AB15="","",IF(AB15="Ins",1))</f>
        <v/>
      </c>
      <c r="BH15" s="282" t="str">
        <f>IF(AB15="","",IF(AB15="fight",1))</f>
        <v/>
      </c>
      <c r="BI15" s="1265" t="str">
        <f>B15</f>
        <v>Riot Nrrrd</v>
      </c>
    </row>
    <row r="16" spans="1:125" s="8" customFormat="1" ht="15.75" customHeight="1" thickBot="1">
      <c r="A16" s="1252"/>
      <c r="B16" s="1254"/>
      <c r="C16" s="21"/>
      <c r="D16" s="22"/>
      <c r="E16" s="22"/>
      <c r="F16" s="35"/>
      <c r="G16" s="21"/>
      <c r="H16" s="22"/>
      <c r="I16" s="22"/>
      <c r="J16" s="35"/>
      <c r="K16" s="23"/>
      <c r="L16" s="22"/>
      <c r="M16" s="22"/>
      <c r="N16" s="37"/>
      <c r="O16" s="21"/>
      <c r="P16" s="22"/>
      <c r="Q16" s="22"/>
      <c r="R16" s="35"/>
      <c r="S16" s="23"/>
      <c r="T16" s="22"/>
      <c r="U16" s="25"/>
      <c r="V16" s="1258"/>
      <c r="W16" s="21"/>
      <c r="X16" s="22"/>
      <c r="Y16" s="22"/>
      <c r="Z16" s="22"/>
      <c r="AA16" s="57"/>
      <c r="AB16" s="34"/>
      <c r="AC16" s="662" t="s">
        <v>92</v>
      </c>
      <c r="AD16" s="663" t="s">
        <v>3</v>
      </c>
      <c r="AE16" s="663" t="s">
        <v>4</v>
      </c>
      <c r="AF16" s="663" t="s">
        <v>93</v>
      </c>
      <c r="AG16" s="663" t="s">
        <v>5</v>
      </c>
      <c r="AH16" s="663" t="s">
        <v>6</v>
      </c>
      <c r="AI16" s="663" t="s">
        <v>7</v>
      </c>
      <c r="AJ16" s="663" t="s">
        <v>8</v>
      </c>
      <c r="AK16" s="663" t="s">
        <v>90</v>
      </c>
      <c r="AL16" s="663" t="s">
        <v>9</v>
      </c>
      <c r="AM16" s="663" t="s">
        <v>91</v>
      </c>
      <c r="AN16" s="663" t="s">
        <v>10</v>
      </c>
      <c r="AO16" s="1241"/>
      <c r="AP16" s="662" t="s">
        <v>92</v>
      </c>
      <c r="AQ16" s="663" t="s">
        <v>3</v>
      </c>
      <c r="AR16" s="663" t="s">
        <v>4</v>
      </c>
      <c r="AS16" s="663" t="s">
        <v>93</v>
      </c>
      <c r="AT16" s="663" t="s">
        <v>5</v>
      </c>
      <c r="AU16" s="663" t="s">
        <v>6</v>
      </c>
      <c r="AV16" s="663" t="s">
        <v>7</v>
      </c>
      <c r="AW16" s="663" t="s">
        <v>8</v>
      </c>
      <c r="AX16" s="663" t="s">
        <v>90</v>
      </c>
      <c r="AY16" s="663" t="s">
        <v>9</v>
      </c>
      <c r="AZ16" s="663" t="s">
        <v>91</v>
      </c>
      <c r="BA16" s="663" t="s">
        <v>10</v>
      </c>
      <c r="BB16" s="663" t="s">
        <v>89</v>
      </c>
      <c r="BC16" s="663">
        <v>4</v>
      </c>
      <c r="BD16" s="1241"/>
      <c r="BE16" s="1242"/>
      <c r="BF16" s="1243"/>
      <c r="BG16" s="1243"/>
      <c r="BH16" s="1243"/>
      <c r="BI16" s="1265"/>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44" t="str">
        <f ca="1">IF(Rosters!B19="","",Rosters!B19)</f>
        <v>.223</v>
      </c>
      <c r="B17" s="1255" t="str">
        <f ca="1">IF(Rosters!C19="","",Rosters!C19)</f>
        <v>Spanish Ass'assin</v>
      </c>
      <c r="C17" s="32" t="s">
        <v>4</v>
      </c>
      <c r="D17" s="33" t="s">
        <v>4</v>
      </c>
      <c r="E17" s="33" t="s">
        <v>4</v>
      </c>
      <c r="F17" s="36"/>
      <c r="G17" s="32"/>
      <c r="H17" s="33"/>
      <c r="I17" s="33"/>
      <c r="J17" s="36"/>
      <c r="K17" s="59"/>
      <c r="L17" s="33"/>
      <c r="M17" s="33"/>
      <c r="N17" s="49"/>
      <c r="O17" s="32"/>
      <c r="P17" s="33"/>
      <c r="Q17" s="33"/>
      <c r="R17" s="36"/>
      <c r="S17" s="59"/>
      <c r="T17" s="28"/>
      <c r="U17" s="60"/>
      <c r="V17" s="1257">
        <f>COUNT(C18:U18)</f>
        <v>0</v>
      </c>
      <c r="W17" s="32"/>
      <c r="X17" s="28"/>
      <c r="Y17" s="33"/>
      <c r="Z17" s="33"/>
      <c r="AA17" s="58"/>
      <c r="AB17" s="51"/>
      <c r="AC17" s="53">
        <f>COUNTIF($C17:$U17,"B")</f>
        <v>0</v>
      </c>
      <c r="AD17" s="54">
        <f>COUNTIF($C17:$U17,"E")</f>
        <v>0</v>
      </c>
      <c r="AE17" s="54">
        <f>COUNTIF(C17:U17, "F")</f>
        <v>3</v>
      </c>
      <c r="AF17" s="54">
        <f>COUNTIF(C17:U17,"O")</f>
        <v>0</v>
      </c>
      <c r="AG17" s="54">
        <f>COUNTIF(C17:U17,"T")</f>
        <v>0</v>
      </c>
      <c r="AH17" s="54">
        <f>COUNTIF(C17:U17,"C")</f>
        <v>0</v>
      </c>
      <c r="AI17" s="54">
        <f>COUNTIF(C17:U17,"M")</f>
        <v>0</v>
      </c>
      <c r="AJ17" s="54">
        <f>COUNTIF(C17:U17,"I")</f>
        <v>0</v>
      </c>
      <c r="AK17" s="54">
        <f>COUNTIF(C17:U17,"S")</f>
        <v>0</v>
      </c>
      <c r="AL17" s="54">
        <f>COUNTIF(C17:U17,"X")</f>
        <v>0</v>
      </c>
      <c r="AM17" s="54">
        <f>COUNTIF(C17:U17,"P")</f>
        <v>0</v>
      </c>
      <c r="AN17" s="55">
        <f>COUNTIF(C17:U17,"H")</f>
        <v>0</v>
      </c>
      <c r="AO17" s="1240">
        <f>SUM(AC17:AN17)</f>
        <v>3</v>
      </c>
      <c r="AP17" s="56">
        <f>COUNTIF(W17:AA17,"B")</f>
        <v>0</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0</v>
      </c>
      <c r="BA17" s="54">
        <f>COUNTIF(W17:AA17,"H")</f>
        <v>0</v>
      </c>
      <c r="BB17" s="54">
        <f>COUNTIF(W17:AA17,"G")</f>
        <v>0</v>
      </c>
      <c r="BC17" s="55">
        <f>COUNTIF(W17:AA17, "4")</f>
        <v>0</v>
      </c>
      <c r="BD17" s="1240">
        <f>SUM(AP17:BC17)</f>
        <v>0</v>
      </c>
      <c r="BE17" s="280" t="str">
        <f>IF(AB17="","",IF(AB17="pm",1))</f>
        <v/>
      </c>
      <c r="BF17" s="281" t="str">
        <f>IF(AB17="","",IF(AB17="g",1))</f>
        <v/>
      </c>
      <c r="BG17" s="282" t="str">
        <f>IF(AB17="","",IF(AB17="Ins",1))</f>
        <v/>
      </c>
      <c r="BH17" s="282" t="str">
        <f>IF(AB17="","",IF(AB17="fight",1))</f>
        <v/>
      </c>
      <c r="BI17" s="1263" t="str">
        <f>B17</f>
        <v>Spanish Ass'assin</v>
      </c>
    </row>
    <row r="18" spans="1:125" s="8" customFormat="1" ht="15.75" customHeight="1" thickBot="1">
      <c r="A18" s="1245"/>
      <c r="B18" s="1256"/>
      <c r="C18" s="29"/>
      <c r="D18" s="30"/>
      <c r="E18" s="30"/>
      <c r="F18" s="35"/>
      <c r="G18" s="29"/>
      <c r="H18" s="30"/>
      <c r="I18" s="30"/>
      <c r="J18" s="35"/>
      <c r="K18" s="31"/>
      <c r="L18" s="30"/>
      <c r="M18" s="30"/>
      <c r="N18" s="37"/>
      <c r="O18" s="29"/>
      <c r="P18" s="30"/>
      <c r="Q18" s="30"/>
      <c r="R18" s="35"/>
      <c r="S18" s="31"/>
      <c r="T18" s="30"/>
      <c r="U18" s="24"/>
      <c r="V18" s="1258"/>
      <c r="W18" s="29"/>
      <c r="X18" s="30"/>
      <c r="Y18" s="30"/>
      <c r="Z18" s="30"/>
      <c r="AA18" s="61"/>
      <c r="AB18" s="34"/>
      <c r="AC18" s="662" t="s">
        <v>92</v>
      </c>
      <c r="AD18" s="663" t="s">
        <v>3</v>
      </c>
      <c r="AE18" s="663" t="s">
        <v>4</v>
      </c>
      <c r="AF18" s="663" t="s">
        <v>93</v>
      </c>
      <c r="AG18" s="663" t="s">
        <v>5</v>
      </c>
      <c r="AH18" s="663" t="s">
        <v>6</v>
      </c>
      <c r="AI18" s="663" t="s">
        <v>7</v>
      </c>
      <c r="AJ18" s="663" t="s">
        <v>8</v>
      </c>
      <c r="AK18" s="663" t="s">
        <v>90</v>
      </c>
      <c r="AL18" s="663" t="s">
        <v>9</v>
      </c>
      <c r="AM18" s="663" t="s">
        <v>91</v>
      </c>
      <c r="AN18" s="663" t="s">
        <v>10</v>
      </c>
      <c r="AO18" s="1241"/>
      <c r="AP18" s="662" t="s">
        <v>92</v>
      </c>
      <c r="AQ18" s="663" t="s">
        <v>3</v>
      </c>
      <c r="AR18" s="663" t="s">
        <v>4</v>
      </c>
      <c r="AS18" s="663" t="s">
        <v>93</v>
      </c>
      <c r="AT18" s="663" t="s">
        <v>5</v>
      </c>
      <c r="AU18" s="663" t="s">
        <v>6</v>
      </c>
      <c r="AV18" s="663" t="s">
        <v>7</v>
      </c>
      <c r="AW18" s="663" t="s">
        <v>8</v>
      </c>
      <c r="AX18" s="663" t="s">
        <v>90</v>
      </c>
      <c r="AY18" s="663" t="s">
        <v>9</v>
      </c>
      <c r="AZ18" s="663" t="s">
        <v>91</v>
      </c>
      <c r="BA18" s="663" t="s">
        <v>10</v>
      </c>
      <c r="BB18" s="663" t="s">
        <v>89</v>
      </c>
      <c r="BC18" s="663">
        <v>4</v>
      </c>
      <c r="BD18" s="1241"/>
      <c r="BE18" s="1242"/>
      <c r="BF18" s="1243"/>
      <c r="BG18" s="1243"/>
      <c r="BH18" s="1243"/>
      <c r="BI18" s="1263"/>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51" t="str">
        <f ca="1">IF(Rosters!B20="","",Rosters!B20)</f>
        <v>68</v>
      </c>
      <c r="B19" s="1253" t="str">
        <f ca="1">IF(Rosters!C20="","",Rosters!C20)</f>
        <v>Summers Eve-L</v>
      </c>
      <c r="C19" s="26" t="s">
        <v>9</v>
      </c>
      <c r="D19" s="27" t="s">
        <v>4</v>
      </c>
      <c r="E19" s="27" t="s">
        <v>9</v>
      </c>
      <c r="F19" s="36" t="s">
        <v>8</v>
      </c>
      <c r="G19" s="26" t="s">
        <v>4</v>
      </c>
      <c r="H19" s="27" t="s">
        <v>9</v>
      </c>
      <c r="I19" s="27"/>
      <c r="J19" s="36"/>
      <c r="K19" s="50"/>
      <c r="L19" s="27"/>
      <c r="M19" s="27"/>
      <c r="N19" s="49"/>
      <c r="O19" s="26"/>
      <c r="P19" s="27"/>
      <c r="Q19" s="27"/>
      <c r="R19" s="36"/>
      <c r="S19" s="50"/>
      <c r="T19" s="20"/>
      <c r="U19" s="38"/>
      <c r="V19" s="1257">
        <f>COUNT(C20:U20)</f>
        <v>0</v>
      </c>
      <c r="W19" s="26">
        <v>4</v>
      </c>
      <c r="X19" s="20"/>
      <c r="Y19" s="27"/>
      <c r="Z19" s="27"/>
      <c r="AA19" s="39" t="s">
        <v>4</v>
      </c>
      <c r="AB19" s="51"/>
      <c r="AC19" s="53">
        <f>COUNTIF($C19:$U19,"B")</f>
        <v>0</v>
      </c>
      <c r="AD19" s="54">
        <f>COUNTIF($C19:$U19,"E")</f>
        <v>0</v>
      </c>
      <c r="AE19" s="54">
        <f>COUNTIF(C19:U19, "F")</f>
        <v>2</v>
      </c>
      <c r="AF19" s="54">
        <f>COUNTIF(C19:U19,"O")</f>
        <v>0</v>
      </c>
      <c r="AG19" s="54">
        <f>COUNTIF(C19:U19,"T")</f>
        <v>0</v>
      </c>
      <c r="AH19" s="54">
        <f>COUNTIF(C19:U19,"C")</f>
        <v>0</v>
      </c>
      <c r="AI19" s="54">
        <f>COUNTIF(C19:U19,"M")</f>
        <v>0</v>
      </c>
      <c r="AJ19" s="54">
        <f>COUNTIF(C19:U19,"I")</f>
        <v>1</v>
      </c>
      <c r="AK19" s="54">
        <f>COUNTIF(C19:U19,"S")</f>
        <v>0</v>
      </c>
      <c r="AL19" s="54">
        <f>COUNTIF(C19:U19,"X")</f>
        <v>3</v>
      </c>
      <c r="AM19" s="54">
        <f>COUNTIF(C19:U19,"P")</f>
        <v>0</v>
      </c>
      <c r="AN19" s="55">
        <f>COUNTIF(C19:U19,"H")</f>
        <v>0</v>
      </c>
      <c r="AO19" s="1240">
        <f>SUM(AC19:AN19)</f>
        <v>6</v>
      </c>
      <c r="AP19" s="56">
        <f>COUNTIF(W19:AA19,"B")</f>
        <v>0</v>
      </c>
      <c r="AQ19" s="54">
        <f>COUNTIF(W19:AA19,"E")</f>
        <v>0</v>
      </c>
      <c r="AR19" s="54">
        <f>COUNTIF(W19:AA19, "F")</f>
        <v>1</v>
      </c>
      <c r="AS19" s="54">
        <f>COUNTIF(W19:AA19,"O")</f>
        <v>0</v>
      </c>
      <c r="AT19" s="54">
        <f>COUNTIF(W19:AA19,"T")</f>
        <v>0</v>
      </c>
      <c r="AU19" s="54">
        <f>COUNTIF(W19:AA19,"C")</f>
        <v>0</v>
      </c>
      <c r="AV19" s="54">
        <f>COUNTIF(W19:AA19,"M")</f>
        <v>0</v>
      </c>
      <c r="AW19" s="54">
        <f>COUNTIF(W19:AA19,"I")</f>
        <v>0</v>
      </c>
      <c r="AX19" s="54">
        <f>COUNTIF(W19:AA19,"S")</f>
        <v>0</v>
      </c>
      <c r="AY19" s="54">
        <f>COUNTIF(W19:AA19,"X")</f>
        <v>0</v>
      </c>
      <c r="AZ19" s="54">
        <f>COUNTIF(W19:AA19,"P")</f>
        <v>0</v>
      </c>
      <c r="BA19" s="54">
        <f>COUNTIF(W19:AA19,"H")</f>
        <v>0</v>
      </c>
      <c r="BB19" s="54">
        <f>COUNTIF(W19:AA19,"G")</f>
        <v>0</v>
      </c>
      <c r="BC19" s="55">
        <f>COUNTIF(W19:AA19, "4")</f>
        <v>1</v>
      </c>
      <c r="BD19" s="1240">
        <f>SUM(AP19:BC19)</f>
        <v>2</v>
      </c>
      <c r="BE19" s="280" t="str">
        <f>IF(AB19="","",IF(AB19="pm",1))</f>
        <v/>
      </c>
      <c r="BF19" s="281" t="str">
        <f>IF(AB19="","",IF(AB19="g",1))</f>
        <v/>
      </c>
      <c r="BG19" s="282" t="str">
        <f>IF(AB19="","",IF(AB19="Ins",1))</f>
        <v/>
      </c>
      <c r="BH19" s="282" t="str">
        <f>IF(AB19="","",IF(AB19="fight",1))</f>
        <v/>
      </c>
      <c r="BI19" s="1265" t="str">
        <f>B19</f>
        <v>Summers Eve-L</v>
      </c>
    </row>
    <row r="20" spans="1:125" s="8" customFormat="1" ht="15.75" customHeight="1" thickBot="1">
      <c r="A20" s="1252"/>
      <c r="B20" s="1254"/>
      <c r="C20" s="21"/>
      <c r="D20" s="22"/>
      <c r="E20" s="22"/>
      <c r="F20" s="35"/>
      <c r="G20" s="21"/>
      <c r="H20" s="22"/>
      <c r="I20" s="22"/>
      <c r="J20" s="35"/>
      <c r="K20" s="23"/>
      <c r="L20" s="22"/>
      <c r="M20" s="22"/>
      <c r="N20" s="37"/>
      <c r="O20" s="21"/>
      <c r="P20" s="22"/>
      <c r="Q20" s="22"/>
      <c r="R20" s="35"/>
      <c r="S20" s="23"/>
      <c r="T20" s="22"/>
      <c r="U20" s="25"/>
      <c r="V20" s="1258"/>
      <c r="W20" s="21"/>
      <c r="X20" s="22"/>
      <c r="Y20" s="22"/>
      <c r="Z20" s="22"/>
      <c r="AA20" s="57"/>
      <c r="AB20" s="34"/>
      <c r="AC20" s="662" t="s">
        <v>92</v>
      </c>
      <c r="AD20" s="663" t="s">
        <v>3</v>
      </c>
      <c r="AE20" s="663" t="s">
        <v>4</v>
      </c>
      <c r="AF20" s="663" t="s">
        <v>93</v>
      </c>
      <c r="AG20" s="663" t="s">
        <v>5</v>
      </c>
      <c r="AH20" s="663" t="s">
        <v>6</v>
      </c>
      <c r="AI20" s="663" t="s">
        <v>7</v>
      </c>
      <c r="AJ20" s="663" t="s">
        <v>8</v>
      </c>
      <c r="AK20" s="663" t="s">
        <v>90</v>
      </c>
      <c r="AL20" s="663" t="s">
        <v>9</v>
      </c>
      <c r="AM20" s="663" t="s">
        <v>91</v>
      </c>
      <c r="AN20" s="663" t="s">
        <v>10</v>
      </c>
      <c r="AO20" s="1241"/>
      <c r="AP20" s="662" t="s">
        <v>92</v>
      </c>
      <c r="AQ20" s="663" t="s">
        <v>3</v>
      </c>
      <c r="AR20" s="663" t="s">
        <v>4</v>
      </c>
      <c r="AS20" s="663" t="s">
        <v>93</v>
      </c>
      <c r="AT20" s="663" t="s">
        <v>5</v>
      </c>
      <c r="AU20" s="663" t="s">
        <v>6</v>
      </c>
      <c r="AV20" s="663" t="s">
        <v>7</v>
      </c>
      <c r="AW20" s="663" t="s">
        <v>8</v>
      </c>
      <c r="AX20" s="663" t="s">
        <v>90</v>
      </c>
      <c r="AY20" s="663" t="s">
        <v>9</v>
      </c>
      <c r="AZ20" s="663" t="s">
        <v>91</v>
      </c>
      <c r="BA20" s="663" t="s">
        <v>10</v>
      </c>
      <c r="BB20" s="663" t="s">
        <v>89</v>
      </c>
      <c r="BC20" s="663">
        <v>4</v>
      </c>
      <c r="BD20" s="1241"/>
      <c r="BE20" s="1242"/>
      <c r="BF20" s="1243"/>
      <c r="BG20" s="1243"/>
      <c r="BH20" s="1243"/>
      <c r="BI20" s="1265"/>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44" t="str">
        <f ca="1">IF(Rosters!B21="","",Rosters!B21)</f>
        <v>-0</v>
      </c>
      <c r="B21" s="1255" t="str">
        <f ca="1">IF(Rosters!C21="","",Rosters!C21)</f>
        <v>Vicious Vixen</v>
      </c>
      <c r="C21" s="32" t="s">
        <v>4</v>
      </c>
      <c r="D21" s="33" t="s">
        <v>4</v>
      </c>
      <c r="E21" s="33" t="s">
        <v>3</v>
      </c>
      <c r="F21" s="36"/>
      <c r="G21" s="32"/>
      <c r="H21" s="33"/>
      <c r="I21" s="33"/>
      <c r="J21" s="36"/>
      <c r="K21" s="59"/>
      <c r="L21" s="33"/>
      <c r="M21" s="33"/>
      <c r="N21" s="49"/>
      <c r="O21" s="32"/>
      <c r="P21" s="33"/>
      <c r="Q21" s="33"/>
      <c r="R21" s="36"/>
      <c r="S21" s="59"/>
      <c r="T21" s="28"/>
      <c r="U21" s="60"/>
      <c r="V21" s="1257">
        <f>COUNT(C22:U22)</f>
        <v>0</v>
      </c>
      <c r="W21" s="32"/>
      <c r="X21" s="28"/>
      <c r="Y21" s="33"/>
      <c r="Z21" s="33"/>
      <c r="AA21" s="58" t="s">
        <v>9</v>
      </c>
      <c r="AB21" s="51"/>
      <c r="AC21" s="53">
        <f>COUNTIF($C21:$U21,"B")</f>
        <v>0</v>
      </c>
      <c r="AD21" s="54">
        <f>COUNTIF($C21:$U21,"E")</f>
        <v>1</v>
      </c>
      <c r="AE21" s="54">
        <f>COUNTIF(C21:U21, "F")</f>
        <v>2</v>
      </c>
      <c r="AF21" s="54">
        <f>COUNTIF(C21:U21,"O")</f>
        <v>0</v>
      </c>
      <c r="AG21" s="54">
        <f>COUNTIF(C21:U21,"T")</f>
        <v>0</v>
      </c>
      <c r="AH21" s="54">
        <f>COUNTIF(C21:U21,"C")</f>
        <v>0</v>
      </c>
      <c r="AI21" s="54">
        <f>COUNTIF(C21:U21,"M")</f>
        <v>0</v>
      </c>
      <c r="AJ21" s="54">
        <f>COUNTIF(C21:U21,"I")</f>
        <v>0</v>
      </c>
      <c r="AK21" s="54">
        <f>COUNTIF(C21:U21,"S")</f>
        <v>0</v>
      </c>
      <c r="AL21" s="54">
        <f>COUNTIF(C21:U21,"X")</f>
        <v>0</v>
      </c>
      <c r="AM21" s="54">
        <f>COUNTIF(C21:U21,"P")</f>
        <v>0</v>
      </c>
      <c r="AN21" s="55">
        <f>COUNTIF(C21:U21,"H")</f>
        <v>0</v>
      </c>
      <c r="AO21" s="1240">
        <f>SUM(AC21:AN21)</f>
        <v>3</v>
      </c>
      <c r="AP21" s="56">
        <f>COUNTIF(W21:AA21,"B")</f>
        <v>0</v>
      </c>
      <c r="AQ21" s="54">
        <f>COUNTIF(W21:AA21,"E")</f>
        <v>0</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1</v>
      </c>
      <c r="AZ21" s="54">
        <f>COUNTIF(W21:AA21,"P")</f>
        <v>0</v>
      </c>
      <c r="BA21" s="54">
        <f>COUNTIF(W21:AA21,"H")</f>
        <v>0</v>
      </c>
      <c r="BB21" s="54">
        <f>COUNTIF(W21:AA21,"G")</f>
        <v>0</v>
      </c>
      <c r="BC21" s="55">
        <f>COUNTIF(W21:AA21, "4")</f>
        <v>0</v>
      </c>
      <c r="BD21" s="1240">
        <f>SUM(AP21:BC21)</f>
        <v>1</v>
      </c>
      <c r="BE21" s="280" t="str">
        <f>IF(AB21="","",IF(AB21="pm",1))</f>
        <v/>
      </c>
      <c r="BF21" s="281" t="str">
        <f>IF(AB21="","",IF(AB21="g",1))</f>
        <v/>
      </c>
      <c r="BG21" s="282" t="str">
        <f>IF(AB21="","",IF(AB21="Ins",1))</f>
        <v/>
      </c>
      <c r="BH21" s="282" t="str">
        <f>IF(AB21="","",IF(AB21="fight",1))</f>
        <v/>
      </c>
      <c r="BI21" s="1263" t="str">
        <f>B21</f>
        <v>Vicious Vixen</v>
      </c>
    </row>
    <row r="22" spans="1:125" s="8" customFormat="1" ht="15.75" customHeight="1" thickBot="1">
      <c r="A22" s="1245"/>
      <c r="B22" s="1256"/>
      <c r="C22" s="29"/>
      <c r="D22" s="30"/>
      <c r="E22" s="30"/>
      <c r="F22" s="35"/>
      <c r="G22" s="29"/>
      <c r="H22" s="30"/>
      <c r="I22" s="30"/>
      <c r="J22" s="35"/>
      <c r="K22" s="31"/>
      <c r="L22" s="30"/>
      <c r="M22" s="30"/>
      <c r="N22" s="37"/>
      <c r="O22" s="29"/>
      <c r="P22" s="30"/>
      <c r="Q22" s="30"/>
      <c r="R22" s="35"/>
      <c r="S22" s="31"/>
      <c r="T22" s="30"/>
      <c r="U22" s="24"/>
      <c r="V22" s="1258"/>
      <c r="W22" s="29"/>
      <c r="X22" s="30"/>
      <c r="Y22" s="30"/>
      <c r="Z22" s="30"/>
      <c r="AA22" s="61"/>
      <c r="AB22" s="34"/>
      <c r="AC22" s="662" t="s">
        <v>92</v>
      </c>
      <c r="AD22" s="663" t="s">
        <v>3</v>
      </c>
      <c r="AE22" s="663" t="s">
        <v>4</v>
      </c>
      <c r="AF22" s="663" t="s">
        <v>93</v>
      </c>
      <c r="AG22" s="663" t="s">
        <v>5</v>
      </c>
      <c r="AH22" s="663" t="s">
        <v>6</v>
      </c>
      <c r="AI22" s="663" t="s">
        <v>7</v>
      </c>
      <c r="AJ22" s="663" t="s">
        <v>8</v>
      </c>
      <c r="AK22" s="663" t="s">
        <v>90</v>
      </c>
      <c r="AL22" s="663" t="s">
        <v>9</v>
      </c>
      <c r="AM22" s="663" t="s">
        <v>91</v>
      </c>
      <c r="AN22" s="663" t="s">
        <v>10</v>
      </c>
      <c r="AO22" s="1241"/>
      <c r="AP22" s="662" t="s">
        <v>92</v>
      </c>
      <c r="AQ22" s="663" t="s">
        <v>3</v>
      </c>
      <c r="AR22" s="663" t="s">
        <v>4</v>
      </c>
      <c r="AS22" s="663" t="s">
        <v>93</v>
      </c>
      <c r="AT22" s="663" t="s">
        <v>5</v>
      </c>
      <c r="AU22" s="663" t="s">
        <v>6</v>
      </c>
      <c r="AV22" s="663" t="s">
        <v>7</v>
      </c>
      <c r="AW22" s="663" t="s">
        <v>8</v>
      </c>
      <c r="AX22" s="663" t="s">
        <v>90</v>
      </c>
      <c r="AY22" s="663" t="s">
        <v>9</v>
      </c>
      <c r="AZ22" s="663" t="s">
        <v>91</v>
      </c>
      <c r="BA22" s="663" t="s">
        <v>10</v>
      </c>
      <c r="BB22" s="663" t="s">
        <v>89</v>
      </c>
      <c r="BC22" s="663">
        <v>4</v>
      </c>
      <c r="BD22" s="1241"/>
      <c r="BE22" s="1242"/>
      <c r="BF22" s="1243"/>
      <c r="BG22" s="1243"/>
      <c r="BH22" s="1243"/>
      <c r="BI22" s="1263"/>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51" t="str">
        <f ca="1">IF(Rosters!B22="","",Rosters!B22)</f>
        <v>31</v>
      </c>
      <c r="B23" s="1253" t="str">
        <f ca="1">IF(Rosters!C22="","",Rosters!C22)</f>
        <v>Whiskey</v>
      </c>
      <c r="C23" s="26" t="s">
        <v>9</v>
      </c>
      <c r="D23" s="27" t="s">
        <v>4</v>
      </c>
      <c r="E23" s="27" t="s">
        <v>9</v>
      </c>
      <c r="F23" s="36"/>
      <c r="G23" s="26"/>
      <c r="H23" s="27"/>
      <c r="I23" s="27"/>
      <c r="J23" s="36"/>
      <c r="K23" s="50"/>
      <c r="L23" s="27"/>
      <c r="M23" s="27"/>
      <c r="N23" s="49"/>
      <c r="O23" s="26"/>
      <c r="P23" s="27"/>
      <c r="Q23" s="27"/>
      <c r="R23" s="36"/>
      <c r="S23" s="50"/>
      <c r="T23" s="20"/>
      <c r="U23" s="38"/>
      <c r="V23" s="1257">
        <f>COUNT(C24:U24)</f>
        <v>0</v>
      </c>
      <c r="W23" s="26"/>
      <c r="X23" s="20"/>
      <c r="Y23" s="27"/>
      <c r="Z23" s="27"/>
      <c r="AA23" s="39" t="s">
        <v>4</v>
      </c>
      <c r="AB23" s="51"/>
      <c r="AC23" s="53">
        <f>COUNTIF($C23:$U23,"B")</f>
        <v>0</v>
      </c>
      <c r="AD23" s="54">
        <f>COUNTIF($C23:$U23,"E")</f>
        <v>0</v>
      </c>
      <c r="AE23" s="54">
        <f>COUNTIF(C23:U23, "F")</f>
        <v>1</v>
      </c>
      <c r="AF23" s="54">
        <f>COUNTIF(C23:U23,"O")</f>
        <v>0</v>
      </c>
      <c r="AG23" s="54">
        <f>COUNTIF(C23:U23,"T")</f>
        <v>0</v>
      </c>
      <c r="AH23" s="54">
        <f>COUNTIF(C23:U23,"C")</f>
        <v>0</v>
      </c>
      <c r="AI23" s="54">
        <f>COUNTIF(C23:U23,"M")</f>
        <v>0</v>
      </c>
      <c r="AJ23" s="54">
        <f>COUNTIF(C23:U23,"I")</f>
        <v>0</v>
      </c>
      <c r="AK23" s="54">
        <f>COUNTIF(C23:U23,"S")</f>
        <v>0</v>
      </c>
      <c r="AL23" s="54">
        <f>COUNTIF(C23:U23,"X")</f>
        <v>2</v>
      </c>
      <c r="AM23" s="54">
        <f>COUNTIF(C23:U23,"P")</f>
        <v>0</v>
      </c>
      <c r="AN23" s="55">
        <f>COUNTIF(C23:U23,"H")</f>
        <v>0</v>
      </c>
      <c r="AO23" s="1240">
        <f>SUM(AC23:AN23)</f>
        <v>3</v>
      </c>
      <c r="AP23" s="56">
        <f>COUNTIF(W23:AA23,"B")</f>
        <v>0</v>
      </c>
      <c r="AQ23" s="54">
        <f>COUNTIF(W23:AA23,"E")</f>
        <v>0</v>
      </c>
      <c r="AR23" s="54">
        <f>COUNTIF(W23:AA23, "F")</f>
        <v>1</v>
      </c>
      <c r="AS23" s="54">
        <f>COUNTIF(W23:AA23,"O")</f>
        <v>0</v>
      </c>
      <c r="AT23" s="54">
        <f>COUNTIF(W23:AA23,"T")</f>
        <v>0</v>
      </c>
      <c r="AU23" s="54">
        <f>COUNTIF(W23:AA23,"C")</f>
        <v>0</v>
      </c>
      <c r="AV23" s="54">
        <f>COUNTIF(W23:AA23,"M")</f>
        <v>0</v>
      </c>
      <c r="AW23" s="54">
        <f>COUNTIF(W23:AA23,"I")</f>
        <v>0</v>
      </c>
      <c r="AX23" s="54">
        <f>COUNTIF(W23:AA23,"S")</f>
        <v>0</v>
      </c>
      <c r="AY23" s="54">
        <f>COUNTIF(W23:AA23,"X")</f>
        <v>0</v>
      </c>
      <c r="AZ23" s="54">
        <f>COUNTIF(W23:AA23,"P")</f>
        <v>0</v>
      </c>
      <c r="BA23" s="54">
        <f>COUNTIF(W23:AA23,"H")</f>
        <v>0</v>
      </c>
      <c r="BB23" s="54">
        <f>COUNTIF(W23:AA23,"G")</f>
        <v>0</v>
      </c>
      <c r="BC23" s="55">
        <f>COUNTIF(W23:AA23, "4")</f>
        <v>0</v>
      </c>
      <c r="BD23" s="1240">
        <f>SUM(AP23:BC23)</f>
        <v>1</v>
      </c>
      <c r="BE23" s="280" t="str">
        <f>IF(AB23="","",IF(AB23="pm",1))</f>
        <v/>
      </c>
      <c r="BF23" s="281" t="str">
        <f>IF(AB23="","",IF(AB23="g",1))</f>
        <v/>
      </c>
      <c r="BG23" s="282" t="str">
        <f>IF(AB23="","",IF(AB23="Ins",1))</f>
        <v/>
      </c>
      <c r="BH23" s="282" t="str">
        <f>IF(AB23="","",IF(AB23="fight",1))</f>
        <v/>
      </c>
      <c r="BI23" s="1265" t="str">
        <f>B23</f>
        <v>Whiskey</v>
      </c>
    </row>
    <row r="24" spans="1:125" s="8" customFormat="1" ht="15.75" customHeight="1" thickBot="1">
      <c r="A24" s="1252"/>
      <c r="B24" s="1254"/>
      <c r="C24" s="21"/>
      <c r="D24" s="22"/>
      <c r="E24" s="22"/>
      <c r="F24" s="35"/>
      <c r="G24" s="21"/>
      <c r="H24" s="22"/>
      <c r="I24" s="22"/>
      <c r="J24" s="35"/>
      <c r="K24" s="23"/>
      <c r="L24" s="22"/>
      <c r="M24" s="22"/>
      <c r="N24" s="37"/>
      <c r="O24" s="21"/>
      <c r="P24" s="22"/>
      <c r="Q24" s="22"/>
      <c r="R24" s="35"/>
      <c r="S24" s="23"/>
      <c r="T24" s="22"/>
      <c r="U24" s="25"/>
      <c r="V24" s="1258"/>
      <c r="W24" s="21"/>
      <c r="X24" s="22"/>
      <c r="Y24" s="22"/>
      <c r="Z24" s="22"/>
      <c r="AA24" s="57"/>
      <c r="AB24" s="34"/>
      <c r="AC24" s="662" t="s">
        <v>92</v>
      </c>
      <c r="AD24" s="663" t="s">
        <v>3</v>
      </c>
      <c r="AE24" s="663" t="s">
        <v>4</v>
      </c>
      <c r="AF24" s="663" t="s">
        <v>93</v>
      </c>
      <c r="AG24" s="663" t="s">
        <v>5</v>
      </c>
      <c r="AH24" s="663" t="s">
        <v>6</v>
      </c>
      <c r="AI24" s="663" t="s">
        <v>7</v>
      </c>
      <c r="AJ24" s="663" t="s">
        <v>8</v>
      </c>
      <c r="AK24" s="663" t="s">
        <v>90</v>
      </c>
      <c r="AL24" s="663" t="s">
        <v>9</v>
      </c>
      <c r="AM24" s="663" t="s">
        <v>91</v>
      </c>
      <c r="AN24" s="663" t="s">
        <v>10</v>
      </c>
      <c r="AO24" s="1241"/>
      <c r="AP24" s="662" t="s">
        <v>92</v>
      </c>
      <c r="AQ24" s="663" t="s">
        <v>3</v>
      </c>
      <c r="AR24" s="663" t="s">
        <v>4</v>
      </c>
      <c r="AS24" s="663" t="s">
        <v>93</v>
      </c>
      <c r="AT24" s="663" t="s">
        <v>5</v>
      </c>
      <c r="AU24" s="663" t="s">
        <v>6</v>
      </c>
      <c r="AV24" s="663" t="s">
        <v>7</v>
      </c>
      <c r="AW24" s="663" t="s">
        <v>8</v>
      </c>
      <c r="AX24" s="663" t="s">
        <v>90</v>
      </c>
      <c r="AY24" s="663" t="s">
        <v>9</v>
      </c>
      <c r="AZ24" s="663" t="s">
        <v>91</v>
      </c>
      <c r="BA24" s="663" t="s">
        <v>10</v>
      </c>
      <c r="BB24" s="663" t="s">
        <v>89</v>
      </c>
      <c r="BC24" s="663">
        <v>4</v>
      </c>
      <c r="BD24" s="1241"/>
      <c r="BE24" s="1242"/>
      <c r="BF24" s="1243"/>
      <c r="BG24" s="1243"/>
      <c r="BH24" s="1243"/>
      <c r="BI24" s="1265"/>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44" t="str">
        <f ca="1">IF(Rosters!B23="","",Rosters!B23)</f>
        <v>-</v>
      </c>
      <c r="B25" s="1255" t="str">
        <f ca="1">IF(Rosters!C23="","",Rosters!C23)</f>
        <v>-</v>
      </c>
      <c r="C25" s="32"/>
      <c r="D25" s="33"/>
      <c r="E25" s="33"/>
      <c r="F25" s="36"/>
      <c r="G25" s="32"/>
      <c r="H25" s="33"/>
      <c r="I25" s="33"/>
      <c r="J25" s="36"/>
      <c r="K25" s="59"/>
      <c r="L25" s="33"/>
      <c r="M25" s="33"/>
      <c r="N25" s="49"/>
      <c r="O25" s="32"/>
      <c r="P25" s="33"/>
      <c r="Q25" s="33"/>
      <c r="R25" s="36"/>
      <c r="S25" s="59"/>
      <c r="T25" s="28"/>
      <c r="U25" s="60"/>
      <c r="V25" s="1257">
        <f>COUNT(C26:U26)</f>
        <v>0</v>
      </c>
      <c r="W25" s="32"/>
      <c r="X25" s="28"/>
      <c r="Y25" s="33"/>
      <c r="Z25" s="33"/>
      <c r="AA25" s="58"/>
      <c r="AB25" s="51"/>
      <c r="AC25" s="53">
        <f>COUNTIF($C25:$U25,"B")</f>
        <v>0</v>
      </c>
      <c r="AD25" s="54">
        <f>COUNTIF($C25:$U25,"E")</f>
        <v>0</v>
      </c>
      <c r="AE25" s="54">
        <f>COUNTIF(C25:U25, "F")</f>
        <v>0</v>
      </c>
      <c r="AF25" s="54">
        <f>COUNTIF(C25:U25,"O")</f>
        <v>0</v>
      </c>
      <c r="AG25" s="54">
        <f>COUNTIF(C25:U25,"T")</f>
        <v>0</v>
      </c>
      <c r="AH25" s="54">
        <f>COUNTIF(C25:U25,"C")</f>
        <v>0</v>
      </c>
      <c r="AI25" s="54">
        <f>COUNTIF(C25:U25,"M")</f>
        <v>0</v>
      </c>
      <c r="AJ25" s="54">
        <f>COUNTIF(C25:U25,"I")</f>
        <v>0</v>
      </c>
      <c r="AK25" s="54">
        <f>COUNTIF(C25:U25,"S")</f>
        <v>0</v>
      </c>
      <c r="AL25" s="54">
        <f>COUNTIF(C25:U25,"X")</f>
        <v>0</v>
      </c>
      <c r="AM25" s="54">
        <f>COUNTIF(C25:U25,"P")</f>
        <v>0</v>
      </c>
      <c r="AN25" s="55">
        <f>COUNTIF(C25:U25,"H")</f>
        <v>0</v>
      </c>
      <c r="AO25" s="1240">
        <f>SUM(AC25:AN25)</f>
        <v>0</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0</v>
      </c>
      <c r="AZ25" s="54">
        <f>COUNTIF(W25:AA25,"P")</f>
        <v>0</v>
      </c>
      <c r="BA25" s="54">
        <f>COUNTIF(W25:AA25,"H")</f>
        <v>0</v>
      </c>
      <c r="BB25" s="54">
        <f>COUNTIF(W25:AA25,"G")</f>
        <v>0</v>
      </c>
      <c r="BC25" s="55">
        <f>COUNTIF(W25:AA25, "4")</f>
        <v>0</v>
      </c>
      <c r="BD25" s="1240">
        <f>SUM(AP25:BC25)</f>
        <v>0</v>
      </c>
      <c r="BE25" s="280" t="str">
        <f>IF(AB25="","",IF(AB25="pm",1))</f>
        <v/>
      </c>
      <c r="BF25" s="281" t="str">
        <f>IF(AB25="","",IF(AB25="g",1))</f>
        <v/>
      </c>
      <c r="BG25" s="282" t="str">
        <f>IF(AB25="","",IF(AB25="Ins",1))</f>
        <v/>
      </c>
      <c r="BH25" s="282" t="str">
        <f>IF(AB25="","",IF(AB25="fight",1))</f>
        <v/>
      </c>
      <c r="BI25" s="1263" t="str">
        <f>B25</f>
        <v>-</v>
      </c>
    </row>
    <row r="26" spans="1:125" s="8" customFormat="1" ht="15.75" customHeight="1" thickBot="1">
      <c r="A26" s="1245"/>
      <c r="B26" s="1256"/>
      <c r="C26" s="29"/>
      <c r="D26" s="30"/>
      <c r="E26" s="30"/>
      <c r="F26" s="35"/>
      <c r="G26" s="29"/>
      <c r="H26" s="30"/>
      <c r="I26" s="30"/>
      <c r="J26" s="35"/>
      <c r="K26" s="31"/>
      <c r="L26" s="30"/>
      <c r="M26" s="30"/>
      <c r="N26" s="37"/>
      <c r="O26" s="29"/>
      <c r="P26" s="30"/>
      <c r="Q26" s="30"/>
      <c r="R26" s="35"/>
      <c r="S26" s="31"/>
      <c r="T26" s="30"/>
      <c r="U26" s="24"/>
      <c r="V26" s="1258"/>
      <c r="W26" s="29"/>
      <c r="X26" s="30"/>
      <c r="Y26" s="30"/>
      <c r="Z26" s="30"/>
      <c r="AA26" s="61"/>
      <c r="AB26" s="34"/>
      <c r="AC26" s="662" t="s">
        <v>92</v>
      </c>
      <c r="AD26" s="663" t="s">
        <v>3</v>
      </c>
      <c r="AE26" s="663" t="s">
        <v>4</v>
      </c>
      <c r="AF26" s="663" t="s">
        <v>93</v>
      </c>
      <c r="AG26" s="663" t="s">
        <v>5</v>
      </c>
      <c r="AH26" s="663" t="s">
        <v>6</v>
      </c>
      <c r="AI26" s="663" t="s">
        <v>7</v>
      </c>
      <c r="AJ26" s="663" t="s">
        <v>8</v>
      </c>
      <c r="AK26" s="663" t="s">
        <v>90</v>
      </c>
      <c r="AL26" s="663" t="s">
        <v>9</v>
      </c>
      <c r="AM26" s="663" t="s">
        <v>91</v>
      </c>
      <c r="AN26" s="663" t="s">
        <v>10</v>
      </c>
      <c r="AO26" s="1241"/>
      <c r="AP26" s="662" t="s">
        <v>92</v>
      </c>
      <c r="AQ26" s="663" t="s">
        <v>3</v>
      </c>
      <c r="AR26" s="663" t="s">
        <v>4</v>
      </c>
      <c r="AS26" s="663" t="s">
        <v>93</v>
      </c>
      <c r="AT26" s="663" t="s">
        <v>5</v>
      </c>
      <c r="AU26" s="663" t="s">
        <v>6</v>
      </c>
      <c r="AV26" s="663" t="s">
        <v>7</v>
      </c>
      <c r="AW26" s="663" t="s">
        <v>8</v>
      </c>
      <c r="AX26" s="663" t="s">
        <v>90</v>
      </c>
      <c r="AY26" s="663" t="s">
        <v>9</v>
      </c>
      <c r="AZ26" s="663" t="s">
        <v>91</v>
      </c>
      <c r="BA26" s="663" t="s">
        <v>10</v>
      </c>
      <c r="BB26" s="663" t="s">
        <v>89</v>
      </c>
      <c r="BC26" s="663">
        <v>4</v>
      </c>
      <c r="BD26" s="1241"/>
      <c r="BE26" s="1242"/>
      <c r="BF26" s="1243"/>
      <c r="BG26" s="1243"/>
      <c r="BH26" s="1243"/>
      <c r="BI26" s="1263"/>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51" t="str">
        <f ca="1">IF(Rosters!B24="","",Rosters!B24)</f>
        <v>-</v>
      </c>
      <c r="B27" s="1253" t="str">
        <f ca="1">IF(Rosters!C24="","",Rosters!C24)</f>
        <v>-</v>
      </c>
      <c r="C27" s="26"/>
      <c r="D27" s="27"/>
      <c r="E27" s="27"/>
      <c r="F27" s="36"/>
      <c r="G27" s="26"/>
      <c r="H27" s="27"/>
      <c r="I27" s="27"/>
      <c r="J27" s="36"/>
      <c r="K27" s="50"/>
      <c r="L27" s="27"/>
      <c r="M27" s="27"/>
      <c r="N27" s="49"/>
      <c r="O27" s="26"/>
      <c r="P27" s="27"/>
      <c r="Q27" s="27"/>
      <c r="R27" s="36"/>
      <c r="S27" s="50"/>
      <c r="T27" s="20"/>
      <c r="U27" s="38"/>
      <c r="V27" s="1257">
        <f>COUNT(C28:U28)</f>
        <v>0</v>
      </c>
      <c r="W27" s="26"/>
      <c r="X27" s="20"/>
      <c r="Y27" s="27"/>
      <c r="Z27" s="27"/>
      <c r="AA27" s="39"/>
      <c r="AB27" s="51"/>
      <c r="AC27" s="53">
        <f>COUNTIF($C27:$U27,"B")</f>
        <v>0</v>
      </c>
      <c r="AD27" s="54">
        <f>COUNTIF($C27:$U27,"E")</f>
        <v>0</v>
      </c>
      <c r="AE27" s="54">
        <f>COUNTIF(C27:U27, "F")</f>
        <v>0</v>
      </c>
      <c r="AF27" s="54">
        <f>COUNTIF(C27:U27,"O")</f>
        <v>0</v>
      </c>
      <c r="AG27" s="54">
        <f>COUNTIF(C27:U27,"T")</f>
        <v>0</v>
      </c>
      <c r="AH27" s="54">
        <f>COUNTIF(C27:U27,"C")</f>
        <v>0</v>
      </c>
      <c r="AI27" s="54">
        <f>COUNTIF(C27:U27,"M")</f>
        <v>0</v>
      </c>
      <c r="AJ27" s="54">
        <f>COUNTIF(C27:U27,"I")</f>
        <v>0</v>
      </c>
      <c r="AK27" s="54">
        <f>COUNTIF(C27:U27,"S")</f>
        <v>0</v>
      </c>
      <c r="AL27" s="54">
        <f>COUNTIF(C27:U27,"X")</f>
        <v>0</v>
      </c>
      <c r="AM27" s="54">
        <f>COUNTIF(C27:U27,"P")</f>
        <v>0</v>
      </c>
      <c r="AN27" s="55">
        <f>COUNTIF(C27:U27,"H")</f>
        <v>0</v>
      </c>
      <c r="AO27" s="1240">
        <f>SUM(AC27:AN27)</f>
        <v>0</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40">
        <f>SUM(AP27:BC27)</f>
        <v>0</v>
      </c>
      <c r="BE27" s="280" t="str">
        <f>IF(AB27="","",IF(AB27="pm",1))</f>
        <v/>
      </c>
      <c r="BF27" s="281" t="str">
        <f>IF(AB27="","",IF(AB27="g",1))</f>
        <v/>
      </c>
      <c r="BG27" s="282" t="str">
        <f>IF(AB27="","",IF(AB27="Ins",1))</f>
        <v/>
      </c>
      <c r="BH27" s="282" t="str">
        <f>IF(AB27="","",IF(AB27="fight",1))</f>
        <v/>
      </c>
      <c r="BI27" s="1265" t="str">
        <f>B27</f>
        <v>-</v>
      </c>
    </row>
    <row r="28" spans="1:125" s="8" customFormat="1" ht="15.75" customHeight="1" thickBot="1">
      <c r="A28" s="1252"/>
      <c r="B28" s="1254"/>
      <c r="C28" s="21"/>
      <c r="D28" s="22"/>
      <c r="E28" s="22"/>
      <c r="F28" s="35"/>
      <c r="G28" s="21"/>
      <c r="H28" s="22"/>
      <c r="I28" s="22"/>
      <c r="J28" s="35"/>
      <c r="K28" s="23"/>
      <c r="L28" s="22"/>
      <c r="M28" s="22"/>
      <c r="N28" s="37"/>
      <c r="O28" s="21"/>
      <c r="P28" s="22"/>
      <c r="Q28" s="22"/>
      <c r="R28" s="35"/>
      <c r="S28" s="23"/>
      <c r="T28" s="22"/>
      <c r="U28" s="25"/>
      <c r="V28" s="1258"/>
      <c r="W28" s="21"/>
      <c r="X28" s="22"/>
      <c r="Y28" s="22"/>
      <c r="Z28" s="22"/>
      <c r="AA28" s="57"/>
      <c r="AB28" s="34"/>
      <c r="AC28" s="662" t="s">
        <v>92</v>
      </c>
      <c r="AD28" s="663" t="s">
        <v>3</v>
      </c>
      <c r="AE28" s="663" t="s">
        <v>4</v>
      </c>
      <c r="AF28" s="663" t="s">
        <v>93</v>
      </c>
      <c r="AG28" s="663" t="s">
        <v>5</v>
      </c>
      <c r="AH28" s="663" t="s">
        <v>6</v>
      </c>
      <c r="AI28" s="663" t="s">
        <v>7</v>
      </c>
      <c r="AJ28" s="663" t="s">
        <v>8</v>
      </c>
      <c r="AK28" s="663" t="s">
        <v>90</v>
      </c>
      <c r="AL28" s="663" t="s">
        <v>9</v>
      </c>
      <c r="AM28" s="663" t="s">
        <v>91</v>
      </c>
      <c r="AN28" s="663" t="s">
        <v>10</v>
      </c>
      <c r="AO28" s="1241"/>
      <c r="AP28" s="662" t="s">
        <v>92</v>
      </c>
      <c r="AQ28" s="663" t="s">
        <v>3</v>
      </c>
      <c r="AR28" s="663" t="s">
        <v>4</v>
      </c>
      <c r="AS28" s="663" t="s">
        <v>93</v>
      </c>
      <c r="AT28" s="663" t="s">
        <v>5</v>
      </c>
      <c r="AU28" s="663" t="s">
        <v>6</v>
      </c>
      <c r="AV28" s="663" t="s">
        <v>7</v>
      </c>
      <c r="AW28" s="663" t="s">
        <v>8</v>
      </c>
      <c r="AX28" s="663" t="s">
        <v>90</v>
      </c>
      <c r="AY28" s="663" t="s">
        <v>9</v>
      </c>
      <c r="AZ28" s="663" t="s">
        <v>91</v>
      </c>
      <c r="BA28" s="663" t="s">
        <v>10</v>
      </c>
      <c r="BB28" s="663" t="s">
        <v>89</v>
      </c>
      <c r="BC28" s="663">
        <v>4</v>
      </c>
      <c r="BD28" s="1241"/>
      <c r="BE28" s="1242"/>
      <c r="BF28" s="1243"/>
      <c r="BG28" s="1243"/>
      <c r="BH28" s="1243"/>
      <c r="BI28" s="1265"/>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44" t="str">
        <f ca="1">IF(Rosters!B25="","",Rosters!B25)</f>
        <v>-</v>
      </c>
      <c r="B29" s="1255" t="str">
        <f ca="1">IF(Rosters!C25="","",Rosters!C25)</f>
        <v>-</v>
      </c>
      <c r="C29" s="32"/>
      <c r="D29" s="33"/>
      <c r="E29" s="33"/>
      <c r="F29" s="36"/>
      <c r="G29" s="32"/>
      <c r="H29" s="33"/>
      <c r="I29" s="33"/>
      <c r="J29" s="36"/>
      <c r="K29" s="59"/>
      <c r="L29" s="33"/>
      <c r="M29" s="33"/>
      <c r="N29" s="49"/>
      <c r="O29" s="32"/>
      <c r="P29" s="33"/>
      <c r="Q29" s="33"/>
      <c r="R29" s="36"/>
      <c r="S29" s="59"/>
      <c r="T29" s="28"/>
      <c r="U29" s="60"/>
      <c r="V29" s="1257">
        <f>COUNT(C30:U30)</f>
        <v>0</v>
      </c>
      <c r="W29" s="32"/>
      <c r="X29" s="28"/>
      <c r="Y29" s="33"/>
      <c r="Z29" s="33"/>
      <c r="AA29" s="58"/>
      <c r="AB29" s="51"/>
      <c r="AC29" s="53">
        <f>COUNTIF($C29:$U29,"B")</f>
        <v>0</v>
      </c>
      <c r="AD29" s="54">
        <f>COUNTIF($C29:$U29,"E")</f>
        <v>0</v>
      </c>
      <c r="AE29" s="54">
        <f>COUNTIF(C29:U29, "F")</f>
        <v>0</v>
      </c>
      <c r="AF29" s="54">
        <f>COUNTIF(C29:U29,"O")</f>
        <v>0</v>
      </c>
      <c r="AG29" s="54">
        <f>COUNTIF(C29:U29,"T")</f>
        <v>0</v>
      </c>
      <c r="AH29" s="54">
        <f>COUNTIF(C29:U29,"C")</f>
        <v>0</v>
      </c>
      <c r="AI29" s="54">
        <f>COUNTIF(C29:U29,"M")</f>
        <v>0</v>
      </c>
      <c r="AJ29" s="54">
        <f>COUNTIF(C29:U29,"I")</f>
        <v>0</v>
      </c>
      <c r="AK29" s="54">
        <f>COUNTIF(C29:U29,"S")</f>
        <v>0</v>
      </c>
      <c r="AL29" s="54">
        <f>COUNTIF(C29:U29,"X")</f>
        <v>0</v>
      </c>
      <c r="AM29" s="54">
        <f>COUNTIF(C29:U29,"P")</f>
        <v>0</v>
      </c>
      <c r="AN29" s="55">
        <f>COUNTIF(C29:U29,"H")</f>
        <v>0</v>
      </c>
      <c r="AO29" s="1240">
        <f>SUM(AC29:AN29)</f>
        <v>0</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0</v>
      </c>
      <c r="BD29" s="1240">
        <f>SUM(AP29:BC29)</f>
        <v>0</v>
      </c>
      <c r="BE29" s="280" t="str">
        <f>IF(AB29="","",IF(AB29="pm",1))</f>
        <v/>
      </c>
      <c r="BF29" s="281" t="str">
        <f>IF(AB29="","",IF(AB29="g",1))</f>
        <v/>
      </c>
      <c r="BG29" s="282" t="str">
        <f>IF(AB29="","",IF(AB29="Ins",1))</f>
        <v/>
      </c>
      <c r="BH29" s="282" t="str">
        <f>IF(AB29="","",IF(AB29="fight",1))</f>
        <v/>
      </c>
      <c r="BI29" s="1263" t="str">
        <f>B29</f>
        <v>-</v>
      </c>
    </row>
    <row r="30" spans="1:125" s="8" customFormat="1" ht="15.75" customHeight="1" thickBot="1">
      <c r="A30" s="1245"/>
      <c r="B30" s="1256"/>
      <c r="C30" s="29"/>
      <c r="D30" s="30"/>
      <c r="E30" s="30"/>
      <c r="F30" s="35"/>
      <c r="G30" s="29"/>
      <c r="H30" s="30"/>
      <c r="I30" s="30"/>
      <c r="J30" s="35"/>
      <c r="K30" s="31"/>
      <c r="L30" s="30"/>
      <c r="M30" s="30"/>
      <c r="N30" s="37"/>
      <c r="O30" s="29"/>
      <c r="P30" s="30"/>
      <c r="Q30" s="30"/>
      <c r="R30" s="35"/>
      <c r="S30" s="31"/>
      <c r="T30" s="30"/>
      <c r="U30" s="24"/>
      <c r="V30" s="1258"/>
      <c r="W30" s="29"/>
      <c r="X30" s="30"/>
      <c r="Y30" s="30"/>
      <c r="Z30" s="30"/>
      <c r="AA30" s="61"/>
      <c r="AB30" s="255"/>
      <c r="AC30" s="256">
        <f>SUM(AC29,AC27,AC25,AC23,AC21,AC19,AC17,AC15,AC13,AC11,AC9,AC7,AC5,AC3)</f>
        <v>3</v>
      </c>
      <c r="AD30" s="257">
        <f t="shared" ref="AD30:AN30" si="0">SUM(AD29,AD27,AD25,AD23,AD21,AD19,AD17,AD15,AD13,AD11,AD9,AD7,AD5,AD3)</f>
        <v>1</v>
      </c>
      <c r="AE30" s="257">
        <f t="shared" si="0"/>
        <v>15</v>
      </c>
      <c r="AF30" s="257">
        <f t="shared" si="0"/>
        <v>3</v>
      </c>
      <c r="AG30" s="257">
        <f t="shared" si="0"/>
        <v>2</v>
      </c>
      <c r="AH30" s="257">
        <f t="shared" si="0"/>
        <v>0</v>
      </c>
      <c r="AI30" s="257">
        <f t="shared" si="0"/>
        <v>0</v>
      </c>
      <c r="AJ30" s="257">
        <f t="shared" si="0"/>
        <v>3</v>
      </c>
      <c r="AK30" s="257">
        <f t="shared" si="0"/>
        <v>0</v>
      </c>
      <c r="AL30" s="257">
        <f t="shared" si="0"/>
        <v>10</v>
      </c>
      <c r="AM30" s="257">
        <f t="shared" si="0"/>
        <v>0</v>
      </c>
      <c r="AN30" s="258">
        <f t="shared" si="0"/>
        <v>0</v>
      </c>
      <c r="AO30" s="1276"/>
      <c r="AP30" s="256">
        <f t="shared" ref="AP30:BC30" si="1">SUM(AP29,AP27,AP25,AP23,AP21,AP19,AP17,AP15,AP13,AP11,AP9,AP7,AP5,AP3)</f>
        <v>0</v>
      </c>
      <c r="AQ30" s="257">
        <f t="shared" si="1"/>
        <v>0</v>
      </c>
      <c r="AR30" s="257">
        <f t="shared" si="1"/>
        <v>2</v>
      </c>
      <c r="AS30" s="257">
        <f t="shared" si="1"/>
        <v>0</v>
      </c>
      <c r="AT30" s="257">
        <f t="shared" si="1"/>
        <v>1</v>
      </c>
      <c r="AU30" s="257">
        <f t="shared" si="1"/>
        <v>0</v>
      </c>
      <c r="AV30" s="257">
        <f t="shared" si="1"/>
        <v>0</v>
      </c>
      <c r="AW30" s="257">
        <f t="shared" si="1"/>
        <v>0</v>
      </c>
      <c r="AX30" s="257">
        <f t="shared" si="1"/>
        <v>0</v>
      </c>
      <c r="AY30" s="257">
        <f t="shared" si="1"/>
        <v>2</v>
      </c>
      <c r="AZ30" s="257">
        <f t="shared" si="1"/>
        <v>0</v>
      </c>
      <c r="BA30" s="257">
        <f t="shared" si="1"/>
        <v>0</v>
      </c>
      <c r="BB30" s="257">
        <f t="shared" si="1"/>
        <v>0</v>
      </c>
      <c r="BC30" s="258">
        <f t="shared" si="1"/>
        <v>4</v>
      </c>
      <c r="BD30" s="1275"/>
      <c r="BE30" s="1242"/>
      <c r="BF30" s="1243"/>
      <c r="BG30" s="1243"/>
      <c r="BH30" s="1243"/>
      <c r="BI30" s="1274"/>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3.5" customHeight="1" thickBot="1">
      <c r="A31" s="1266" t="s">
        <v>14</v>
      </c>
      <c r="B31" s="1267"/>
      <c r="C31" s="1267"/>
      <c r="D31" s="1267"/>
      <c r="E31" s="1267"/>
      <c r="F31" s="1267"/>
      <c r="G31" s="1267"/>
      <c r="H31" s="1267"/>
      <c r="I31" s="1267"/>
      <c r="J31" s="1267"/>
      <c r="K31" s="1267"/>
      <c r="L31" s="1267"/>
      <c r="M31" s="1267"/>
      <c r="N31" s="1267"/>
      <c r="O31" s="1267"/>
      <c r="P31" s="1267"/>
      <c r="Q31" s="1267"/>
      <c r="R31" s="1267"/>
      <c r="S31" s="1267"/>
      <c r="T31" s="1267"/>
      <c r="U31" s="1267"/>
      <c r="V31" s="1267"/>
      <c r="W31" s="1267"/>
      <c r="X31" s="1267"/>
      <c r="Y31" s="1267"/>
      <c r="Z31" s="1267"/>
      <c r="AA31" s="1267"/>
      <c r="AB31" s="1268"/>
      <c r="AC31" s="1269" t="s">
        <v>266</v>
      </c>
      <c r="AD31" s="1270"/>
      <c r="AE31" s="1270"/>
      <c r="AF31" s="1270"/>
      <c r="AG31" s="1270"/>
      <c r="AH31" s="1270"/>
      <c r="AI31" s="1270"/>
      <c r="AJ31" s="1270"/>
      <c r="AK31" s="1270"/>
      <c r="AL31" s="1270"/>
      <c r="AM31" s="1270"/>
      <c r="AN31" s="1270"/>
      <c r="AO31" s="1271"/>
      <c r="AP31" s="1270"/>
      <c r="AQ31" s="1270"/>
      <c r="AR31" s="1270"/>
      <c r="AS31" s="1270"/>
      <c r="AT31" s="1270"/>
      <c r="AU31" s="1270"/>
      <c r="AV31" s="1270"/>
      <c r="AW31" s="1270"/>
      <c r="AX31" s="1270"/>
      <c r="AY31" s="1270"/>
      <c r="AZ31" s="1270"/>
      <c r="BA31" s="1270"/>
      <c r="BB31" s="1270"/>
      <c r="BC31" s="1270"/>
      <c r="BD31" s="1271"/>
      <c r="BE31" s="1272"/>
      <c r="BF31" s="1272"/>
      <c r="BG31" s="1272"/>
      <c r="BH31" s="1272"/>
      <c r="BI31" s="1273"/>
    </row>
    <row r="32" spans="1:125" ht="12.75" customHeight="1" thickBot="1">
      <c r="A32" s="1281" t="s">
        <v>87</v>
      </c>
      <c r="B32" s="1282"/>
      <c r="C32" s="1282"/>
      <c r="D32" s="1282"/>
      <c r="E32" s="1282"/>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3" t="s">
        <v>272</v>
      </c>
      <c r="AD32" s="1284"/>
      <c r="AE32" s="1284"/>
      <c r="AF32" s="1284"/>
      <c r="AG32" s="1284"/>
      <c r="AH32" s="1284"/>
      <c r="AI32" s="1284"/>
      <c r="AJ32" s="1284"/>
      <c r="AK32" s="1284"/>
      <c r="AL32" s="1284"/>
      <c r="AM32" s="1284"/>
      <c r="AN32" s="1284"/>
      <c r="AO32" s="1221">
        <f>SUM(AO3:AO30)</f>
        <v>37</v>
      </c>
      <c r="AP32" s="1285" t="s">
        <v>274</v>
      </c>
      <c r="AQ32" s="1284"/>
      <c r="AR32" s="1284"/>
      <c r="AS32" s="1284"/>
      <c r="AT32" s="1284"/>
      <c r="AU32" s="1284"/>
      <c r="AV32" s="1284"/>
      <c r="AW32" s="1284"/>
      <c r="AX32" s="1284"/>
      <c r="AY32" s="1284"/>
      <c r="AZ32" s="1284"/>
      <c r="BA32" s="1284"/>
      <c r="BB32" s="1284"/>
      <c r="BC32" s="1284"/>
      <c r="BD32" s="1221">
        <f>SUM(BD3:BD30)-SUM(BC3,BC5,BC7,BC9,BC11,BC13,BC15,BC17,BC19,BC21,BC23,BC25,BC27,BC29)</f>
        <v>5</v>
      </c>
      <c r="BE32" s="1287" t="s">
        <v>271</v>
      </c>
      <c r="BF32" s="1287"/>
      <c r="BG32" s="1287"/>
      <c r="BH32" s="1287"/>
      <c r="BI32" s="1288"/>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277" t="s">
        <v>88</v>
      </c>
      <c r="B33" s="1278"/>
      <c r="C33" s="1278"/>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86" t="s">
        <v>275</v>
      </c>
      <c r="AD33" s="1230"/>
      <c r="AE33" s="1230"/>
      <c r="AF33" s="1230"/>
      <c r="AG33" s="1230"/>
      <c r="AH33" s="1230"/>
      <c r="AI33" s="1230"/>
      <c r="AJ33" s="1230"/>
      <c r="AK33" s="1230"/>
      <c r="AL33" s="1230"/>
      <c r="AM33" s="1224">
        <f>AO32/(AO32+AO69)</f>
        <v>0.58730158730158732</v>
      </c>
      <c r="AN33" s="1224"/>
      <c r="AO33" s="1222"/>
      <c r="AP33" s="1229" t="s">
        <v>277</v>
      </c>
      <c r="AQ33" s="1230"/>
      <c r="AR33" s="1230"/>
      <c r="AS33" s="1230"/>
      <c r="AT33" s="1230"/>
      <c r="AU33" s="1230"/>
      <c r="AV33" s="1230"/>
      <c r="AW33" s="1230"/>
      <c r="AX33" s="1230"/>
      <c r="AY33" s="1230"/>
      <c r="AZ33" s="1230"/>
      <c r="BA33" s="1230"/>
      <c r="BB33" s="1224">
        <f>BD32/(BD32+BD69)</f>
        <v>0.45454545454545453</v>
      </c>
      <c r="BC33" s="1224"/>
      <c r="BD33" s="1222"/>
      <c r="BE33" s="64" t="s">
        <v>20</v>
      </c>
      <c r="BF33" s="64" t="s">
        <v>56</v>
      </c>
      <c r="BG33" s="64"/>
      <c r="BH33" s="1279" t="s">
        <v>21</v>
      </c>
      <c r="BI33" s="1280"/>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38" t="s">
        <v>109</v>
      </c>
      <c r="B34" s="1139"/>
      <c r="C34" s="1139"/>
      <c r="D34" s="1139"/>
      <c r="E34" s="1139"/>
      <c r="F34" s="1139"/>
      <c r="G34" s="1139"/>
      <c r="H34" s="1139"/>
      <c r="I34" s="1139"/>
      <c r="J34" s="1139"/>
      <c r="K34" s="1139"/>
      <c r="L34" s="1139"/>
      <c r="M34" s="1139"/>
      <c r="N34" s="1139"/>
      <c r="O34" s="1139"/>
      <c r="P34" s="1139"/>
      <c r="Q34" s="1139"/>
      <c r="R34" s="1139"/>
      <c r="S34" s="1139"/>
      <c r="T34" s="1139"/>
      <c r="U34" s="1139"/>
      <c r="V34" s="1139"/>
      <c r="W34" s="1139"/>
      <c r="X34" s="1139"/>
      <c r="Y34" s="1139"/>
      <c r="Z34" s="1139"/>
      <c r="AA34" s="1139"/>
      <c r="AB34" s="1139"/>
      <c r="AC34" s="1296" t="s">
        <v>17</v>
      </c>
      <c r="AD34" s="1220"/>
      <c r="AE34" s="1220"/>
      <c r="AF34" s="1220"/>
      <c r="AG34" s="1220"/>
      <c r="AH34" s="1220"/>
      <c r="AI34" s="1220"/>
      <c r="AJ34" s="1220"/>
      <c r="AK34" s="1220"/>
      <c r="AL34" s="1220"/>
      <c r="AM34" s="1220"/>
      <c r="AN34" s="1220"/>
      <c r="AO34" s="1297">
        <f>AO32/C75</f>
        <v>1.9473684210526316</v>
      </c>
      <c r="AP34" s="1219" t="s">
        <v>19</v>
      </c>
      <c r="AQ34" s="1220"/>
      <c r="AR34" s="1220"/>
      <c r="AS34" s="1220"/>
      <c r="AT34" s="1220"/>
      <c r="AU34" s="1220"/>
      <c r="AV34" s="1220"/>
      <c r="AW34" s="1220"/>
      <c r="AX34" s="1220"/>
      <c r="AY34" s="1220"/>
      <c r="AZ34" s="1220"/>
      <c r="BA34" s="1220"/>
      <c r="BB34" s="1220"/>
      <c r="BC34" s="1220"/>
      <c r="BD34" s="1222">
        <f>SUM(BD3:BD30)</f>
        <v>9</v>
      </c>
      <c r="BE34" s="290"/>
      <c r="BF34" s="52"/>
      <c r="BG34" s="52"/>
      <c r="BH34" s="1289"/>
      <c r="BI34" s="1290"/>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291" t="s">
        <v>15</v>
      </c>
      <c r="B35" s="1292"/>
      <c r="C35" s="1292"/>
      <c r="D35" s="1292"/>
      <c r="E35" s="1292"/>
      <c r="F35" s="1292"/>
      <c r="G35" s="1292"/>
      <c r="H35" s="1292"/>
      <c r="I35" s="1292"/>
      <c r="J35" s="1292"/>
      <c r="K35" s="1292"/>
      <c r="L35" s="1292"/>
      <c r="M35" s="1292"/>
      <c r="N35" s="1292"/>
      <c r="O35" s="1292"/>
      <c r="P35" s="1292"/>
      <c r="Q35" s="1292"/>
      <c r="R35" s="1292"/>
      <c r="S35" s="1292"/>
      <c r="T35" s="1292"/>
      <c r="U35" s="1292"/>
      <c r="V35" s="1292"/>
      <c r="W35" s="1292"/>
      <c r="X35" s="1292"/>
      <c r="Y35" s="1292"/>
      <c r="Z35" s="1292"/>
      <c r="AA35" s="1292"/>
      <c r="AB35" s="1292"/>
      <c r="AC35" s="1231" t="s">
        <v>276</v>
      </c>
      <c r="AD35" s="1232"/>
      <c r="AE35" s="1232"/>
      <c r="AF35" s="1232"/>
      <c r="AG35" s="1232"/>
      <c r="AH35" s="1232"/>
      <c r="AI35" s="1232"/>
      <c r="AJ35" s="1232"/>
      <c r="AK35" s="1232"/>
      <c r="AL35" s="1232"/>
      <c r="AM35" s="1225">
        <f>AO34-AO71</f>
        <v>0.57894736842105265</v>
      </c>
      <c r="AN35" s="1226"/>
      <c r="AO35" s="1297"/>
      <c r="AP35" s="1295" t="s">
        <v>278</v>
      </c>
      <c r="AQ35" s="1232"/>
      <c r="AR35" s="1232"/>
      <c r="AS35" s="1232"/>
      <c r="AT35" s="1232"/>
      <c r="AU35" s="1232"/>
      <c r="AV35" s="1232"/>
      <c r="AW35" s="1232"/>
      <c r="AX35" s="1232"/>
      <c r="AY35" s="1232"/>
      <c r="AZ35" s="1232"/>
      <c r="BA35" s="1232"/>
      <c r="BB35" s="1227">
        <f>BD34/(BD34+BD71)</f>
        <v>0.52941176470588236</v>
      </c>
      <c r="BC35" s="1227"/>
      <c r="BD35" s="1222"/>
      <c r="BE35" s="291"/>
      <c r="BF35" s="65"/>
      <c r="BG35" s="65"/>
      <c r="BH35" s="1293"/>
      <c r="BI35" s="1294"/>
    </row>
    <row r="36" spans="1:125" s="62" customFormat="1" ht="12.75" customHeight="1">
      <c r="A36" s="1291" t="s">
        <v>16</v>
      </c>
      <c r="B36" s="1292"/>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6" t="s">
        <v>18</v>
      </c>
      <c r="AD36" s="1220"/>
      <c r="AE36" s="1220"/>
      <c r="AF36" s="1220"/>
      <c r="AG36" s="1220"/>
      <c r="AH36" s="1220"/>
      <c r="AI36" s="1220"/>
      <c r="AJ36" s="1220"/>
      <c r="AK36" s="1220"/>
      <c r="AL36" s="1220"/>
      <c r="AM36" s="1220"/>
      <c r="AN36" s="1220"/>
      <c r="AO36" s="1297">
        <f>BD32/C75</f>
        <v>0.26315789473684209</v>
      </c>
      <c r="AP36" s="1219" t="s">
        <v>280</v>
      </c>
      <c r="AQ36" s="1220"/>
      <c r="AR36" s="1220"/>
      <c r="AS36" s="1220"/>
      <c r="AT36" s="1220"/>
      <c r="AU36" s="1220"/>
      <c r="AV36" s="1220"/>
      <c r="AW36" s="1220"/>
      <c r="AX36" s="1220"/>
      <c r="AY36" s="1220"/>
      <c r="AZ36" s="1220"/>
      <c r="BA36" s="1220"/>
      <c r="BB36" s="1220"/>
      <c r="BC36" s="1220"/>
      <c r="BD36" s="1222">
        <f>AO32+BD34</f>
        <v>46</v>
      </c>
      <c r="BE36" s="291"/>
      <c r="BF36" s="65"/>
      <c r="BG36" s="65"/>
      <c r="BH36" s="1293"/>
      <c r="BI36" s="1294"/>
    </row>
    <row r="37" spans="1:125" s="62" customFormat="1" ht="12.75" customHeight="1" thickBot="1">
      <c r="A37" s="1304" t="s">
        <v>269</v>
      </c>
      <c r="B37" s="1305"/>
      <c r="C37" s="1305"/>
      <c r="D37" s="1305"/>
      <c r="E37" s="1305"/>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8" t="s">
        <v>276</v>
      </c>
      <c r="AD37" s="1309"/>
      <c r="AE37" s="1309"/>
      <c r="AF37" s="1309"/>
      <c r="AG37" s="1309"/>
      <c r="AH37" s="1309"/>
      <c r="AI37" s="1309"/>
      <c r="AJ37" s="1309"/>
      <c r="AK37" s="1309"/>
      <c r="AL37" s="1309"/>
      <c r="AM37" s="1310">
        <f>AO36-AO73</f>
        <v>-5.2631578947368418E-2</v>
      </c>
      <c r="AN37" s="1310"/>
      <c r="AO37" s="1302"/>
      <c r="AP37" s="1311" t="s">
        <v>281</v>
      </c>
      <c r="AQ37" s="1309"/>
      <c r="AR37" s="1309"/>
      <c r="AS37" s="1309"/>
      <c r="AT37" s="1309"/>
      <c r="AU37" s="1309"/>
      <c r="AV37" s="1309"/>
      <c r="AW37" s="1309"/>
      <c r="AX37" s="1309"/>
      <c r="AY37" s="1309"/>
      <c r="AZ37" s="1309"/>
      <c r="BA37" s="1309"/>
      <c r="BB37" s="1228">
        <f>BD36/(BD73+BD36)</f>
        <v>0.57499999999999996</v>
      </c>
      <c r="BC37" s="1228"/>
      <c r="BD37" s="1303"/>
      <c r="BE37" s="292"/>
      <c r="BF37" s="66"/>
      <c r="BG37" s="66"/>
      <c r="BH37" s="1306"/>
      <c r="BI37" s="1307"/>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20" t="s">
        <v>76</v>
      </c>
      <c r="B38" s="1186" t="str">
        <f ca="1">IF(Rosters!H10="","",Rosters!H10)</f>
        <v>D-Funk All Stars</v>
      </c>
      <c r="C38" s="1186"/>
      <c r="D38" s="1186"/>
      <c r="E38" s="1186"/>
      <c r="F38" s="1186"/>
      <c r="G38" s="1186"/>
      <c r="H38" s="1262" t="s">
        <v>47</v>
      </c>
      <c r="I38" s="1262"/>
      <c r="J38" s="1262"/>
      <c r="K38" s="1262"/>
      <c r="L38" s="1262"/>
      <c r="M38" s="1136" t="s">
        <v>312</v>
      </c>
      <c r="N38" s="1136"/>
      <c r="O38" s="1136"/>
      <c r="P38" s="1136"/>
      <c r="Q38" s="1136"/>
      <c r="R38" s="1136"/>
      <c r="S38" s="1136"/>
      <c r="T38" s="1136"/>
      <c r="U38" s="1136"/>
      <c r="V38" s="1136"/>
      <c r="W38" s="1136"/>
      <c r="X38" s="1136"/>
      <c r="Y38" s="1262" t="s">
        <v>107</v>
      </c>
      <c r="Z38" s="1262"/>
      <c r="AA38" s="1262"/>
      <c r="AB38" s="82">
        <f>AB1</f>
        <v>1</v>
      </c>
      <c r="AC38" s="1312" t="s">
        <v>11</v>
      </c>
      <c r="AD38" s="1313"/>
      <c r="AE38" s="1313"/>
      <c r="AF38" s="1313"/>
      <c r="AG38" s="1313"/>
      <c r="AH38" s="1313"/>
      <c r="AI38" s="1313"/>
      <c r="AJ38" s="1313"/>
      <c r="AK38" s="1313"/>
      <c r="AL38" s="1313"/>
      <c r="AM38" s="1313"/>
      <c r="AN38" s="1313"/>
      <c r="AO38" s="289"/>
      <c r="AP38" s="1312" t="s">
        <v>13</v>
      </c>
      <c r="AQ38" s="1313"/>
      <c r="AR38" s="1313"/>
      <c r="AS38" s="1313"/>
      <c r="AT38" s="1313"/>
      <c r="AU38" s="1313"/>
      <c r="AV38" s="1313"/>
      <c r="AW38" s="1313"/>
      <c r="AX38" s="1313"/>
      <c r="AY38" s="1313"/>
      <c r="AZ38" s="1313"/>
      <c r="BA38" s="1313"/>
      <c r="BB38" s="1313"/>
      <c r="BC38" s="1313"/>
      <c r="BD38" s="1314"/>
      <c r="BE38" s="1298" t="s">
        <v>270</v>
      </c>
      <c r="BF38" s="1299"/>
      <c r="BG38" s="1300"/>
      <c r="BH38" s="1301"/>
      <c r="BI38" s="198" t="s">
        <v>68</v>
      </c>
    </row>
    <row r="39" spans="1:125" ht="14" customHeight="1" thickBot="1">
      <c r="A39" s="673" t="s">
        <v>57</v>
      </c>
      <c r="B39" s="674" t="s">
        <v>64</v>
      </c>
      <c r="C39" s="1318" t="s">
        <v>67</v>
      </c>
      <c r="D39" s="1319"/>
      <c r="E39" s="1319"/>
      <c r="F39" s="1324"/>
      <c r="G39" s="1315" t="s">
        <v>67</v>
      </c>
      <c r="H39" s="1316"/>
      <c r="I39" s="1316"/>
      <c r="J39" s="1325"/>
      <c r="K39" s="1326" t="s">
        <v>67</v>
      </c>
      <c r="L39" s="1319"/>
      <c r="M39" s="1319"/>
      <c r="N39" s="1324"/>
      <c r="O39" s="1326" t="s">
        <v>67</v>
      </c>
      <c r="P39" s="1319"/>
      <c r="Q39" s="1319"/>
      <c r="R39" s="1324"/>
      <c r="S39" s="1315" t="s">
        <v>67</v>
      </c>
      <c r="T39" s="1316"/>
      <c r="U39" s="1317"/>
      <c r="V39" s="675" t="s">
        <v>66</v>
      </c>
      <c r="W39" s="1318" t="s">
        <v>82</v>
      </c>
      <c r="X39" s="1319"/>
      <c r="Y39" s="1319"/>
      <c r="Z39" s="1319"/>
      <c r="AA39" s="1319"/>
      <c r="AB39" s="676" t="s">
        <v>73</v>
      </c>
      <c r="AC39" s="662" t="s">
        <v>92</v>
      </c>
      <c r="AD39" s="663" t="s">
        <v>3</v>
      </c>
      <c r="AE39" s="663" t="s">
        <v>4</v>
      </c>
      <c r="AF39" s="663" t="s">
        <v>93</v>
      </c>
      <c r="AG39" s="663" t="s">
        <v>5</v>
      </c>
      <c r="AH39" s="663" t="s">
        <v>6</v>
      </c>
      <c r="AI39" s="663" t="s">
        <v>7</v>
      </c>
      <c r="AJ39" s="663" t="s">
        <v>8</v>
      </c>
      <c r="AK39" s="663" t="s">
        <v>90</v>
      </c>
      <c r="AL39" s="663" t="s">
        <v>9</v>
      </c>
      <c r="AM39" s="663" t="s">
        <v>91</v>
      </c>
      <c r="AN39" s="663" t="s">
        <v>10</v>
      </c>
      <c r="AO39" s="677" t="s">
        <v>102</v>
      </c>
      <c r="AP39" s="662" t="s">
        <v>92</v>
      </c>
      <c r="AQ39" s="663" t="s">
        <v>3</v>
      </c>
      <c r="AR39" s="663" t="s">
        <v>4</v>
      </c>
      <c r="AS39" s="663" t="s">
        <v>93</v>
      </c>
      <c r="AT39" s="663" t="s">
        <v>5</v>
      </c>
      <c r="AU39" s="663" t="s">
        <v>6</v>
      </c>
      <c r="AV39" s="663" t="s">
        <v>7</v>
      </c>
      <c r="AW39" s="663" t="s">
        <v>8</v>
      </c>
      <c r="AX39" s="663" t="s">
        <v>90</v>
      </c>
      <c r="AY39" s="663" t="s">
        <v>9</v>
      </c>
      <c r="AZ39" s="663" t="s">
        <v>91</v>
      </c>
      <c r="BA39" s="663" t="s">
        <v>10</v>
      </c>
      <c r="BB39" s="663" t="s">
        <v>89</v>
      </c>
      <c r="BC39" s="663">
        <v>4</v>
      </c>
      <c r="BD39" s="677" t="s">
        <v>102</v>
      </c>
      <c r="BE39" s="678" t="s">
        <v>12</v>
      </c>
      <c r="BF39" s="679" t="s">
        <v>89</v>
      </c>
      <c r="BG39" s="680" t="s">
        <v>268</v>
      </c>
      <c r="BH39" s="681" t="s">
        <v>115</v>
      </c>
      <c r="BI39" s="667" t="s">
        <v>64</v>
      </c>
    </row>
    <row r="40" spans="1:125" ht="15.75" customHeight="1" thickBot="1">
      <c r="A40" s="1327" t="str">
        <f ca="1">IF(Rosters!H12="","",Rosters!H12)</f>
        <v>313</v>
      </c>
      <c r="B40" s="1329" t="str">
        <f ca="1">IF(Rosters!I12="","",Rosters!I12)</f>
        <v>Black Eyed Skeez</v>
      </c>
      <c r="C40" s="50" t="s">
        <v>93</v>
      </c>
      <c r="D40" s="27" t="s">
        <v>92</v>
      </c>
      <c r="E40" s="27" t="s">
        <v>3</v>
      </c>
      <c r="F40" s="36" t="s">
        <v>3</v>
      </c>
      <c r="G40" s="26"/>
      <c r="H40" s="27"/>
      <c r="I40" s="27"/>
      <c r="J40" s="36"/>
      <c r="K40" s="50"/>
      <c r="L40" s="27"/>
      <c r="M40" s="27"/>
      <c r="N40" s="49"/>
      <c r="O40" s="26"/>
      <c r="P40" s="27"/>
      <c r="Q40" s="27"/>
      <c r="R40" s="36"/>
      <c r="S40" s="50"/>
      <c r="T40" s="20"/>
      <c r="U40" s="38"/>
      <c r="V40" s="1257">
        <f>COUNT(C41:U41)</f>
        <v>4</v>
      </c>
      <c r="W40" s="26">
        <v>4</v>
      </c>
      <c r="X40" s="20"/>
      <c r="Y40" s="27"/>
      <c r="Z40" s="27"/>
      <c r="AA40" s="39"/>
      <c r="AB40" s="51"/>
      <c r="AC40" s="53">
        <f>COUNTIF($C40:$U40,"B")</f>
        <v>1</v>
      </c>
      <c r="AD40" s="54">
        <f>COUNTIF($C40:$U40,"E")</f>
        <v>2</v>
      </c>
      <c r="AE40" s="54">
        <f>COUNTIF(C40:U40, "F")</f>
        <v>0</v>
      </c>
      <c r="AF40" s="54">
        <f>COUNTIF(C40:U40,"O")</f>
        <v>1</v>
      </c>
      <c r="AG40" s="54">
        <f>COUNTIF(C40:U40,"T")</f>
        <v>0</v>
      </c>
      <c r="AH40" s="54">
        <f>COUNTIF(C40:U40,"C")</f>
        <v>0</v>
      </c>
      <c r="AI40" s="54">
        <f>COUNTIF(C40:U40,"M")</f>
        <v>0</v>
      </c>
      <c r="AJ40" s="54">
        <f>COUNTIF(C40:U40,"I")</f>
        <v>0</v>
      </c>
      <c r="AK40" s="54">
        <f>COUNTIF(C40:U40,"S")</f>
        <v>0</v>
      </c>
      <c r="AL40" s="54">
        <f>COUNTIF(C40:U40,"X")</f>
        <v>0</v>
      </c>
      <c r="AM40" s="54">
        <f>COUNTIF(C40:U40,"P")</f>
        <v>0</v>
      </c>
      <c r="AN40" s="55">
        <f>COUNTIF(C40:U40,"H")</f>
        <v>0</v>
      </c>
      <c r="AO40" s="1240">
        <f>SUM(AC40:AN40)</f>
        <v>4</v>
      </c>
      <c r="AP40" s="56">
        <f>COUNTIF(W40:AA40,"B")</f>
        <v>0</v>
      </c>
      <c r="AQ40" s="54">
        <f>COUNTIF(W40:AA40,"E")</f>
        <v>0</v>
      </c>
      <c r="AR40" s="54">
        <f>COUNTIF(W40:AA40, "F")</f>
        <v>0</v>
      </c>
      <c r="AS40" s="54">
        <f>COUNTIF(W40:AA40,"O")</f>
        <v>0</v>
      </c>
      <c r="AT40" s="54">
        <f>COUNTIF(W40:AA40,"T")</f>
        <v>0</v>
      </c>
      <c r="AU40" s="54">
        <f>COUNTIF(W40:AA40,"C")</f>
        <v>0</v>
      </c>
      <c r="AV40" s="54">
        <f>COUNTIF(W40:AA40,"M")</f>
        <v>0</v>
      </c>
      <c r="AW40" s="54">
        <f>COUNTIF(W40:AA40,"I")</f>
        <v>0</v>
      </c>
      <c r="AX40" s="54">
        <f>COUNTIF(W40:AA40,"S")</f>
        <v>0</v>
      </c>
      <c r="AY40" s="54">
        <f>COUNTIF(W40:AA40,"X")</f>
        <v>0</v>
      </c>
      <c r="AZ40" s="54">
        <f>COUNTIF(W40:AA40,"P")</f>
        <v>0</v>
      </c>
      <c r="BA40" s="54">
        <f>COUNTIF(W40:AA40,"H")</f>
        <v>0</v>
      </c>
      <c r="BB40" s="54">
        <f>COUNTIF(W40:AA40,"G")</f>
        <v>0</v>
      </c>
      <c r="BC40" s="55">
        <f>COUNTIF(W40:AA40, "4")</f>
        <v>1</v>
      </c>
      <c r="BD40" s="1240">
        <f>SUM(AP40:BC40)</f>
        <v>1</v>
      </c>
      <c r="BE40" s="280" t="str">
        <f>IF(AB40="","",IF(AB40="pm",1))</f>
        <v/>
      </c>
      <c r="BF40" s="281" t="str">
        <f>IF(AB40="","",IF(AB40="g",1))</f>
        <v/>
      </c>
      <c r="BG40" s="282" t="str">
        <f>IF(AB40="","",IF(AB40="Ins",1))</f>
        <v/>
      </c>
      <c r="BH40" s="282" t="str">
        <f>IF(AB40="","",IF(AB40="fight",1))</f>
        <v/>
      </c>
      <c r="BI40" s="1264" t="str">
        <f>B40</f>
        <v>Black Eyed Skeez</v>
      </c>
    </row>
    <row r="41" spans="1:125" s="8" customFormat="1" ht="15.75" customHeight="1" thickBot="1">
      <c r="A41" s="1328"/>
      <c r="B41" s="1330"/>
      <c r="C41" s="23">
        <v>2</v>
      </c>
      <c r="D41" s="22">
        <v>3</v>
      </c>
      <c r="E41" s="22">
        <v>3</v>
      </c>
      <c r="F41" s="35">
        <v>12</v>
      </c>
      <c r="G41" s="21"/>
      <c r="H41" s="22"/>
      <c r="I41" s="22"/>
      <c r="J41" s="35"/>
      <c r="K41" s="23"/>
      <c r="L41" s="22"/>
      <c r="M41" s="22"/>
      <c r="N41" s="37"/>
      <c r="O41" s="21"/>
      <c r="P41" s="22"/>
      <c r="Q41" s="22"/>
      <c r="R41" s="35"/>
      <c r="S41" s="23"/>
      <c r="T41" s="22"/>
      <c r="U41" s="25"/>
      <c r="V41" s="1258"/>
      <c r="W41" s="21">
        <v>12</v>
      </c>
      <c r="X41" s="22"/>
      <c r="Y41" s="22"/>
      <c r="Z41" s="22"/>
      <c r="AA41" s="57"/>
      <c r="AB41" s="34"/>
      <c r="AC41" s="662" t="s">
        <v>92</v>
      </c>
      <c r="AD41" s="663" t="s">
        <v>3</v>
      </c>
      <c r="AE41" s="663" t="s">
        <v>4</v>
      </c>
      <c r="AF41" s="663" t="s">
        <v>93</v>
      </c>
      <c r="AG41" s="663" t="s">
        <v>5</v>
      </c>
      <c r="AH41" s="663" t="s">
        <v>6</v>
      </c>
      <c r="AI41" s="663" t="s">
        <v>7</v>
      </c>
      <c r="AJ41" s="663" t="s">
        <v>8</v>
      </c>
      <c r="AK41" s="663" t="s">
        <v>90</v>
      </c>
      <c r="AL41" s="663" t="s">
        <v>9</v>
      </c>
      <c r="AM41" s="663" t="s">
        <v>91</v>
      </c>
      <c r="AN41" s="663" t="s">
        <v>10</v>
      </c>
      <c r="AO41" s="1241"/>
      <c r="AP41" s="662" t="s">
        <v>92</v>
      </c>
      <c r="AQ41" s="663" t="s">
        <v>3</v>
      </c>
      <c r="AR41" s="663" t="s">
        <v>4</v>
      </c>
      <c r="AS41" s="663" t="s">
        <v>93</v>
      </c>
      <c r="AT41" s="663" t="s">
        <v>5</v>
      </c>
      <c r="AU41" s="663" t="s">
        <v>6</v>
      </c>
      <c r="AV41" s="663" t="s">
        <v>7</v>
      </c>
      <c r="AW41" s="663" t="s">
        <v>8</v>
      </c>
      <c r="AX41" s="663" t="s">
        <v>90</v>
      </c>
      <c r="AY41" s="663" t="s">
        <v>9</v>
      </c>
      <c r="AZ41" s="663" t="s">
        <v>91</v>
      </c>
      <c r="BA41" s="663" t="s">
        <v>10</v>
      </c>
      <c r="BB41" s="663" t="s">
        <v>89</v>
      </c>
      <c r="BC41" s="663">
        <v>4</v>
      </c>
      <c r="BD41" s="1241"/>
      <c r="BE41" s="1242"/>
      <c r="BF41" s="1243"/>
      <c r="BG41" s="1243"/>
      <c r="BH41" s="1243"/>
      <c r="BI41" s="1265"/>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20" t="str">
        <f ca="1">IF(Rosters!H13="","",Rosters!H13)</f>
        <v>24/7</v>
      </c>
      <c r="B42" s="1322" t="str">
        <f ca="1">IF(Rosters!I13="","",Rosters!I13)</f>
        <v>boo d. livers</v>
      </c>
      <c r="C42" s="59" t="s">
        <v>3</v>
      </c>
      <c r="D42" s="33"/>
      <c r="E42" s="33"/>
      <c r="F42" s="36"/>
      <c r="G42" s="32"/>
      <c r="H42" s="33"/>
      <c r="I42" s="33"/>
      <c r="J42" s="36"/>
      <c r="K42" s="59"/>
      <c r="L42" s="33"/>
      <c r="M42" s="33"/>
      <c r="N42" s="49"/>
      <c r="O42" s="32"/>
      <c r="P42" s="33"/>
      <c r="Q42" s="33"/>
      <c r="R42" s="36"/>
      <c r="S42" s="59"/>
      <c r="T42" s="28"/>
      <c r="U42" s="60"/>
      <c r="V42" s="1257">
        <f>COUNT(C43:U43)</f>
        <v>1</v>
      </c>
      <c r="W42" s="32"/>
      <c r="X42" s="28"/>
      <c r="Y42" s="33"/>
      <c r="Z42" s="33"/>
      <c r="AA42" s="58"/>
      <c r="AB42" s="51"/>
      <c r="AC42" s="53">
        <f>COUNTIF($C42:$U42,"B")</f>
        <v>0</v>
      </c>
      <c r="AD42" s="54">
        <f>COUNTIF($C42:$U42,"E")</f>
        <v>1</v>
      </c>
      <c r="AE42" s="54">
        <f>COUNTIF(C42:U42, "F")</f>
        <v>0</v>
      </c>
      <c r="AF42" s="54">
        <f>COUNTIF(C42:U42,"O")</f>
        <v>0</v>
      </c>
      <c r="AG42" s="54">
        <f>COUNTIF(C42:U42,"T")</f>
        <v>0</v>
      </c>
      <c r="AH42" s="54">
        <f>COUNTIF(C42:U42,"C")</f>
        <v>0</v>
      </c>
      <c r="AI42" s="54">
        <f>COUNTIF(C42:U42,"M")</f>
        <v>0</v>
      </c>
      <c r="AJ42" s="54">
        <f>COUNTIF(C42:U42,"I")</f>
        <v>0</v>
      </c>
      <c r="AK42" s="54">
        <f>COUNTIF(C42:U42,"S")</f>
        <v>0</v>
      </c>
      <c r="AL42" s="54">
        <f>COUNTIF(C42:U42,"X")</f>
        <v>0</v>
      </c>
      <c r="AM42" s="54">
        <f>COUNTIF(C42:U42,"P")</f>
        <v>0</v>
      </c>
      <c r="AN42" s="55">
        <f>COUNTIF(C42:U42,"H")</f>
        <v>0</v>
      </c>
      <c r="AO42" s="1240">
        <f>SUM(AC42:AN42)</f>
        <v>1</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0</v>
      </c>
      <c r="AZ42" s="54">
        <f>COUNTIF(W42:AA42,"P")</f>
        <v>0</v>
      </c>
      <c r="BA42" s="54">
        <f>COUNTIF(W42:AA42,"H")</f>
        <v>0</v>
      </c>
      <c r="BB42" s="54">
        <f>COUNTIF(W42:AA42,"G")</f>
        <v>0</v>
      </c>
      <c r="BC42" s="55">
        <f>COUNTIF(W42:AA42, "4")</f>
        <v>0</v>
      </c>
      <c r="BD42" s="1240">
        <f>SUM(AP42:BC42)</f>
        <v>0</v>
      </c>
      <c r="BE42" s="280" t="str">
        <f>IF(AB42="","",IF(AB42="pm",1))</f>
        <v/>
      </c>
      <c r="BF42" s="281" t="str">
        <f>IF(AB42="","",IF(AB42="g",1))</f>
        <v/>
      </c>
      <c r="BG42" s="282" t="str">
        <f>IF(AB42="","",IF(AB42="Ins",1))</f>
        <v/>
      </c>
      <c r="BH42" s="282" t="str">
        <f>IF(AB42="","",IF(AB42="fight",1))</f>
        <v/>
      </c>
      <c r="BI42" s="1263" t="str">
        <f>B42</f>
        <v>boo d. livers</v>
      </c>
    </row>
    <row r="43" spans="1:125" s="8" customFormat="1" ht="15.75" customHeight="1" thickBot="1">
      <c r="A43" s="1321"/>
      <c r="B43" s="1323"/>
      <c r="C43" s="31">
        <v>9</v>
      </c>
      <c r="D43" s="30"/>
      <c r="E43" s="30"/>
      <c r="F43" s="35"/>
      <c r="G43" s="29"/>
      <c r="H43" s="30"/>
      <c r="I43" s="30"/>
      <c r="J43" s="35"/>
      <c r="K43" s="31"/>
      <c r="L43" s="30"/>
      <c r="M43" s="30"/>
      <c r="N43" s="37"/>
      <c r="O43" s="29"/>
      <c r="P43" s="30"/>
      <c r="Q43" s="30"/>
      <c r="R43" s="35"/>
      <c r="S43" s="31"/>
      <c r="T43" s="30"/>
      <c r="U43" s="24"/>
      <c r="V43" s="1258"/>
      <c r="W43" s="29"/>
      <c r="X43" s="30"/>
      <c r="Y43" s="30"/>
      <c r="Z43" s="30"/>
      <c r="AA43" s="61"/>
      <c r="AB43" s="34"/>
      <c r="AC43" s="662" t="s">
        <v>92</v>
      </c>
      <c r="AD43" s="663" t="s">
        <v>3</v>
      </c>
      <c r="AE43" s="663" t="s">
        <v>4</v>
      </c>
      <c r="AF43" s="663" t="s">
        <v>93</v>
      </c>
      <c r="AG43" s="663" t="s">
        <v>5</v>
      </c>
      <c r="AH43" s="663" t="s">
        <v>6</v>
      </c>
      <c r="AI43" s="663" t="s">
        <v>7</v>
      </c>
      <c r="AJ43" s="663" t="s">
        <v>8</v>
      </c>
      <c r="AK43" s="663" t="s">
        <v>90</v>
      </c>
      <c r="AL43" s="663" t="s">
        <v>9</v>
      </c>
      <c r="AM43" s="663" t="s">
        <v>91</v>
      </c>
      <c r="AN43" s="663" t="s">
        <v>10</v>
      </c>
      <c r="AO43" s="1241"/>
      <c r="AP43" s="662" t="s">
        <v>92</v>
      </c>
      <c r="AQ43" s="663" t="s">
        <v>3</v>
      </c>
      <c r="AR43" s="663" t="s">
        <v>4</v>
      </c>
      <c r="AS43" s="663" t="s">
        <v>93</v>
      </c>
      <c r="AT43" s="663" t="s">
        <v>5</v>
      </c>
      <c r="AU43" s="663" t="s">
        <v>6</v>
      </c>
      <c r="AV43" s="663" t="s">
        <v>7</v>
      </c>
      <c r="AW43" s="663" t="s">
        <v>8</v>
      </c>
      <c r="AX43" s="663" t="s">
        <v>90</v>
      </c>
      <c r="AY43" s="663" t="s">
        <v>9</v>
      </c>
      <c r="AZ43" s="663" t="s">
        <v>91</v>
      </c>
      <c r="BA43" s="663" t="s">
        <v>10</v>
      </c>
      <c r="BB43" s="663" t="s">
        <v>89</v>
      </c>
      <c r="BC43" s="663">
        <v>4</v>
      </c>
      <c r="BD43" s="1241"/>
      <c r="BE43" s="1242"/>
      <c r="BF43" s="1243"/>
      <c r="BG43" s="1243"/>
      <c r="BH43" s="1243"/>
      <c r="BI43" s="1263"/>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31" t="str">
        <f ca="1">IF(Rosters!H14="","",Rosters!H14)</f>
        <v>9</v>
      </c>
      <c r="B44" s="1332" t="str">
        <f ca="1">IF(Rosters!I14="","",Rosters!I14)</f>
        <v>Cat's Meow</v>
      </c>
      <c r="C44" s="50" t="s">
        <v>92</v>
      </c>
      <c r="D44" s="27" t="s">
        <v>93</v>
      </c>
      <c r="E44" s="27"/>
      <c r="F44" s="36"/>
      <c r="G44" s="26"/>
      <c r="H44" s="27"/>
      <c r="I44" s="27"/>
      <c r="J44" s="36"/>
      <c r="K44" s="50"/>
      <c r="L44" s="27"/>
      <c r="M44" s="27"/>
      <c r="N44" s="49"/>
      <c r="O44" s="26"/>
      <c r="P44" s="27"/>
      <c r="Q44" s="27"/>
      <c r="R44" s="36"/>
      <c r="S44" s="50"/>
      <c r="T44" s="20"/>
      <c r="U44" s="38"/>
      <c r="V44" s="1257">
        <f>COUNT(C45:U45)</f>
        <v>2</v>
      </c>
      <c r="W44" s="26"/>
      <c r="X44" s="20"/>
      <c r="Y44" s="27"/>
      <c r="Z44" s="27"/>
      <c r="AA44" s="39"/>
      <c r="AB44" s="51"/>
      <c r="AC44" s="53">
        <f>COUNTIF($C44:$U44,"B")</f>
        <v>1</v>
      </c>
      <c r="AD44" s="54">
        <f>COUNTIF($C44:$U44,"E")</f>
        <v>0</v>
      </c>
      <c r="AE44" s="54">
        <f>COUNTIF(C44:U44, "F")</f>
        <v>0</v>
      </c>
      <c r="AF44" s="54">
        <f>COUNTIF(C44:U44,"O")</f>
        <v>1</v>
      </c>
      <c r="AG44" s="54">
        <f>COUNTIF(C44:U44,"T")</f>
        <v>0</v>
      </c>
      <c r="AH44" s="54">
        <f>COUNTIF(C44:U44,"C")</f>
        <v>0</v>
      </c>
      <c r="AI44" s="54">
        <f>COUNTIF(C44:U44,"M")</f>
        <v>0</v>
      </c>
      <c r="AJ44" s="54">
        <f>COUNTIF(C44:U44,"I")</f>
        <v>0</v>
      </c>
      <c r="AK44" s="54">
        <f>COUNTIF(C44:U44,"S")</f>
        <v>0</v>
      </c>
      <c r="AL44" s="54">
        <f>COUNTIF(C44:U44,"X")</f>
        <v>0</v>
      </c>
      <c r="AM44" s="54">
        <f>COUNTIF(C44:U44,"P")</f>
        <v>0</v>
      </c>
      <c r="AN44" s="55">
        <f>COUNTIF(C44:U44,"H")</f>
        <v>0</v>
      </c>
      <c r="AO44" s="1240">
        <f>SUM(AC44:AN44)</f>
        <v>2</v>
      </c>
      <c r="AP44" s="56">
        <f>COUNTIF(W44:AA44,"B")</f>
        <v>0</v>
      </c>
      <c r="AQ44" s="54">
        <f>COUNTIF(W44:AA44,"E")</f>
        <v>0</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0</v>
      </c>
      <c r="AZ44" s="54">
        <f>COUNTIF(W44:AA44,"P")</f>
        <v>0</v>
      </c>
      <c r="BA44" s="54">
        <f>COUNTIF(W44:AA44,"H")</f>
        <v>0</v>
      </c>
      <c r="BB44" s="54">
        <f>COUNTIF(W44:AA44,"G")</f>
        <v>0</v>
      </c>
      <c r="BC44" s="55">
        <f>COUNTIF(W44:AA44, "4")</f>
        <v>0</v>
      </c>
      <c r="BD44" s="1240">
        <f>SUM(AP44:BC44)</f>
        <v>0</v>
      </c>
      <c r="BE44" s="280" t="str">
        <f>IF(AB44="","",IF(AB44="pm",1))</f>
        <v/>
      </c>
      <c r="BF44" s="281" t="str">
        <f>IF(AB44="","",IF(AB44="g",1))</f>
        <v/>
      </c>
      <c r="BG44" s="282" t="str">
        <f>IF(AB44="","",IF(AB44="Ins",1))</f>
        <v/>
      </c>
      <c r="BH44" s="282" t="str">
        <f>IF(AB44="","",IF(AB44="fight",1))</f>
        <v/>
      </c>
      <c r="BI44" s="1265" t="str">
        <f>B44</f>
        <v>Cat's Meow</v>
      </c>
    </row>
    <row r="45" spans="1:125" s="8" customFormat="1" ht="15.75" customHeight="1" thickBot="1">
      <c r="A45" s="1328"/>
      <c r="B45" s="1333"/>
      <c r="C45" s="23">
        <v>9</v>
      </c>
      <c r="D45" s="22">
        <v>12</v>
      </c>
      <c r="E45" s="22"/>
      <c r="F45" s="35"/>
      <c r="G45" s="21"/>
      <c r="H45" s="22"/>
      <c r="I45" s="22"/>
      <c r="J45" s="35"/>
      <c r="K45" s="23"/>
      <c r="L45" s="22"/>
      <c r="M45" s="22"/>
      <c r="N45" s="37"/>
      <c r="O45" s="21"/>
      <c r="P45" s="22"/>
      <c r="Q45" s="22"/>
      <c r="R45" s="35"/>
      <c r="S45" s="23"/>
      <c r="T45" s="22"/>
      <c r="U45" s="25"/>
      <c r="V45" s="1258"/>
      <c r="W45" s="21"/>
      <c r="X45" s="22"/>
      <c r="Y45" s="22"/>
      <c r="Z45" s="22"/>
      <c r="AA45" s="57"/>
      <c r="AB45" s="34"/>
      <c r="AC45" s="662" t="s">
        <v>92</v>
      </c>
      <c r="AD45" s="663" t="s">
        <v>3</v>
      </c>
      <c r="AE45" s="663" t="s">
        <v>4</v>
      </c>
      <c r="AF45" s="663" t="s">
        <v>93</v>
      </c>
      <c r="AG45" s="663" t="s">
        <v>5</v>
      </c>
      <c r="AH45" s="663" t="s">
        <v>6</v>
      </c>
      <c r="AI45" s="663" t="s">
        <v>7</v>
      </c>
      <c r="AJ45" s="663" t="s">
        <v>8</v>
      </c>
      <c r="AK45" s="663" t="s">
        <v>90</v>
      </c>
      <c r="AL45" s="663" t="s">
        <v>9</v>
      </c>
      <c r="AM45" s="663" t="s">
        <v>91</v>
      </c>
      <c r="AN45" s="663" t="s">
        <v>10</v>
      </c>
      <c r="AO45" s="1241"/>
      <c r="AP45" s="662" t="s">
        <v>92</v>
      </c>
      <c r="AQ45" s="663" t="s">
        <v>3</v>
      </c>
      <c r="AR45" s="663" t="s">
        <v>4</v>
      </c>
      <c r="AS45" s="663" t="s">
        <v>93</v>
      </c>
      <c r="AT45" s="663" t="s">
        <v>5</v>
      </c>
      <c r="AU45" s="663" t="s">
        <v>6</v>
      </c>
      <c r="AV45" s="663" t="s">
        <v>7</v>
      </c>
      <c r="AW45" s="663" t="s">
        <v>8</v>
      </c>
      <c r="AX45" s="663" t="s">
        <v>90</v>
      </c>
      <c r="AY45" s="663" t="s">
        <v>9</v>
      </c>
      <c r="AZ45" s="663" t="s">
        <v>91</v>
      </c>
      <c r="BA45" s="663" t="s">
        <v>10</v>
      </c>
      <c r="BB45" s="663" t="s">
        <v>89</v>
      </c>
      <c r="BC45" s="663">
        <v>4</v>
      </c>
      <c r="BD45" s="1241"/>
      <c r="BE45" s="1242"/>
      <c r="BF45" s="1243"/>
      <c r="BG45" s="1243"/>
      <c r="BH45" s="1243"/>
      <c r="BI45" s="1265"/>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20" t="str">
        <f ca="1">IF(Rosters!H15="","",Rosters!H15)</f>
        <v>102</v>
      </c>
      <c r="B46" s="1322" t="str">
        <f ca="1">IF(Rosters!I15="","",Rosters!I15)</f>
        <v>Eight Mile Rose</v>
      </c>
      <c r="C46" s="59" t="s">
        <v>93</v>
      </c>
      <c r="D46" s="33"/>
      <c r="E46" s="33"/>
      <c r="F46" s="36"/>
      <c r="G46" s="32"/>
      <c r="H46" s="33"/>
      <c r="I46" s="33"/>
      <c r="J46" s="36"/>
      <c r="K46" s="59"/>
      <c r="L46" s="33"/>
      <c r="M46" s="33"/>
      <c r="N46" s="49"/>
      <c r="O46" s="32"/>
      <c r="P46" s="33"/>
      <c r="Q46" s="33"/>
      <c r="R46" s="36"/>
      <c r="S46" s="59"/>
      <c r="T46" s="28"/>
      <c r="U46" s="60"/>
      <c r="V46" s="1257">
        <f>COUNT(C47:U47)</f>
        <v>1</v>
      </c>
      <c r="W46" s="32"/>
      <c r="X46" s="28"/>
      <c r="Y46" s="33"/>
      <c r="Z46" s="33"/>
      <c r="AA46" s="58"/>
      <c r="AB46" s="51"/>
      <c r="AC46" s="53">
        <f>COUNTIF($C46:$U46,"B")</f>
        <v>0</v>
      </c>
      <c r="AD46" s="54">
        <f>COUNTIF($C46:$U46,"E")</f>
        <v>0</v>
      </c>
      <c r="AE46" s="54">
        <f>COUNTIF(C46:U46, "F")</f>
        <v>0</v>
      </c>
      <c r="AF46" s="54">
        <f>COUNTIF(C46:U46,"O")</f>
        <v>1</v>
      </c>
      <c r="AG46" s="54">
        <f>COUNTIF(C46:U46,"T")</f>
        <v>0</v>
      </c>
      <c r="AH46" s="54">
        <f>COUNTIF(C46:U46,"C")</f>
        <v>0</v>
      </c>
      <c r="AI46" s="54">
        <f>COUNTIF(C46:U46,"M")</f>
        <v>0</v>
      </c>
      <c r="AJ46" s="54">
        <f>COUNTIF(C46:U46,"I")</f>
        <v>0</v>
      </c>
      <c r="AK46" s="54">
        <f>COUNTIF(C46:U46,"S")</f>
        <v>0</v>
      </c>
      <c r="AL46" s="54">
        <f>COUNTIF(C46:U46,"X")</f>
        <v>0</v>
      </c>
      <c r="AM46" s="54">
        <f>COUNTIF(C46:U46,"P")</f>
        <v>0</v>
      </c>
      <c r="AN46" s="55">
        <f>COUNTIF(C46:U46,"H")</f>
        <v>0</v>
      </c>
      <c r="AO46" s="1240">
        <f>SUM(AC46:AN46)</f>
        <v>1</v>
      </c>
      <c r="AP46" s="56">
        <f>COUNTIF(W46:AA46,"B")</f>
        <v>0</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0</v>
      </c>
      <c r="AZ46" s="54">
        <f>COUNTIF(W46:AA46,"P")</f>
        <v>0</v>
      </c>
      <c r="BA46" s="54">
        <f>COUNTIF(W46:AA46,"H")</f>
        <v>0</v>
      </c>
      <c r="BB46" s="54">
        <f>COUNTIF(W46:AA46,"G")</f>
        <v>0</v>
      </c>
      <c r="BC46" s="55">
        <f>COUNTIF(W46:AA46, "4")</f>
        <v>0</v>
      </c>
      <c r="BD46" s="1240">
        <f>SUM(AP46:BC46)</f>
        <v>0</v>
      </c>
      <c r="BE46" s="280" t="str">
        <f>IF(AB46="","",IF(AB46="pm",1))</f>
        <v/>
      </c>
      <c r="BF46" s="281" t="str">
        <f>IF(AB46="","",IF(AB46="g",1))</f>
        <v/>
      </c>
      <c r="BG46" s="282" t="str">
        <f>IF(AB46="","",IF(AB46="Ins",1))</f>
        <v/>
      </c>
      <c r="BH46" s="282" t="str">
        <f>IF(AB46="","",IF(AB46="fight",1))</f>
        <v/>
      </c>
      <c r="BI46" s="1263" t="str">
        <f>B46</f>
        <v>Eight Mile Rose</v>
      </c>
    </row>
    <row r="47" spans="1:125" s="8" customFormat="1" ht="15.75" customHeight="1" thickBot="1">
      <c r="A47" s="1321"/>
      <c r="B47" s="1323"/>
      <c r="C47" s="31">
        <v>15</v>
      </c>
      <c r="D47" s="30"/>
      <c r="E47" s="30"/>
      <c r="F47" s="35"/>
      <c r="G47" s="29"/>
      <c r="H47" s="30"/>
      <c r="I47" s="30"/>
      <c r="J47" s="35"/>
      <c r="K47" s="31"/>
      <c r="L47" s="30"/>
      <c r="M47" s="30"/>
      <c r="N47" s="37"/>
      <c r="O47" s="29"/>
      <c r="P47" s="30"/>
      <c r="Q47" s="30"/>
      <c r="R47" s="35"/>
      <c r="S47" s="31"/>
      <c r="T47" s="30"/>
      <c r="U47" s="24"/>
      <c r="V47" s="1258"/>
      <c r="W47" s="29"/>
      <c r="X47" s="30"/>
      <c r="Y47" s="30"/>
      <c r="Z47" s="30"/>
      <c r="AA47" s="61"/>
      <c r="AB47" s="34"/>
      <c r="AC47" s="662" t="s">
        <v>92</v>
      </c>
      <c r="AD47" s="663" t="s">
        <v>3</v>
      </c>
      <c r="AE47" s="663" t="s">
        <v>4</v>
      </c>
      <c r="AF47" s="663" t="s">
        <v>93</v>
      </c>
      <c r="AG47" s="663" t="s">
        <v>5</v>
      </c>
      <c r="AH47" s="663" t="s">
        <v>6</v>
      </c>
      <c r="AI47" s="663" t="s">
        <v>7</v>
      </c>
      <c r="AJ47" s="663" t="s">
        <v>8</v>
      </c>
      <c r="AK47" s="663" t="s">
        <v>90</v>
      </c>
      <c r="AL47" s="663" t="s">
        <v>9</v>
      </c>
      <c r="AM47" s="663" t="s">
        <v>91</v>
      </c>
      <c r="AN47" s="663" t="s">
        <v>10</v>
      </c>
      <c r="AO47" s="1241"/>
      <c r="AP47" s="662" t="s">
        <v>92</v>
      </c>
      <c r="AQ47" s="663" t="s">
        <v>3</v>
      </c>
      <c r="AR47" s="663" t="s">
        <v>4</v>
      </c>
      <c r="AS47" s="663" t="s">
        <v>93</v>
      </c>
      <c r="AT47" s="663" t="s">
        <v>5</v>
      </c>
      <c r="AU47" s="663" t="s">
        <v>6</v>
      </c>
      <c r="AV47" s="663" t="s">
        <v>7</v>
      </c>
      <c r="AW47" s="663" t="s">
        <v>8</v>
      </c>
      <c r="AX47" s="663" t="s">
        <v>90</v>
      </c>
      <c r="AY47" s="663" t="s">
        <v>9</v>
      </c>
      <c r="AZ47" s="663" t="s">
        <v>91</v>
      </c>
      <c r="BA47" s="663" t="s">
        <v>10</v>
      </c>
      <c r="BB47" s="663" t="s">
        <v>89</v>
      </c>
      <c r="BC47" s="663">
        <v>4</v>
      </c>
      <c r="BD47" s="1241"/>
      <c r="BE47" s="1242"/>
      <c r="BF47" s="1243"/>
      <c r="BG47" s="1243"/>
      <c r="BH47" s="1243"/>
      <c r="BI47" s="1263"/>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31" t="str">
        <f ca="1">IF(Rosters!H16="","",Rosters!H16)</f>
        <v>46</v>
      </c>
      <c r="B48" s="1332" t="str">
        <f ca="1">IF(Rosters!I16="","",Rosters!I16)</f>
        <v>Fatal Femme</v>
      </c>
      <c r="C48" s="50" t="s">
        <v>9</v>
      </c>
      <c r="D48" s="27" t="s">
        <v>92</v>
      </c>
      <c r="E48" s="27"/>
      <c r="F48" s="36"/>
      <c r="G48" s="26"/>
      <c r="H48" s="27"/>
      <c r="I48" s="27"/>
      <c r="J48" s="36"/>
      <c r="K48" s="50"/>
      <c r="L48" s="27"/>
      <c r="M48" s="27"/>
      <c r="N48" s="49"/>
      <c r="O48" s="26"/>
      <c r="P48" s="27"/>
      <c r="Q48" s="27"/>
      <c r="R48" s="36"/>
      <c r="S48" s="50"/>
      <c r="T48" s="20"/>
      <c r="U48" s="38"/>
      <c r="V48" s="1257">
        <f>COUNT(C49:U49)</f>
        <v>2</v>
      </c>
      <c r="W48" s="26"/>
      <c r="X48" s="20"/>
      <c r="Y48" s="27"/>
      <c r="Z48" s="27"/>
      <c r="AA48" s="39"/>
      <c r="AB48" s="51"/>
      <c r="AC48" s="53">
        <f>COUNTIF($C48:$U48,"B")</f>
        <v>1</v>
      </c>
      <c r="AD48" s="54">
        <f>COUNTIF($C48:$U48,"E")</f>
        <v>0</v>
      </c>
      <c r="AE48" s="54">
        <f>COUNTIF(C48:U48, "F")</f>
        <v>0</v>
      </c>
      <c r="AF48" s="54">
        <f>COUNTIF(C48:U48,"O")</f>
        <v>0</v>
      </c>
      <c r="AG48" s="54">
        <f>COUNTIF(C48:U48,"T")</f>
        <v>0</v>
      </c>
      <c r="AH48" s="54">
        <f>COUNTIF(C48:U48,"C")</f>
        <v>0</v>
      </c>
      <c r="AI48" s="54">
        <f>COUNTIF(C48:U48,"M")</f>
        <v>0</v>
      </c>
      <c r="AJ48" s="54">
        <f>COUNTIF(C48:U48,"I")</f>
        <v>0</v>
      </c>
      <c r="AK48" s="54">
        <f>COUNTIF(C48:U48,"S")</f>
        <v>0</v>
      </c>
      <c r="AL48" s="54">
        <f>COUNTIF(C48:U48,"X")</f>
        <v>1</v>
      </c>
      <c r="AM48" s="54">
        <f>COUNTIF(C48:U48,"P")</f>
        <v>0</v>
      </c>
      <c r="AN48" s="55">
        <f>COUNTIF(C48:U48,"H")</f>
        <v>0</v>
      </c>
      <c r="AO48" s="1240">
        <f>SUM(AC48:AN48)</f>
        <v>2</v>
      </c>
      <c r="AP48" s="56">
        <f>COUNTIF(W48:AA48,"B")</f>
        <v>0</v>
      </c>
      <c r="AQ48" s="54">
        <f>COUNTIF(W48:AA48,"E")</f>
        <v>0</v>
      </c>
      <c r="AR48" s="54">
        <f>COUNTIF(W48:AA48, "F")</f>
        <v>0</v>
      </c>
      <c r="AS48" s="54">
        <f>COUNTIF(W48:AA48,"O")</f>
        <v>0</v>
      </c>
      <c r="AT48" s="54">
        <f>COUNTIF(W48:AA48,"T")</f>
        <v>0</v>
      </c>
      <c r="AU48" s="54">
        <f>COUNTIF(W48:AA48,"C")</f>
        <v>0</v>
      </c>
      <c r="AV48" s="54">
        <f>COUNTIF(W48:AA48,"M")</f>
        <v>0</v>
      </c>
      <c r="AW48" s="54">
        <f>COUNTIF(W48:AA48,"I")</f>
        <v>0</v>
      </c>
      <c r="AX48" s="54">
        <f>COUNTIF(W48:AA48,"S")</f>
        <v>0</v>
      </c>
      <c r="AY48" s="54">
        <f>COUNTIF(W48:AA48,"X")</f>
        <v>0</v>
      </c>
      <c r="AZ48" s="54">
        <f>COUNTIF(W48:AA48,"P")</f>
        <v>0</v>
      </c>
      <c r="BA48" s="54">
        <f>COUNTIF(W48:AA48,"H")</f>
        <v>0</v>
      </c>
      <c r="BB48" s="54">
        <f>COUNTIF(W48:AA48,"G")</f>
        <v>0</v>
      </c>
      <c r="BC48" s="55">
        <f>COUNTIF(W48:AA48, "4")</f>
        <v>0</v>
      </c>
      <c r="BD48" s="1240">
        <f>SUM(AP48:BC48)</f>
        <v>0</v>
      </c>
      <c r="BE48" s="280" t="str">
        <f>IF(AB48="","",IF(AB48="pm",1))</f>
        <v/>
      </c>
      <c r="BF48" s="281" t="str">
        <f>IF(AB48="","",IF(AB48="g",1))</f>
        <v/>
      </c>
      <c r="BG48" s="282" t="str">
        <f>IF(AB48="","",IF(AB48="Ins",1))</f>
        <v/>
      </c>
      <c r="BH48" s="282" t="str">
        <f>IF(AB48="","",IF(AB48="fight",1))</f>
        <v/>
      </c>
      <c r="BI48" s="1265" t="str">
        <f>B48</f>
        <v>Fatal Femme</v>
      </c>
    </row>
    <row r="49" spans="1:125" s="8" customFormat="1" ht="15.75" customHeight="1" thickBot="1">
      <c r="A49" s="1328"/>
      <c r="B49" s="1333"/>
      <c r="C49" s="23">
        <v>10</v>
      </c>
      <c r="D49" s="22">
        <v>11</v>
      </c>
      <c r="E49" s="22"/>
      <c r="F49" s="35"/>
      <c r="G49" s="21"/>
      <c r="H49" s="22"/>
      <c r="I49" s="22"/>
      <c r="J49" s="35"/>
      <c r="K49" s="23"/>
      <c r="L49" s="22"/>
      <c r="M49" s="22"/>
      <c r="N49" s="37"/>
      <c r="O49" s="21"/>
      <c r="P49" s="22"/>
      <c r="Q49" s="22"/>
      <c r="R49" s="35"/>
      <c r="S49" s="23"/>
      <c r="T49" s="22"/>
      <c r="U49" s="25"/>
      <c r="V49" s="1258"/>
      <c r="W49" s="21"/>
      <c r="X49" s="22"/>
      <c r="Y49" s="22"/>
      <c r="Z49" s="22"/>
      <c r="AA49" s="57"/>
      <c r="AB49" s="34"/>
      <c r="AC49" s="662" t="s">
        <v>92</v>
      </c>
      <c r="AD49" s="663" t="s">
        <v>3</v>
      </c>
      <c r="AE49" s="663" t="s">
        <v>4</v>
      </c>
      <c r="AF49" s="663" t="s">
        <v>93</v>
      </c>
      <c r="AG49" s="663" t="s">
        <v>5</v>
      </c>
      <c r="AH49" s="663" t="s">
        <v>6</v>
      </c>
      <c r="AI49" s="663" t="s">
        <v>7</v>
      </c>
      <c r="AJ49" s="663" t="s">
        <v>8</v>
      </c>
      <c r="AK49" s="663" t="s">
        <v>90</v>
      </c>
      <c r="AL49" s="663" t="s">
        <v>9</v>
      </c>
      <c r="AM49" s="663" t="s">
        <v>91</v>
      </c>
      <c r="AN49" s="663" t="s">
        <v>10</v>
      </c>
      <c r="AO49" s="1241"/>
      <c r="AP49" s="662" t="s">
        <v>92</v>
      </c>
      <c r="AQ49" s="663" t="s">
        <v>3</v>
      </c>
      <c r="AR49" s="663" t="s">
        <v>4</v>
      </c>
      <c r="AS49" s="663" t="s">
        <v>93</v>
      </c>
      <c r="AT49" s="663" t="s">
        <v>5</v>
      </c>
      <c r="AU49" s="663" t="s">
        <v>6</v>
      </c>
      <c r="AV49" s="663" t="s">
        <v>7</v>
      </c>
      <c r="AW49" s="663" t="s">
        <v>8</v>
      </c>
      <c r="AX49" s="663" t="s">
        <v>90</v>
      </c>
      <c r="AY49" s="663" t="s">
        <v>9</v>
      </c>
      <c r="AZ49" s="663" t="s">
        <v>91</v>
      </c>
      <c r="BA49" s="663" t="s">
        <v>10</v>
      </c>
      <c r="BB49" s="663" t="s">
        <v>89</v>
      </c>
      <c r="BC49" s="663">
        <v>4</v>
      </c>
      <c r="BD49" s="1241"/>
      <c r="BE49" s="1242"/>
      <c r="BF49" s="1243"/>
      <c r="BG49" s="1243"/>
      <c r="BH49" s="1243"/>
      <c r="BI49" s="1265"/>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20" t="str">
        <f ca="1">IF(Rosters!H17="","",Rosters!H17)</f>
        <v>Section8</v>
      </c>
      <c r="B50" s="1322" t="str">
        <f ca="1">IF(Rosters!I17="","",Rosters!I17)</f>
        <v>Ghetto Barbie</v>
      </c>
      <c r="C50" s="59" t="s">
        <v>9</v>
      </c>
      <c r="D50" s="33"/>
      <c r="E50" s="33"/>
      <c r="F50" s="36"/>
      <c r="G50" s="32"/>
      <c r="H50" s="33"/>
      <c r="I50" s="33"/>
      <c r="J50" s="36"/>
      <c r="K50" s="59"/>
      <c r="L50" s="33"/>
      <c r="M50" s="33"/>
      <c r="N50" s="49"/>
      <c r="O50" s="32"/>
      <c r="P50" s="33"/>
      <c r="Q50" s="33"/>
      <c r="R50" s="36"/>
      <c r="S50" s="59"/>
      <c r="T50" s="28"/>
      <c r="U50" s="60"/>
      <c r="V50" s="1257">
        <f>COUNT(C51:U51)</f>
        <v>1</v>
      </c>
      <c r="W50" s="32"/>
      <c r="X50" s="28"/>
      <c r="Y50" s="33"/>
      <c r="Z50" s="33"/>
      <c r="AA50" s="58"/>
      <c r="AB50" s="51"/>
      <c r="AC50" s="53">
        <f>COUNTIF($C50:$U50,"B")</f>
        <v>0</v>
      </c>
      <c r="AD50" s="54">
        <f>COUNTIF($C50:$U50,"E")</f>
        <v>0</v>
      </c>
      <c r="AE50" s="54">
        <f>COUNTIF(C50:U50, "F")</f>
        <v>0</v>
      </c>
      <c r="AF50" s="54">
        <f>COUNTIF(C50:U50,"O")</f>
        <v>0</v>
      </c>
      <c r="AG50" s="54">
        <f>COUNTIF(C50:U50,"T")</f>
        <v>0</v>
      </c>
      <c r="AH50" s="54">
        <f>COUNTIF(C50:U50,"C")</f>
        <v>0</v>
      </c>
      <c r="AI50" s="54">
        <f>COUNTIF(C50:U50,"M")</f>
        <v>0</v>
      </c>
      <c r="AJ50" s="54">
        <f>COUNTIF(C50:U50,"I")</f>
        <v>0</v>
      </c>
      <c r="AK50" s="54">
        <f>COUNTIF(C50:U50,"S")</f>
        <v>0</v>
      </c>
      <c r="AL50" s="54">
        <f>COUNTIF(C50:U50,"X")</f>
        <v>1</v>
      </c>
      <c r="AM50" s="54">
        <f>COUNTIF(C50:U50,"P")</f>
        <v>0</v>
      </c>
      <c r="AN50" s="55">
        <f>COUNTIF(C50:U50,"H")</f>
        <v>0</v>
      </c>
      <c r="AO50" s="1240">
        <f>SUM(AC50:AN50)</f>
        <v>1</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0</v>
      </c>
      <c r="BD50" s="1240">
        <f>SUM(AP50:BC50)</f>
        <v>0</v>
      </c>
      <c r="BE50" s="280" t="str">
        <f>IF(AB50="","",IF(AB50="pm",1))</f>
        <v/>
      </c>
      <c r="BF50" s="281" t="str">
        <f>IF(AB50="","",IF(AB50="g",1))</f>
        <v/>
      </c>
      <c r="BG50" s="282" t="str">
        <f>IF(AB50="","",IF(AB50="Ins",1))</f>
        <v/>
      </c>
      <c r="BH50" s="282" t="str">
        <f>IF(AB50="","",IF(AB50="fight",1))</f>
        <v/>
      </c>
      <c r="BI50" s="1263" t="str">
        <f>B50</f>
        <v>Ghetto Barbie</v>
      </c>
    </row>
    <row r="51" spans="1:125" s="8" customFormat="1" ht="15.75" customHeight="1" thickBot="1">
      <c r="A51" s="1321"/>
      <c r="B51" s="1323"/>
      <c r="C51" s="31">
        <v>12</v>
      </c>
      <c r="D51" s="30"/>
      <c r="E51" s="30"/>
      <c r="F51" s="35"/>
      <c r="G51" s="29"/>
      <c r="H51" s="30"/>
      <c r="I51" s="30"/>
      <c r="J51" s="35"/>
      <c r="K51" s="31"/>
      <c r="L51" s="30"/>
      <c r="M51" s="30"/>
      <c r="N51" s="37"/>
      <c r="O51" s="29"/>
      <c r="P51" s="30"/>
      <c r="Q51" s="30"/>
      <c r="R51" s="35"/>
      <c r="S51" s="31"/>
      <c r="T51" s="30"/>
      <c r="U51" s="24"/>
      <c r="V51" s="1258"/>
      <c r="W51" s="29"/>
      <c r="X51" s="30"/>
      <c r="Y51" s="30"/>
      <c r="Z51" s="30"/>
      <c r="AA51" s="61"/>
      <c r="AB51" s="34"/>
      <c r="AC51" s="662" t="s">
        <v>92</v>
      </c>
      <c r="AD51" s="663" t="s">
        <v>3</v>
      </c>
      <c r="AE51" s="663" t="s">
        <v>4</v>
      </c>
      <c r="AF51" s="663" t="s">
        <v>93</v>
      </c>
      <c r="AG51" s="663" t="s">
        <v>5</v>
      </c>
      <c r="AH51" s="663" t="s">
        <v>6</v>
      </c>
      <c r="AI51" s="663" t="s">
        <v>7</v>
      </c>
      <c r="AJ51" s="663" t="s">
        <v>8</v>
      </c>
      <c r="AK51" s="663" t="s">
        <v>90</v>
      </c>
      <c r="AL51" s="663" t="s">
        <v>9</v>
      </c>
      <c r="AM51" s="663" t="s">
        <v>91</v>
      </c>
      <c r="AN51" s="663" t="s">
        <v>10</v>
      </c>
      <c r="AO51" s="1241"/>
      <c r="AP51" s="662" t="s">
        <v>92</v>
      </c>
      <c r="AQ51" s="663" t="s">
        <v>3</v>
      </c>
      <c r="AR51" s="663" t="s">
        <v>4</v>
      </c>
      <c r="AS51" s="663" t="s">
        <v>93</v>
      </c>
      <c r="AT51" s="663" t="s">
        <v>5</v>
      </c>
      <c r="AU51" s="663" t="s">
        <v>6</v>
      </c>
      <c r="AV51" s="663" t="s">
        <v>7</v>
      </c>
      <c r="AW51" s="663" t="s">
        <v>8</v>
      </c>
      <c r="AX51" s="663" t="s">
        <v>90</v>
      </c>
      <c r="AY51" s="663" t="s">
        <v>9</v>
      </c>
      <c r="AZ51" s="663" t="s">
        <v>91</v>
      </c>
      <c r="BA51" s="663" t="s">
        <v>10</v>
      </c>
      <c r="BB51" s="663" t="s">
        <v>89</v>
      </c>
      <c r="BC51" s="663">
        <v>4</v>
      </c>
      <c r="BD51" s="1241"/>
      <c r="BE51" s="1242"/>
      <c r="BF51" s="1243"/>
      <c r="BG51" s="1243"/>
      <c r="BH51" s="1243"/>
      <c r="BI51" s="1263"/>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31" t="str">
        <f ca="1">IF(Rosters!H18="","",Rosters!H18)</f>
        <v>23</v>
      </c>
      <c r="B52" s="1332" t="str">
        <f ca="1">IF(Rosters!I18="","",Rosters!I18)</f>
        <v>Ima Wrecker</v>
      </c>
      <c r="C52" s="50" t="s">
        <v>92</v>
      </c>
      <c r="D52" s="27" t="s">
        <v>3</v>
      </c>
      <c r="E52" s="27" t="s">
        <v>3</v>
      </c>
      <c r="F52" s="36" t="s">
        <v>9</v>
      </c>
      <c r="G52" s="26" t="s">
        <v>4</v>
      </c>
      <c r="H52" s="27"/>
      <c r="I52" s="27"/>
      <c r="J52" s="36"/>
      <c r="K52" s="50"/>
      <c r="L52" s="27"/>
      <c r="M52" s="27"/>
      <c r="N52" s="49"/>
      <c r="O52" s="26"/>
      <c r="P52" s="27"/>
      <c r="Q52" s="27"/>
      <c r="R52" s="36"/>
      <c r="S52" s="50"/>
      <c r="T52" s="20"/>
      <c r="U52" s="38"/>
      <c r="V52" s="1257">
        <f>COUNT(C53:U53)</f>
        <v>5</v>
      </c>
      <c r="W52" s="26">
        <v>4</v>
      </c>
      <c r="X52" s="20"/>
      <c r="Y52" s="27"/>
      <c r="Z52" s="27"/>
      <c r="AA52" s="39" t="s">
        <v>10</v>
      </c>
      <c r="AB52" s="51"/>
      <c r="AC52" s="53">
        <f>COUNTIF($C52:$U52,"B")</f>
        <v>1</v>
      </c>
      <c r="AD52" s="54">
        <f>COUNTIF($C52:$U52,"E")</f>
        <v>2</v>
      </c>
      <c r="AE52" s="54">
        <f>COUNTIF(C52:U52, "F")</f>
        <v>1</v>
      </c>
      <c r="AF52" s="54">
        <f>COUNTIF(C52:U52,"O")</f>
        <v>0</v>
      </c>
      <c r="AG52" s="54">
        <f>COUNTIF(C52:U52,"T")</f>
        <v>0</v>
      </c>
      <c r="AH52" s="54">
        <f>COUNTIF(C52:U52,"C")</f>
        <v>0</v>
      </c>
      <c r="AI52" s="54">
        <f>COUNTIF(C52:U52,"M")</f>
        <v>0</v>
      </c>
      <c r="AJ52" s="54">
        <f>COUNTIF(C52:U52,"I")</f>
        <v>0</v>
      </c>
      <c r="AK52" s="54">
        <f>COUNTIF(C52:U52,"S")</f>
        <v>0</v>
      </c>
      <c r="AL52" s="54">
        <f>COUNTIF(C52:U52,"X")</f>
        <v>1</v>
      </c>
      <c r="AM52" s="54">
        <f>COUNTIF(C52:U52,"P")</f>
        <v>0</v>
      </c>
      <c r="AN52" s="55">
        <f>COUNTIF(C52:U52,"H")</f>
        <v>0</v>
      </c>
      <c r="AO52" s="1240">
        <f>SUM(AC52:AN52)</f>
        <v>5</v>
      </c>
      <c r="AP52" s="56">
        <f>COUNTIF(W52:AA52,"B")</f>
        <v>0</v>
      </c>
      <c r="AQ52" s="54">
        <f>COUNTIF(W52:AA52,"E")</f>
        <v>0</v>
      </c>
      <c r="AR52" s="54">
        <f>COUNTIF(W52:AA52, "F")</f>
        <v>0</v>
      </c>
      <c r="AS52" s="54">
        <f>COUNTIF(W52:AA52,"O")</f>
        <v>0</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1</v>
      </c>
      <c r="BB52" s="54">
        <f>COUNTIF(W52:AA52,"G")</f>
        <v>0</v>
      </c>
      <c r="BC52" s="55">
        <f>COUNTIF(W52:AA52, "4")</f>
        <v>1</v>
      </c>
      <c r="BD52" s="1240">
        <f>SUM(AP52:BC52)</f>
        <v>2</v>
      </c>
      <c r="BE52" s="280" t="str">
        <f>IF(AB52="","",IF(AB52="pm",1))</f>
        <v/>
      </c>
      <c r="BF52" s="281" t="str">
        <f>IF(AB52="","",IF(AB52="g",1))</f>
        <v/>
      </c>
      <c r="BG52" s="282" t="str">
        <f>IF(AB52="","",IF(AB52="Ins",1))</f>
        <v/>
      </c>
      <c r="BH52" s="282" t="str">
        <f>IF(AB52="","",IF(AB52="fight",1))</f>
        <v/>
      </c>
      <c r="BI52" s="1265" t="str">
        <f>B52</f>
        <v>Ima Wrecker</v>
      </c>
    </row>
    <row r="53" spans="1:125" s="8" customFormat="1" ht="15.75" customHeight="1" thickBot="1">
      <c r="A53" s="1328"/>
      <c r="B53" s="1333"/>
      <c r="C53" s="23">
        <v>1</v>
      </c>
      <c r="D53" s="22">
        <v>4</v>
      </c>
      <c r="E53" s="22">
        <v>7</v>
      </c>
      <c r="F53" s="35">
        <v>10</v>
      </c>
      <c r="G53" s="21">
        <v>11</v>
      </c>
      <c r="H53" s="22"/>
      <c r="I53" s="22"/>
      <c r="J53" s="35"/>
      <c r="K53" s="23"/>
      <c r="L53" s="22"/>
      <c r="M53" s="22"/>
      <c r="N53" s="37"/>
      <c r="O53" s="21"/>
      <c r="P53" s="22"/>
      <c r="Q53" s="22"/>
      <c r="R53" s="35"/>
      <c r="S53" s="23"/>
      <c r="T53" s="22"/>
      <c r="U53" s="25"/>
      <c r="V53" s="1258"/>
      <c r="W53" s="21">
        <v>10</v>
      </c>
      <c r="X53" s="22"/>
      <c r="Y53" s="22"/>
      <c r="Z53" s="22"/>
      <c r="AA53" s="57">
        <v>7</v>
      </c>
      <c r="AB53" s="34"/>
      <c r="AC53" s="662" t="s">
        <v>92</v>
      </c>
      <c r="AD53" s="663" t="s">
        <v>3</v>
      </c>
      <c r="AE53" s="663" t="s">
        <v>4</v>
      </c>
      <c r="AF53" s="663" t="s">
        <v>93</v>
      </c>
      <c r="AG53" s="663" t="s">
        <v>5</v>
      </c>
      <c r="AH53" s="663" t="s">
        <v>6</v>
      </c>
      <c r="AI53" s="663" t="s">
        <v>7</v>
      </c>
      <c r="AJ53" s="663" t="s">
        <v>8</v>
      </c>
      <c r="AK53" s="663" t="s">
        <v>90</v>
      </c>
      <c r="AL53" s="663" t="s">
        <v>9</v>
      </c>
      <c r="AM53" s="663" t="s">
        <v>91</v>
      </c>
      <c r="AN53" s="663" t="s">
        <v>10</v>
      </c>
      <c r="AO53" s="1241"/>
      <c r="AP53" s="662" t="s">
        <v>92</v>
      </c>
      <c r="AQ53" s="663" t="s">
        <v>3</v>
      </c>
      <c r="AR53" s="663" t="s">
        <v>4</v>
      </c>
      <c r="AS53" s="663" t="s">
        <v>93</v>
      </c>
      <c r="AT53" s="663" t="s">
        <v>5</v>
      </c>
      <c r="AU53" s="663" t="s">
        <v>6</v>
      </c>
      <c r="AV53" s="663" t="s">
        <v>7</v>
      </c>
      <c r="AW53" s="663" t="s">
        <v>8</v>
      </c>
      <c r="AX53" s="663" t="s">
        <v>90</v>
      </c>
      <c r="AY53" s="663" t="s">
        <v>9</v>
      </c>
      <c r="AZ53" s="663" t="s">
        <v>91</v>
      </c>
      <c r="BA53" s="663" t="s">
        <v>10</v>
      </c>
      <c r="BB53" s="663" t="s">
        <v>89</v>
      </c>
      <c r="BC53" s="663">
        <v>4</v>
      </c>
      <c r="BD53" s="1241"/>
      <c r="BE53" s="1242"/>
      <c r="BF53" s="1243"/>
      <c r="BG53" s="1243"/>
      <c r="BH53" s="1243"/>
      <c r="BI53" s="1265"/>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20" t="str">
        <f ca="1">IF(Rosters!H19="","",Rosters!H19)</f>
        <v>777</v>
      </c>
      <c r="B54" s="1322" t="str">
        <f ca="1">IF(Rosters!I19="","",Rosters!I19)</f>
        <v>Juicy Contusion</v>
      </c>
      <c r="C54" s="59" t="s">
        <v>93</v>
      </c>
      <c r="D54" s="33"/>
      <c r="E54" s="33"/>
      <c r="F54" s="36"/>
      <c r="G54" s="32"/>
      <c r="H54" s="33"/>
      <c r="I54" s="33"/>
      <c r="J54" s="36"/>
      <c r="K54" s="59"/>
      <c r="L54" s="33"/>
      <c r="M54" s="33"/>
      <c r="N54" s="49"/>
      <c r="O54" s="32"/>
      <c r="P54" s="33"/>
      <c r="Q54" s="33"/>
      <c r="R54" s="36"/>
      <c r="S54" s="59"/>
      <c r="T54" s="28"/>
      <c r="U54" s="60"/>
      <c r="V54" s="1257">
        <f>COUNT(C55:U55)</f>
        <v>1</v>
      </c>
      <c r="W54" s="32"/>
      <c r="X54" s="28"/>
      <c r="Y54" s="33"/>
      <c r="Z54" s="33"/>
      <c r="AA54" s="58" t="s">
        <v>93</v>
      </c>
      <c r="AB54" s="51"/>
      <c r="AC54" s="682">
        <f>COUNTIF($C54:$U54,"B")</f>
        <v>0</v>
      </c>
      <c r="AD54" s="47">
        <f>COUNTIF($C54:$U54,"E")</f>
        <v>0</v>
      </c>
      <c r="AE54" s="47">
        <f>COUNTIF(C54:U54, "F")</f>
        <v>0</v>
      </c>
      <c r="AF54" s="47">
        <f>COUNTIF(C54:U54,"O")</f>
        <v>1</v>
      </c>
      <c r="AG54" s="47">
        <f>COUNTIF(C54:U54,"T")</f>
        <v>0</v>
      </c>
      <c r="AH54" s="47">
        <f>COUNTIF(C54:U54,"C")</f>
        <v>0</v>
      </c>
      <c r="AI54" s="47">
        <f>COUNTIF(C54:U54,"M")</f>
        <v>0</v>
      </c>
      <c r="AJ54" s="47">
        <f>COUNTIF(C54:U54,"I")</f>
        <v>0</v>
      </c>
      <c r="AK54" s="47">
        <f>COUNTIF(C54:U54,"S")</f>
        <v>0</v>
      </c>
      <c r="AL54" s="47">
        <f>COUNTIF(C54:U54,"X")</f>
        <v>0</v>
      </c>
      <c r="AM54" s="47">
        <f>COUNTIF(C54:U54,"P")</f>
        <v>0</v>
      </c>
      <c r="AN54" s="683">
        <f>COUNTIF(C54:U54,"H")</f>
        <v>0</v>
      </c>
      <c r="AO54" s="1240">
        <f>SUM(AC54:AN54)</f>
        <v>1</v>
      </c>
      <c r="AP54" s="56">
        <f>COUNTIF(W54:AA54,"B")</f>
        <v>0</v>
      </c>
      <c r="AQ54" s="54">
        <f>COUNTIF(W54:AA54,"E")</f>
        <v>0</v>
      </c>
      <c r="AR54" s="54">
        <f>COUNTIF(W54:AA54, "F")</f>
        <v>0</v>
      </c>
      <c r="AS54" s="54">
        <f>COUNTIF(W54:AA54,"O")</f>
        <v>1</v>
      </c>
      <c r="AT54" s="54">
        <f>COUNTIF(W54:AA54,"T")</f>
        <v>0</v>
      </c>
      <c r="AU54" s="54">
        <f>COUNTIF(W54:AA54,"C")</f>
        <v>0</v>
      </c>
      <c r="AV54" s="54">
        <f>COUNTIF(W54:AA54,"M")</f>
        <v>0</v>
      </c>
      <c r="AW54" s="54">
        <f>COUNTIF(W54:AA54,"I")</f>
        <v>0</v>
      </c>
      <c r="AX54" s="54">
        <f>COUNTIF(W54:AA54,"S")</f>
        <v>0</v>
      </c>
      <c r="AY54" s="54">
        <f>COUNTIF(W54:AA54,"X")</f>
        <v>0</v>
      </c>
      <c r="AZ54" s="54">
        <f>COUNTIF(W54:AA54,"P")</f>
        <v>0</v>
      </c>
      <c r="BA54" s="54">
        <f>COUNTIF(W54:AA54,"H")</f>
        <v>0</v>
      </c>
      <c r="BB54" s="54">
        <f>COUNTIF(W54:AA54,"G")</f>
        <v>0</v>
      </c>
      <c r="BC54" s="55">
        <f>COUNTIF(W54:AA54, "4")</f>
        <v>0</v>
      </c>
      <c r="BD54" s="1240">
        <f>SUM(AP54:BC54)</f>
        <v>1</v>
      </c>
      <c r="BE54" s="280" t="str">
        <f>IF(AB54="","",IF(AB54="pm",1))</f>
        <v/>
      </c>
      <c r="BF54" s="281" t="str">
        <f>IF(AB54="","",IF(AB54="g",1))</f>
        <v/>
      </c>
      <c r="BG54" s="282" t="str">
        <f>IF(AB54="","",IF(AB54="Ins",1))</f>
        <v/>
      </c>
      <c r="BH54" s="282" t="str">
        <f>IF(AB54="","",IF(AB54="fight",1))</f>
        <v/>
      </c>
      <c r="BI54" s="1263" t="str">
        <f>B54</f>
        <v>Juicy Contusion</v>
      </c>
    </row>
    <row r="55" spans="1:125" s="8" customFormat="1" ht="15.75" customHeight="1" thickBot="1">
      <c r="A55" s="1321"/>
      <c r="B55" s="1323"/>
      <c r="C55" s="768">
        <v>10</v>
      </c>
      <c r="D55" s="30"/>
      <c r="E55" s="30"/>
      <c r="F55" s="35"/>
      <c r="G55" s="29"/>
      <c r="H55" s="30"/>
      <c r="I55" s="30"/>
      <c r="J55" s="35"/>
      <c r="K55" s="31"/>
      <c r="L55" s="30"/>
      <c r="M55" s="30"/>
      <c r="N55" s="37"/>
      <c r="O55" s="29"/>
      <c r="P55" s="30"/>
      <c r="Q55" s="30"/>
      <c r="R55" s="35"/>
      <c r="S55" s="31"/>
      <c r="T55" s="30"/>
      <c r="U55" s="24"/>
      <c r="V55" s="1258"/>
      <c r="W55" s="29"/>
      <c r="X55" s="30"/>
      <c r="Y55" s="30"/>
      <c r="Z55" s="30"/>
      <c r="AA55" s="61">
        <v>16</v>
      </c>
      <c r="AB55" s="34"/>
      <c r="AC55" s="662" t="s">
        <v>92</v>
      </c>
      <c r="AD55" s="663" t="s">
        <v>3</v>
      </c>
      <c r="AE55" s="663" t="s">
        <v>4</v>
      </c>
      <c r="AF55" s="663" t="s">
        <v>93</v>
      </c>
      <c r="AG55" s="663" t="s">
        <v>5</v>
      </c>
      <c r="AH55" s="663" t="s">
        <v>6</v>
      </c>
      <c r="AI55" s="663" t="s">
        <v>7</v>
      </c>
      <c r="AJ55" s="663" t="s">
        <v>8</v>
      </c>
      <c r="AK55" s="663" t="s">
        <v>90</v>
      </c>
      <c r="AL55" s="663" t="s">
        <v>9</v>
      </c>
      <c r="AM55" s="663" t="s">
        <v>91</v>
      </c>
      <c r="AN55" s="663" t="s">
        <v>10</v>
      </c>
      <c r="AO55" s="1241"/>
      <c r="AP55" s="662" t="s">
        <v>92</v>
      </c>
      <c r="AQ55" s="663" t="s">
        <v>3</v>
      </c>
      <c r="AR55" s="663" t="s">
        <v>4</v>
      </c>
      <c r="AS55" s="663" t="s">
        <v>93</v>
      </c>
      <c r="AT55" s="663" t="s">
        <v>5</v>
      </c>
      <c r="AU55" s="663" t="s">
        <v>6</v>
      </c>
      <c r="AV55" s="663" t="s">
        <v>7</v>
      </c>
      <c r="AW55" s="663" t="s">
        <v>8</v>
      </c>
      <c r="AX55" s="663" t="s">
        <v>90</v>
      </c>
      <c r="AY55" s="663" t="s">
        <v>9</v>
      </c>
      <c r="AZ55" s="663" t="s">
        <v>91</v>
      </c>
      <c r="BA55" s="663" t="s">
        <v>10</v>
      </c>
      <c r="BB55" s="663" t="s">
        <v>89</v>
      </c>
      <c r="BC55" s="663">
        <v>4</v>
      </c>
      <c r="BD55" s="1241"/>
      <c r="BE55" s="1242"/>
      <c r="BF55" s="1243"/>
      <c r="BG55" s="1243"/>
      <c r="BH55" s="1243"/>
      <c r="BI55" s="1263"/>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42" t="str">
        <f ca="1">IF(Rosters!H20="","",Rosters!H20)</f>
        <v>100%</v>
      </c>
      <c r="B56" s="1336" t="str">
        <f ca="1">IF(Rosters!I20="","",Rosters!I20)</f>
        <v>Polly Fester</v>
      </c>
      <c r="C56" s="50" t="s">
        <v>9</v>
      </c>
      <c r="D56" s="27" t="s">
        <v>93</v>
      </c>
      <c r="E56" s="27" t="s">
        <v>92</v>
      </c>
      <c r="F56" s="36"/>
      <c r="G56" s="26"/>
      <c r="H56" s="27"/>
      <c r="I56" s="27"/>
      <c r="J56" s="36"/>
      <c r="K56" s="50"/>
      <c r="L56" s="27"/>
      <c r="M56" s="27"/>
      <c r="N56" s="49"/>
      <c r="O56" s="26"/>
      <c r="P56" s="27"/>
      <c r="Q56" s="27"/>
      <c r="R56" s="36"/>
      <c r="S56" s="50"/>
      <c r="T56" s="20"/>
      <c r="U56" s="38"/>
      <c r="V56" s="1257">
        <f>COUNT(C57:U57)</f>
        <v>3</v>
      </c>
      <c r="W56" s="26"/>
      <c r="X56" s="20"/>
      <c r="Y56" s="27"/>
      <c r="Z56" s="27"/>
      <c r="AA56" s="39" t="s">
        <v>9</v>
      </c>
      <c r="AB56" s="51"/>
      <c r="AC56" s="53">
        <f>COUNTIF($C56:$U56,"B")</f>
        <v>1</v>
      </c>
      <c r="AD56" s="54">
        <f>COUNTIF($C56:$U56,"E")</f>
        <v>0</v>
      </c>
      <c r="AE56" s="54">
        <f>COUNTIF(C56:U56, "F")</f>
        <v>0</v>
      </c>
      <c r="AF56" s="54">
        <f>COUNTIF(C56:U56,"O")</f>
        <v>1</v>
      </c>
      <c r="AG56" s="54">
        <f>COUNTIF(C56:U56,"T")</f>
        <v>0</v>
      </c>
      <c r="AH56" s="54">
        <f>COUNTIF(C56:U56,"C")</f>
        <v>0</v>
      </c>
      <c r="AI56" s="54">
        <f>COUNTIF(C56:U56,"M")</f>
        <v>0</v>
      </c>
      <c r="AJ56" s="54">
        <f>COUNTIF(C56:U56,"I")</f>
        <v>0</v>
      </c>
      <c r="AK56" s="54">
        <f>COUNTIF(C56:U56,"S")</f>
        <v>0</v>
      </c>
      <c r="AL56" s="54">
        <f>COUNTIF(C56:U56,"X")</f>
        <v>1</v>
      </c>
      <c r="AM56" s="54">
        <f>COUNTIF(C56:U56,"P")</f>
        <v>0</v>
      </c>
      <c r="AN56" s="55">
        <f>COUNTIF(C56:U56,"H")</f>
        <v>0</v>
      </c>
      <c r="AO56" s="1240">
        <f>SUM(AC56:AN56)</f>
        <v>3</v>
      </c>
      <c r="AP56" s="56">
        <f>COUNTIF(W56:AA56,"B")</f>
        <v>0</v>
      </c>
      <c r="AQ56" s="54">
        <f>COUNTIF(W56:AA56,"E")</f>
        <v>0</v>
      </c>
      <c r="AR56" s="54">
        <f>COUNTIF(W56:AA56, "F")</f>
        <v>0</v>
      </c>
      <c r="AS56" s="54">
        <f>COUNTIF(W56:AA56,"O")</f>
        <v>0</v>
      </c>
      <c r="AT56" s="54">
        <f>COUNTIF(W56:AA56,"T")</f>
        <v>0</v>
      </c>
      <c r="AU56" s="54">
        <f>COUNTIF(W56:AA56,"C")</f>
        <v>0</v>
      </c>
      <c r="AV56" s="54">
        <f>COUNTIF(W56:AA56,"M")</f>
        <v>0</v>
      </c>
      <c r="AW56" s="54">
        <f>COUNTIF(W56:AA56,"I")</f>
        <v>0</v>
      </c>
      <c r="AX56" s="54">
        <f>COUNTIF(W56:AA56,"S")</f>
        <v>0</v>
      </c>
      <c r="AY56" s="54">
        <f>COUNTIF(W56:AA56,"X")</f>
        <v>1</v>
      </c>
      <c r="AZ56" s="54">
        <f>COUNTIF(W56:AA56,"P")</f>
        <v>0</v>
      </c>
      <c r="BA56" s="54">
        <f>COUNTIF(W56:AA56,"H")</f>
        <v>0</v>
      </c>
      <c r="BB56" s="54">
        <f>COUNTIF(W56:AA56,"G")</f>
        <v>0</v>
      </c>
      <c r="BC56" s="55">
        <f>COUNTIF(W56:AA56, "4")</f>
        <v>0</v>
      </c>
      <c r="BD56" s="1240">
        <f>SUM(AP56:BC56)</f>
        <v>1</v>
      </c>
      <c r="BE56" s="280" t="str">
        <f>IF(AB56="","",IF(AB56="pm",1))</f>
        <v/>
      </c>
      <c r="BF56" s="281" t="str">
        <f>IF(AB56="","",IF(AB56="g",1))</f>
        <v/>
      </c>
      <c r="BG56" s="282" t="str">
        <f>IF(AB56="","",IF(AB56="Ins",1))</f>
        <v/>
      </c>
      <c r="BH56" s="282" t="str">
        <f>IF(AB56="","",IF(AB56="fight",1))</f>
        <v/>
      </c>
      <c r="BI56" s="1265" t="str">
        <f>B56</f>
        <v>Polly Fester</v>
      </c>
    </row>
    <row r="57" spans="1:125" s="8" customFormat="1" ht="15.75" customHeight="1" thickBot="1">
      <c r="A57" s="1343"/>
      <c r="B57" s="1337"/>
      <c r="C57" s="23">
        <v>7</v>
      </c>
      <c r="D57" s="22">
        <v>8</v>
      </c>
      <c r="E57" s="22">
        <v>19</v>
      </c>
      <c r="F57" s="35"/>
      <c r="G57" s="21"/>
      <c r="H57" s="22"/>
      <c r="I57" s="22"/>
      <c r="J57" s="35"/>
      <c r="K57" s="23"/>
      <c r="L57" s="22"/>
      <c r="M57" s="22"/>
      <c r="N57" s="37"/>
      <c r="O57" s="21"/>
      <c r="P57" s="22"/>
      <c r="Q57" s="22"/>
      <c r="R57" s="35"/>
      <c r="S57" s="23"/>
      <c r="T57" s="22"/>
      <c r="U57" s="25"/>
      <c r="V57" s="1258"/>
      <c r="W57" s="21"/>
      <c r="X57" s="22"/>
      <c r="Y57" s="22"/>
      <c r="Z57" s="22"/>
      <c r="AA57" s="57">
        <v>7</v>
      </c>
      <c r="AB57" s="34"/>
      <c r="AC57" s="662" t="s">
        <v>92</v>
      </c>
      <c r="AD57" s="663" t="s">
        <v>3</v>
      </c>
      <c r="AE57" s="663" t="s">
        <v>4</v>
      </c>
      <c r="AF57" s="663" t="s">
        <v>93</v>
      </c>
      <c r="AG57" s="663" t="s">
        <v>5</v>
      </c>
      <c r="AH57" s="663" t="s">
        <v>6</v>
      </c>
      <c r="AI57" s="663" t="s">
        <v>7</v>
      </c>
      <c r="AJ57" s="663" t="s">
        <v>8</v>
      </c>
      <c r="AK57" s="663" t="s">
        <v>90</v>
      </c>
      <c r="AL57" s="663" t="s">
        <v>9</v>
      </c>
      <c r="AM57" s="663" t="s">
        <v>91</v>
      </c>
      <c r="AN57" s="663" t="s">
        <v>10</v>
      </c>
      <c r="AO57" s="1241"/>
      <c r="AP57" s="662" t="s">
        <v>92</v>
      </c>
      <c r="AQ57" s="663" t="s">
        <v>3</v>
      </c>
      <c r="AR57" s="663" t="s">
        <v>4</v>
      </c>
      <c r="AS57" s="663" t="s">
        <v>93</v>
      </c>
      <c r="AT57" s="663" t="s">
        <v>5</v>
      </c>
      <c r="AU57" s="663" t="s">
        <v>6</v>
      </c>
      <c r="AV57" s="663" t="s">
        <v>7</v>
      </c>
      <c r="AW57" s="663" t="s">
        <v>8</v>
      </c>
      <c r="AX57" s="663" t="s">
        <v>90</v>
      </c>
      <c r="AY57" s="663" t="s">
        <v>9</v>
      </c>
      <c r="AZ57" s="663" t="s">
        <v>91</v>
      </c>
      <c r="BA57" s="663" t="s">
        <v>10</v>
      </c>
      <c r="BB57" s="663" t="s">
        <v>89</v>
      </c>
      <c r="BC57" s="663">
        <v>4</v>
      </c>
      <c r="BD57" s="1241"/>
      <c r="BE57" s="1242"/>
      <c r="BF57" s="1243"/>
      <c r="BG57" s="1243"/>
      <c r="BH57" s="1243"/>
      <c r="BI57" s="1265"/>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38" t="str">
        <f ca="1">IF(Rosters!H21="","",Rosters!H21)</f>
        <v>3CC</v>
      </c>
      <c r="B58" s="1340" t="str">
        <f ca="1">IF(Rosters!I21="","",Rosters!I21)</f>
        <v>Roxanna Hardplace</v>
      </c>
      <c r="C58" s="59" t="s">
        <v>4</v>
      </c>
      <c r="D58" s="33" t="s">
        <v>4</v>
      </c>
      <c r="E58" s="33" t="s">
        <v>3</v>
      </c>
      <c r="F58" s="36"/>
      <c r="G58" s="32"/>
      <c r="H58" s="33"/>
      <c r="I58" s="33"/>
      <c r="J58" s="36"/>
      <c r="K58" s="59"/>
      <c r="L58" s="33"/>
      <c r="M58" s="33"/>
      <c r="N58" s="49"/>
      <c r="O58" s="32"/>
      <c r="P58" s="33"/>
      <c r="Q58" s="33"/>
      <c r="R58" s="36"/>
      <c r="S58" s="59"/>
      <c r="T58" s="28"/>
      <c r="U58" s="60"/>
      <c r="V58" s="1257">
        <f>COUNT(C59:U59)</f>
        <v>3</v>
      </c>
      <c r="W58" s="32"/>
      <c r="X58" s="28"/>
      <c r="Y58" s="33"/>
      <c r="Z58" s="33" t="s">
        <v>93</v>
      </c>
      <c r="AA58" s="58" t="s">
        <v>3</v>
      </c>
      <c r="AB58" s="51"/>
      <c r="AC58" s="53">
        <f>COUNTIF($C58:$U58,"B")</f>
        <v>0</v>
      </c>
      <c r="AD58" s="54">
        <f>COUNTIF($C58:$U58,"E")</f>
        <v>1</v>
      </c>
      <c r="AE58" s="54">
        <f>COUNTIF(C58:U58, "F")</f>
        <v>2</v>
      </c>
      <c r="AF58" s="54">
        <f>COUNTIF(C58:U58,"O")</f>
        <v>0</v>
      </c>
      <c r="AG58" s="54">
        <f>COUNTIF(C58:U58,"T")</f>
        <v>0</v>
      </c>
      <c r="AH58" s="54">
        <f>COUNTIF(C58:U58,"C")</f>
        <v>0</v>
      </c>
      <c r="AI58" s="54">
        <f>COUNTIF(C58:U58,"M")</f>
        <v>0</v>
      </c>
      <c r="AJ58" s="54">
        <f>COUNTIF(C58:U58,"I")</f>
        <v>0</v>
      </c>
      <c r="AK58" s="54">
        <f>COUNTIF(C58:U58,"S")</f>
        <v>0</v>
      </c>
      <c r="AL58" s="54">
        <f>COUNTIF(C58:U58,"X")</f>
        <v>0</v>
      </c>
      <c r="AM58" s="54">
        <f>COUNTIF(C58:U58,"P")</f>
        <v>0</v>
      </c>
      <c r="AN58" s="55">
        <f>COUNTIF(C58:U58,"H")</f>
        <v>0</v>
      </c>
      <c r="AO58" s="1240">
        <f>SUM(AC58:AN58)</f>
        <v>3</v>
      </c>
      <c r="AP58" s="56">
        <f>COUNTIF(W58:AA58,"B")</f>
        <v>0</v>
      </c>
      <c r="AQ58" s="54">
        <f>COUNTIF(W58:AA58,"E")</f>
        <v>1</v>
      </c>
      <c r="AR58" s="54">
        <f>COUNTIF(W58:AA58, "F")</f>
        <v>0</v>
      </c>
      <c r="AS58" s="54">
        <f>COUNTIF(W58:AA58,"O")</f>
        <v>1</v>
      </c>
      <c r="AT58" s="54">
        <f>COUNTIF(W58:AA58,"T")</f>
        <v>0</v>
      </c>
      <c r="AU58" s="54">
        <f>COUNTIF(W58:AA58,"C")</f>
        <v>0</v>
      </c>
      <c r="AV58" s="54">
        <f>COUNTIF(W58:AA58,"M")</f>
        <v>0</v>
      </c>
      <c r="AW58" s="54">
        <f>COUNTIF(W58:AA58,"I")</f>
        <v>0</v>
      </c>
      <c r="AX58" s="54">
        <f>COUNTIF(W58:AA58,"S")</f>
        <v>0</v>
      </c>
      <c r="AY58" s="54">
        <f>COUNTIF(W58:AA58,"X")</f>
        <v>0</v>
      </c>
      <c r="AZ58" s="54">
        <f>COUNTIF(W58:AA58,"P")</f>
        <v>0</v>
      </c>
      <c r="BA58" s="54">
        <f>COUNTIF(W58:AA58,"H")</f>
        <v>0</v>
      </c>
      <c r="BB58" s="54">
        <f>COUNTIF(W58:AA58,"G")</f>
        <v>0</v>
      </c>
      <c r="BC58" s="55">
        <f>COUNTIF(W58:AA58, "4")</f>
        <v>0</v>
      </c>
      <c r="BD58" s="1240">
        <f>SUM(AP58:BC58)</f>
        <v>2</v>
      </c>
      <c r="BE58" s="280" t="str">
        <f>IF(AB58="","",IF(AB58="pm",1))</f>
        <v/>
      </c>
      <c r="BF58" s="281" t="str">
        <f>IF(AB58="","",IF(AB58="g",1))</f>
        <v/>
      </c>
      <c r="BG58" s="282" t="str">
        <f>IF(AB58="","",IF(AB58="Ins",1))</f>
        <v/>
      </c>
      <c r="BH58" s="282" t="str">
        <f>IF(AB58="","",IF(AB58="fight",1))</f>
        <v/>
      </c>
      <c r="BI58" s="1263" t="str">
        <f>B58</f>
        <v>Roxanna Hardplace</v>
      </c>
    </row>
    <row r="59" spans="1:125" s="8" customFormat="1" ht="15.75" customHeight="1" thickBot="1">
      <c r="A59" s="1339"/>
      <c r="B59" s="1341"/>
      <c r="C59" s="31">
        <v>10</v>
      </c>
      <c r="D59" s="30">
        <v>11</v>
      </c>
      <c r="E59" s="30">
        <v>13</v>
      </c>
      <c r="F59" s="35"/>
      <c r="G59" s="29"/>
      <c r="H59" s="30"/>
      <c r="I59" s="30"/>
      <c r="J59" s="35"/>
      <c r="K59" s="31"/>
      <c r="L59" s="30"/>
      <c r="M59" s="30"/>
      <c r="N59" s="37"/>
      <c r="O59" s="29"/>
      <c r="P59" s="30"/>
      <c r="Q59" s="30"/>
      <c r="R59" s="35"/>
      <c r="S59" s="31"/>
      <c r="T59" s="30"/>
      <c r="U59" s="24"/>
      <c r="V59" s="1258"/>
      <c r="W59" s="29"/>
      <c r="X59" s="30"/>
      <c r="Y59" s="30"/>
      <c r="Z59" s="30">
        <v>11</v>
      </c>
      <c r="AA59" s="61">
        <v>4</v>
      </c>
      <c r="AB59" s="34"/>
      <c r="AC59" s="662" t="s">
        <v>92</v>
      </c>
      <c r="AD59" s="663" t="s">
        <v>3</v>
      </c>
      <c r="AE59" s="663" t="s">
        <v>4</v>
      </c>
      <c r="AF59" s="663" t="s">
        <v>93</v>
      </c>
      <c r="AG59" s="663" t="s">
        <v>5</v>
      </c>
      <c r="AH59" s="663" t="s">
        <v>6</v>
      </c>
      <c r="AI59" s="663" t="s">
        <v>7</v>
      </c>
      <c r="AJ59" s="663" t="s">
        <v>8</v>
      </c>
      <c r="AK59" s="663" t="s">
        <v>90</v>
      </c>
      <c r="AL59" s="663" t="s">
        <v>9</v>
      </c>
      <c r="AM59" s="663" t="s">
        <v>91</v>
      </c>
      <c r="AN59" s="663" t="s">
        <v>10</v>
      </c>
      <c r="AO59" s="1241"/>
      <c r="AP59" s="662" t="s">
        <v>92</v>
      </c>
      <c r="AQ59" s="663" t="s">
        <v>3</v>
      </c>
      <c r="AR59" s="663" t="s">
        <v>4</v>
      </c>
      <c r="AS59" s="663" t="s">
        <v>93</v>
      </c>
      <c r="AT59" s="663" t="s">
        <v>5</v>
      </c>
      <c r="AU59" s="663" t="s">
        <v>6</v>
      </c>
      <c r="AV59" s="663" t="s">
        <v>7</v>
      </c>
      <c r="AW59" s="663" t="s">
        <v>8</v>
      </c>
      <c r="AX59" s="663" t="s">
        <v>90</v>
      </c>
      <c r="AY59" s="663" t="s">
        <v>9</v>
      </c>
      <c r="AZ59" s="663" t="s">
        <v>91</v>
      </c>
      <c r="BA59" s="663" t="s">
        <v>10</v>
      </c>
      <c r="BB59" s="663" t="s">
        <v>89</v>
      </c>
      <c r="BC59" s="663">
        <v>4</v>
      </c>
      <c r="BD59" s="1241"/>
      <c r="BE59" s="1242"/>
      <c r="BF59" s="1243"/>
      <c r="BG59" s="1243"/>
      <c r="BH59" s="1243"/>
      <c r="BI59" s="1263"/>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34" t="str">
        <f ca="1">IF(Rosters!H22="","",Rosters!H22)</f>
        <v>CH4</v>
      </c>
      <c r="B60" s="1336" t="str">
        <f ca="1">IF(Rosters!I22="","",Rosters!I22)</f>
        <v>Seoul Slayer</v>
      </c>
      <c r="C60" s="50"/>
      <c r="D60" s="27"/>
      <c r="E60" s="27"/>
      <c r="F60" s="36"/>
      <c r="G60" s="26"/>
      <c r="H60" s="27"/>
      <c r="I60" s="27"/>
      <c r="J60" s="36"/>
      <c r="K60" s="50"/>
      <c r="L60" s="27"/>
      <c r="M60" s="27"/>
      <c r="N60" s="49"/>
      <c r="O60" s="26"/>
      <c r="P60" s="27"/>
      <c r="Q60" s="27"/>
      <c r="R60" s="36"/>
      <c r="S60" s="50"/>
      <c r="T60" s="20"/>
      <c r="U60" s="38"/>
      <c r="V60" s="1257">
        <f>COUNT(C61:U61)</f>
        <v>0</v>
      </c>
      <c r="W60" s="26"/>
      <c r="X60" s="20"/>
      <c r="Y60" s="27"/>
      <c r="Z60" s="27"/>
      <c r="AA60" s="39"/>
      <c r="AB60" s="51"/>
      <c r="AC60" s="53">
        <f>COUNTIF($C60:$U60,"B")</f>
        <v>0</v>
      </c>
      <c r="AD60" s="54">
        <f>COUNTIF($C60:$U60,"E")</f>
        <v>0</v>
      </c>
      <c r="AE60" s="54">
        <f>COUNTIF(C60:U60, "F")</f>
        <v>0</v>
      </c>
      <c r="AF60" s="54">
        <f>COUNTIF(C60:U60,"O")</f>
        <v>0</v>
      </c>
      <c r="AG60" s="54">
        <f>COUNTIF(C60:U60,"T")</f>
        <v>0</v>
      </c>
      <c r="AH60" s="54">
        <f>COUNTIF(C60:U60,"C")</f>
        <v>0</v>
      </c>
      <c r="AI60" s="54">
        <f>COUNTIF(C60:U60,"M")</f>
        <v>0</v>
      </c>
      <c r="AJ60" s="54">
        <f>COUNTIF(C60:U60,"I")</f>
        <v>0</v>
      </c>
      <c r="AK60" s="54">
        <f>COUNTIF(C60:U60,"S")</f>
        <v>0</v>
      </c>
      <c r="AL60" s="54">
        <f>COUNTIF(C60:U60,"X")</f>
        <v>0</v>
      </c>
      <c r="AM60" s="54">
        <f>COUNTIF(C60:U60,"P")</f>
        <v>0</v>
      </c>
      <c r="AN60" s="55">
        <f>COUNTIF(C60:U60,"H")</f>
        <v>0</v>
      </c>
      <c r="AO60" s="1240">
        <f>SUM(AC60:AN60)</f>
        <v>0</v>
      </c>
      <c r="AP60" s="56">
        <f>COUNTIF(W60:AA60,"B")</f>
        <v>0</v>
      </c>
      <c r="AQ60" s="54">
        <f>COUNTIF(W60:AA60,"E")</f>
        <v>0</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0</v>
      </c>
      <c r="BD60" s="1240">
        <f>SUM(AP60:BC60)</f>
        <v>0</v>
      </c>
      <c r="BE60" s="280" t="str">
        <f>IF(AB60="","",IF(AB60="pm",1))</f>
        <v/>
      </c>
      <c r="BF60" s="281" t="str">
        <f>IF(AB60="","",IF(AB60="g",1))</f>
        <v/>
      </c>
      <c r="BG60" s="282" t="str">
        <f>IF(AB60="","",IF(AB60="Ins",1))</f>
        <v/>
      </c>
      <c r="BH60" s="282" t="str">
        <f>IF(AB60="","",IF(AB60="fight",1))</f>
        <v/>
      </c>
      <c r="BI60" s="1265" t="str">
        <f>B60</f>
        <v>Seoul Slayer</v>
      </c>
    </row>
    <row r="61" spans="1:125" s="8" customFormat="1" ht="15.75" customHeight="1" thickBot="1">
      <c r="A61" s="1335"/>
      <c r="B61" s="1337"/>
      <c r="C61" s="23"/>
      <c r="D61" s="22"/>
      <c r="E61" s="22"/>
      <c r="F61" s="35"/>
      <c r="G61" s="21"/>
      <c r="H61" s="22"/>
      <c r="I61" s="22"/>
      <c r="J61" s="35"/>
      <c r="K61" s="23"/>
      <c r="L61" s="22"/>
      <c r="M61" s="22"/>
      <c r="N61" s="37"/>
      <c r="O61" s="21"/>
      <c r="P61" s="22"/>
      <c r="Q61" s="22"/>
      <c r="R61" s="35"/>
      <c r="S61" s="23"/>
      <c r="T61" s="22"/>
      <c r="U61" s="25"/>
      <c r="V61" s="1258"/>
      <c r="W61" s="21"/>
      <c r="X61" s="22"/>
      <c r="Y61" s="22"/>
      <c r="Z61" s="22"/>
      <c r="AA61" s="57"/>
      <c r="AB61" s="34"/>
      <c r="AC61" s="662" t="s">
        <v>92</v>
      </c>
      <c r="AD61" s="663" t="s">
        <v>3</v>
      </c>
      <c r="AE61" s="663" t="s">
        <v>4</v>
      </c>
      <c r="AF61" s="663" t="s">
        <v>93</v>
      </c>
      <c r="AG61" s="663" t="s">
        <v>5</v>
      </c>
      <c r="AH61" s="663" t="s">
        <v>6</v>
      </c>
      <c r="AI61" s="663" t="s">
        <v>7</v>
      </c>
      <c r="AJ61" s="663" t="s">
        <v>8</v>
      </c>
      <c r="AK61" s="663" t="s">
        <v>90</v>
      </c>
      <c r="AL61" s="663" t="s">
        <v>9</v>
      </c>
      <c r="AM61" s="663" t="s">
        <v>91</v>
      </c>
      <c r="AN61" s="663" t="s">
        <v>10</v>
      </c>
      <c r="AO61" s="1241"/>
      <c r="AP61" s="662" t="s">
        <v>92</v>
      </c>
      <c r="AQ61" s="663" t="s">
        <v>3</v>
      </c>
      <c r="AR61" s="663" t="s">
        <v>4</v>
      </c>
      <c r="AS61" s="663" t="s">
        <v>93</v>
      </c>
      <c r="AT61" s="663" t="s">
        <v>5</v>
      </c>
      <c r="AU61" s="663" t="s">
        <v>6</v>
      </c>
      <c r="AV61" s="663" t="s">
        <v>7</v>
      </c>
      <c r="AW61" s="663" t="s">
        <v>8</v>
      </c>
      <c r="AX61" s="663" t="s">
        <v>90</v>
      </c>
      <c r="AY61" s="663" t="s">
        <v>9</v>
      </c>
      <c r="AZ61" s="663" t="s">
        <v>91</v>
      </c>
      <c r="BA61" s="663" t="s">
        <v>10</v>
      </c>
      <c r="BB61" s="663" t="s">
        <v>89</v>
      </c>
      <c r="BC61" s="663">
        <v>4</v>
      </c>
      <c r="BD61" s="1241"/>
      <c r="BE61" s="1242"/>
      <c r="BF61" s="1243"/>
      <c r="BG61" s="1243"/>
      <c r="BH61" s="1243"/>
      <c r="BI61" s="1265"/>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38" t="str">
        <f ca="1">IF(Rosters!H23="","",Rosters!H23)</f>
        <v>5"blade</v>
      </c>
      <c r="B62" s="1340" t="str">
        <f ca="1">IF(Rosters!I23="","",Rosters!I23)</f>
        <v>Sista Slit'chya</v>
      </c>
      <c r="C62" s="59" t="s">
        <v>92</v>
      </c>
      <c r="D62" s="33"/>
      <c r="E62" s="33"/>
      <c r="F62" s="36"/>
      <c r="G62" s="32"/>
      <c r="H62" s="33"/>
      <c r="I62" s="33"/>
      <c r="J62" s="36"/>
      <c r="K62" s="59"/>
      <c r="L62" s="33"/>
      <c r="M62" s="33"/>
      <c r="N62" s="49"/>
      <c r="O62" s="32"/>
      <c r="P62" s="33"/>
      <c r="Q62" s="33"/>
      <c r="R62" s="36"/>
      <c r="S62" s="59"/>
      <c r="T62" s="28"/>
      <c r="U62" s="60"/>
      <c r="V62" s="1257">
        <f>COUNT(C63:U63)</f>
        <v>1</v>
      </c>
      <c r="W62" s="32"/>
      <c r="X62" s="28"/>
      <c r="Y62" s="33"/>
      <c r="Z62" s="33"/>
      <c r="AA62" s="58" t="s">
        <v>93</v>
      </c>
      <c r="AB62" s="51"/>
      <c r="AC62" s="53">
        <f>COUNTIF($C62:$U62,"B")</f>
        <v>1</v>
      </c>
      <c r="AD62" s="54">
        <f>COUNTIF($C62:$U62,"E")</f>
        <v>0</v>
      </c>
      <c r="AE62" s="54">
        <f>COUNTIF(C62:U62, "F")</f>
        <v>0</v>
      </c>
      <c r="AF62" s="54">
        <f>COUNTIF(C62:U62,"O")</f>
        <v>0</v>
      </c>
      <c r="AG62" s="54">
        <f>COUNTIF(C62:U62,"T")</f>
        <v>0</v>
      </c>
      <c r="AH62" s="54">
        <f>COUNTIF(C62:U62,"C")</f>
        <v>0</v>
      </c>
      <c r="AI62" s="54">
        <f>COUNTIF(C62:U62,"M")</f>
        <v>0</v>
      </c>
      <c r="AJ62" s="54">
        <f>COUNTIF(C62:U62,"I")</f>
        <v>0</v>
      </c>
      <c r="AK62" s="54">
        <f>COUNTIF(C62:U62,"S")</f>
        <v>0</v>
      </c>
      <c r="AL62" s="54">
        <f>COUNTIF(C62:U62,"X")</f>
        <v>0</v>
      </c>
      <c r="AM62" s="54">
        <f>COUNTIF(C62:U62,"P")</f>
        <v>0</v>
      </c>
      <c r="AN62" s="55">
        <f>COUNTIF(C62:U62,"H")</f>
        <v>0</v>
      </c>
      <c r="AO62" s="1240">
        <f>SUM(AC62:AN62)</f>
        <v>1</v>
      </c>
      <c r="AP62" s="56">
        <f>COUNTIF(W62:AA62,"B")</f>
        <v>0</v>
      </c>
      <c r="AQ62" s="54">
        <f>COUNTIF(W62:AA62,"E")</f>
        <v>0</v>
      </c>
      <c r="AR62" s="54">
        <f>COUNTIF(W62:AA62, "F")</f>
        <v>0</v>
      </c>
      <c r="AS62" s="54">
        <f>COUNTIF(W62:AA62,"O")</f>
        <v>1</v>
      </c>
      <c r="AT62" s="54">
        <f>COUNTIF(W62:AA62,"T")</f>
        <v>0</v>
      </c>
      <c r="AU62" s="54">
        <f>COUNTIF(W62:AA62,"C")</f>
        <v>0</v>
      </c>
      <c r="AV62" s="54">
        <f>COUNTIF(W62:AA62,"M")</f>
        <v>0</v>
      </c>
      <c r="AW62" s="54">
        <f>COUNTIF(W62:AA62,"I")</f>
        <v>0</v>
      </c>
      <c r="AX62" s="54">
        <f>COUNTIF(W62:AA62,"S")</f>
        <v>0</v>
      </c>
      <c r="AY62" s="54">
        <f>COUNTIF(W62:AA62,"X")</f>
        <v>0</v>
      </c>
      <c r="AZ62" s="54">
        <f>COUNTIF(W62:AA62,"P")</f>
        <v>0</v>
      </c>
      <c r="BA62" s="54">
        <f>COUNTIF(W62:AA62,"H")</f>
        <v>0</v>
      </c>
      <c r="BB62" s="54">
        <f>COUNTIF(W62:AA62,"G")</f>
        <v>0</v>
      </c>
      <c r="BC62" s="55">
        <f>COUNTIF(W62:AA62, "4")</f>
        <v>0</v>
      </c>
      <c r="BD62" s="1240">
        <f>SUM(AP62:BC62)</f>
        <v>1</v>
      </c>
      <c r="BE62" s="280" t="str">
        <f>IF(AB62="","",IF(AB62="pm",1))</f>
        <v/>
      </c>
      <c r="BF62" s="281" t="str">
        <f>IF(AB62="","",IF(AB62="g",1))</f>
        <v/>
      </c>
      <c r="BG62" s="282" t="str">
        <f>IF(AB62="","",IF(AB62="Ins",1))</f>
        <v/>
      </c>
      <c r="BH62" s="282" t="str">
        <f>IF(AB62="","",IF(AB62="fight",1))</f>
        <v/>
      </c>
      <c r="BI62" s="1263" t="str">
        <f>B62</f>
        <v>Sista Slit'chya</v>
      </c>
    </row>
    <row r="63" spans="1:125" s="8" customFormat="1" ht="15.75" customHeight="1" thickBot="1">
      <c r="A63" s="1339"/>
      <c r="B63" s="1341"/>
      <c r="C63" s="31">
        <v>10</v>
      </c>
      <c r="D63" s="30"/>
      <c r="E63" s="30"/>
      <c r="F63" s="35"/>
      <c r="G63" s="29"/>
      <c r="H63" s="30"/>
      <c r="I63" s="30"/>
      <c r="J63" s="35"/>
      <c r="K63" s="31"/>
      <c r="L63" s="30"/>
      <c r="M63" s="30"/>
      <c r="N63" s="37"/>
      <c r="O63" s="29"/>
      <c r="P63" s="30"/>
      <c r="Q63" s="30"/>
      <c r="R63" s="35"/>
      <c r="S63" s="31"/>
      <c r="T63" s="30"/>
      <c r="U63" s="24"/>
      <c r="V63" s="1258"/>
      <c r="W63" s="29"/>
      <c r="X63" s="30"/>
      <c r="Y63" s="30"/>
      <c r="Z63" s="30"/>
      <c r="AA63" s="61">
        <v>10</v>
      </c>
      <c r="AB63" s="34"/>
      <c r="AC63" s="662" t="s">
        <v>92</v>
      </c>
      <c r="AD63" s="663" t="s">
        <v>3</v>
      </c>
      <c r="AE63" s="663" t="s">
        <v>4</v>
      </c>
      <c r="AF63" s="663" t="s">
        <v>93</v>
      </c>
      <c r="AG63" s="663" t="s">
        <v>5</v>
      </c>
      <c r="AH63" s="663" t="s">
        <v>6</v>
      </c>
      <c r="AI63" s="663" t="s">
        <v>7</v>
      </c>
      <c r="AJ63" s="663" t="s">
        <v>8</v>
      </c>
      <c r="AK63" s="663" t="s">
        <v>90</v>
      </c>
      <c r="AL63" s="663" t="s">
        <v>9</v>
      </c>
      <c r="AM63" s="663" t="s">
        <v>91</v>
      </c>
      <c r="AN63" s="663" t="s">
        <v>10</v>
      </c>
      <c r="AO63" s="1241"/>
      <c r="AP63" s="662" t="s">
        <v>92</v>
      </c>
      <c r="AQ63" s="663" t="s">
        <v>3</v>
      </c>
      <c r="AR63" s="663" t="s">
        <v>4</v>
      </c>
      <c r="AS63" s="663" t="s">
        <v>93</v>
      </c>
      <c r="AT63" s="663" t="s">
        <v>5</v>
      </c>
      <c r="AU63" s="663" t="s">
        <v>6</v>
      </c>
      <c r="AV63" s="663" t="s">
        <v>7</v>
      </c>
      <c r="AW63" s="663" t="s">
        <v>8</v>
      </c>
      <c r="AX63" s="663" t="s">
        <v>90</v>
      </c>
      <c r="AY63" s="663" t="s">
        <v>9</v>
      </c>
      <c r="AZ63" s="663" t="s">
        <v>91</v>
      </c>
      <c r="BA63" s="663" t="s">
        <v>10</v>
      </c>
      <c r="BB63" s="663" t="s">
        <v>89</v>
      </c>
      <c r="BC63" s="663">
        <v>4</v>
      </c>
      <c r="BD63" s="1241"/>
      <c r="BE63" s="1242"/>
      <c r="BF63" s="1243"/>
      <c r="BG63" s="1243"/>
      <c r="BH63" s="1243"/>
      <c r="BI63" s="1263"/>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34" t="str">
        <f ca="1">IF(Rosters!H24="","",Rosters!H24)</f>
        <v>813</v>
      </c>
      <c r="B64" s="1336" t="str">
        <f ca="1">IF(Rosters!I24="","",Rosters!I24)</f>
        <v>Tinja</v>
      </c>
      <c r="C64" s="50" t="s">
        <v>93</v>
      </c>
      <c r="D64" s="27"/>
      <c r="E64" s="27"/>
      <c r="F64" s="36"/>
      <c r="G64" s="26"/>
      <c r="H64" s="27"/>
      <c r="I64" s="27"/>
      <c r="J64" s="36"/>
      <c r="K64" s="50"/>
      <c r="L64" s="27"/>
      <c r="M64" s="27"/>
      <c r="N64" s="49"/>
      <c r="O64" s="26"/>
      <c r="P64" s="27"/>
      <c r="Q64" s="27"/>
      <c r="R64" s="36"/>
      <c r="S64" s="50"/>
      <c r="T64" s="20"/>
      <c r="U64" s="38"/>
      <c r="V64" s="1257">
        <f>COUNT(C65:U65)</f>
        <v>1</v>
      </c>
      <c r="W64" s="26"/>
      <c r="X64" s="20"/>
      <c r="Y64" s="27"/>
      <c r="Z64" s="27"/>
      <c r="AA64" s="39"/>
      <c r="AB64" s="51"/>
      <c r="AC64" s="53">
        <f>COUNTIF($C64:$U64,"B")</f>
        <v>0</v>
      </c>
      <c r="AD64" s="54">
        <f>COUNTIF($C64:$U64,"E")</f>
        <v>0</v>
      </c>
      <c r="AE64" s="54">
        <f>COUNTIF(C64:U64, "F")</f>
        <v>0</v>
      </c>
      <c r="AF64" s="54">
        <f>COUNTIF(C64:U64,"O")</f>
        <v>1</v>
      </c>
      <c r="AG64" s="54">
        <f>COUNTIF(C64:U64,"T")</f>
        <v>0</v>
      </c>
      <c r="AH64" s="54">
        <f>COUNTIF(C64:U64,"C")</f>
        <v>0</v>
      </c>
      <c r="AI64" s="54">
        <f>COUNTIF(C64:U64,"M")</f>
        <v>0</v>
      </c>
      <c r="AJ64" s="54">
        <f>COUNTIF(C64:U64,"I")</f>
        <v>0</v>
      </c>
      <c r="AK64" s="54">
        <f>COUNTIF(C64:U64,"S")</f>
        <v>0</v>
      </c>
      <c r="AL64" s="54">
        <f>COUNTIF(C64:U64,"X")</f>
        <v>0</v>
      </c>
      <c r="AM64" s="54">
        <f>COUNTIF(C64:U64,"P")</f>
        <v>0</v>
      </c>
      <c r="AN64" s="55">
        <f>COUNTIF(C64:U64,"H")</f>
        <v>0</v>
      </c>
      <c r="AO64" s="1240">
        <f>SUM(AC64:AN64)</f>
        <v>1</v>
      </c>
      <c r="AP64" s="56">
        <f>COUNTIF(W64:AA64,"B")</f>
        <v>0</v>
      </c>
      <c r="AQ64" s="54">
        <f>COUNTIF(W64:AA64,"E")</f>
        <v>0</v>
      </c>
      <c r="AR64" s="54">
        <f>COUNTIF(W64:AA64, "F")</f>
        <v>0</v>
      </c>
      <c r="AS64" s="54">
        <f>COUNTIF(W64:AA64,"O")</f>
        <v>0</v>
      </c>
      <c r="AT64" s="54">
        <f>COUNTIF(W64:AA64,"T")</f>
        <v>0</v>
      </c>
      <c r="AU64" s="54">
        <f>COUNTIF(W64:AA64,"C")</f>
        <v>0</v>
      </c>
      <c r="AV64" s="54">
        <f>COUNTIF(W64:AA64,"M")</f>
        <v>0</v>
      </c>
      <c r="AW64" s="54">
        <f>COUNTIF(W64:AA64,"I")</f>
        <v>0</v>
      </c>
      <c r="AX64" s="54">
        <f>COUNTIF(W64:AA64,"S")</f>
        <v>0</v>
      </c>
      <c r="AY64" s="54">
        <f>COUNTIF(W64:AA64,"X")</f>
        <v>0</v>
      </c>
      <c r="AZ64" s="54">
        <f>COUNTIF(W64:AA64,"P")</f>
        <v>0</v>
      </c>
      <c r="BA64" s="54">
        <f>COUNTIF(W64:AA64,"H")</f>
        <v>0</v>
      </c>
      <c r="BB64" s="54">
        <f>COUNTIF(W64:AA64,"G")</f>
        <v>0</v>
      </c>
      <c r="BC64" s="55">
        <f>COUNTIF(W64:AA64, "4")</f>
        <v>0</v>
      </c>
      <c r="BD64" s="1240">
        <f>SUM(AP64:BC64)</f>
        <v>0</v>
      </c>
      <c r="BE64" s="280" t="str">
        <f>IF(AB64="","",IF(AB64="pm",1))</f>
        <v/>
      </c>
      <c r="BF64" s="281" t="str">
        <f>IF(AB64="","",IF(AB64="g",1))</f>
        <v/>
      </c>
      <c r="BG64" s="282" t="str">
        <f>IF(AB64="","",IF(AB64="Ins",1))</f>
        <v/>
      </c>
      <c r="BH64" s="282" t="str">
        <f>IF(AB64="","",IF(AB64="fight",1))</f>
        <v/>
      </c>
      <c r="BI64" s="1265" t="str">
        <f>B64</f>
        <v>Tinja</v>
      </c>
    </row>
    <row r="65" spans="1:125" s="8" customFormat="1" ht="15.75" customHeight="1" thickBot="1">
      <c r="A65" s="1335"/>
      <c r="B65" s="1337"/>
      <c r="C65" s="23">
        <v>3</v>
      </c>
      <c r="D65" s="22"/>
      <c r="E65" s="22"/>
      <c r="F65" s="35"/>
      <c r="G65" s="21"/>
      <c r="H65" s="22"/>
      <c r="I65" s="22"/>
      <c r="J65" s="35"/>
      <c r="K65" s="23"/>
      <c r="L65" s="22"/>
      <c r="M65" s="22"/>
      <c r="N65" s="37"/>
      <c r="O65" s="21"/>
      <c r="P65" s="22"/>
      <c r="Q65" s="22"/>
      <c r="R65" s="35"/>
      <c r="S65" s="23"/>
      <c r="T65" s="22"/>
      <c r="U65" s="25"/>
      <c r="V65" s="1258"/>
      <c r="W65" s="21"/>
      <c r="X65" s="22"/>
      <c r="Y65" s="22"/>
      <c r="Z65" s="22"/>
      <c r="AA65" s="57"/>
      <c r="AB65" s="34"/>
      <c r="AC65" s="662" t="s">
        <v>92</v>
      </c>
      <c r="AD65" s="663" t="s">
        <v>3</v>
      </c>
      <c r="AE65" s="663" t="s">
        <v>4</v>
      </c>
      <c r="AF65" s="663" t="s">
        <v>93</v>
      </c>
      <c r="AG65" s="663" t="s">
        <v>5</v>
      </c>
      <c r="AH65" s="663" t="s">
        <v>6</v>
      </c>
      <c r="AI65" s="663" t="s">
        <v>7</v>
      </c>
      <c r="AJ65" s="663" t="s">
        <v>8</v>
      </c>
      <c r="AK65" s="663" t="s">
        <v>90</v>
      </c>
      <c r="AL65" s="663" t="s">
        <v>9</v>
      </c>
      <c r="AM65" s="663" t="s">
        <v>91</v>
      </c>
      <c r="AN65" s="663" t="s">
        <v>10</v>
      </c>
      <c r="AO65" s="1241"/>
      <c r="AP65" s="662" t="s">
        <v>92</v>
      </c>
      <c r="AQ65" s="663" t="s">
        <v>3</v>
      </c>
      <c r="AR65" s="663" t="s">
        <v>4</v>
      </c>
      <c r="AS65" s="663" t="s">
        <v>93</v>
      </c>
      <c r="AT65" s="663" t="s">
        <v>5</v>
      </c>
      <c r="AU65" s="663" t="s">
        <v>6</v>
      </c>
      <c r="AV65" s="663" t="s">
        <v>7</v>
      </c>
      <c r="AW65" s="663" t="s">
        <v>8</v>
      </c>
      <c r="AX65" s="663" t="s">
        <v>90</v>
      </c>
      <c r="AY65" s="663" t="s">
        <v>9</v>
      </c>
      <c r="AZ65" s="663" t="s">
        <v>91</v>
      </c>
      <c r="BA65" s="663" t="s">
        <v>10</v>
      </c>
      <c r="BB65" s="663" t="s">
        <v>89</v>
      </c>
      <c r="BC65" s="663">
        <v>4</v>
      </c>
      <c r="BD65" s="1241"/>
      <c r="BE65" s="1242"/>
      <c r="BF65" s="1243"/>
      <c r="BG65" s="1243"/>
      <c r="BH65" s="1243"/>
      <c r="BI65" s="1265"/>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53" t="str">
        <f ca="1">IF(Rosters!H25="","",Rosters!H25)</f>
        <v>Crazy88</v>
      </c>
      <c r="B66" s="1340" t="str">
        <f ca="1">IF(Rosters!I25="","",Rosters!I25)</f>
        <v>ZOOMa Thurman</v>
      </c>
      <c r="C66" s="59" t="s">
        <v>9</v>
      </c>
      <c r="D66" s="33"/>
      <c r="E66" s="33"/>
      <c r="F66" s="36"/>
      <c r="G66" s="32"/>
      <c r="H66" s="33"/>
      <c r="I66" s="33"/>
      <c r="J66" s="36"/>
      <c r="K66" s="59"/>
      <c r="L66" s="33"/>
      <c r="M66" s="33"/>
      <c r="N66" s="49"/>
      <c r="O66" s="32"/>
      <c r="P66" s="33"/>
      <c r="Q66" s="33"/>
      <c r="R66" s="36"/>
      <c r="S66" s="59"/>
      <c r="T66" s="28"/>
      <c r="U66" s="60"/>
      <c r="V66" s="1257">
        <f>COUNT(C67:U67)</f>
        <v>1</v>
      </c>
      <c r="W66" s="32"/>
      <c r="X66" s="28"/>
      <c r="Y66" s="33"/>
      <c r="Z66" s="33"/>
      <c r="AA66" s="58"/>
      <c r="AB66" s="51"/>
      <c r="AC66" s="53">
        <f>COUNTIF($C66:$U66,"B")</f>
        <v>0</v>
      </c>
      <c r="AD66" s="54">
        <f>COUNTIF($C66:$U66,"E")</f>
        <v>0</v>
      </c>
      <c r="AE66" s="54">
        <f>COUNTIF(C66:U66, "F")</f>
        <v>0</v>
      </c>
      <c r="AF66" s="54">
        <f>COUNTIF(C66:U66,"O")</f>
        <v>0</v>
      </c>
      <c r="AG66" s="54">
        <f>COUNTIF(C66:U66,"T")</f>
        <v>0</v>
      </c>
      <c r="AH66" s="54">
        <f>COUNTIF(C66:U66,"C")</f>
        <v>0</v>
      </c>
      <c r="AI66" s="54">
        <f>COUNTIF(C66:U66,"M")</f>
        <v>0</v>
      </c>
      <c r="AJ66" s="54">
        <f>COUNTIF(C66:U66,"I")</f>
        <v>0</v>
      </c>
      <c r="AK66" s="54">
        <f>COUNTIF(C66:U66,"S")</f>
        <v>0</v>
      </c>
      <c r="AL66" s="54">
        <f>COUNTIF(C66:U66,"X")</f>
        <v>1</v>
      </c>
      <c r="AM66" s="54">
        <f>COUNTIF(C66:U66,"P")</f>
        <v>0</v>
      </c>
      <c r="AN66" s="55">
        <f>COUNTIF(C66:U66,"H")</f>
        <v>0</v>
      </c>
      <c r="AO66" s="1240">
        <f>SUM(AC66:AN66)</f>
        <v>1</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0</v>
      </c>
      <c r="BD66" s="1240">
        <f>SUM(AP66:BC66)</f>
        <v>0</v>
      </c>
      <c r="BE66" s="280" t="str">
        <f>IF(AB66="","",IF(AB66="pm",1))</f>
        <v/>
      </c>
      <c r="BF66" s="281" t="str">
        <f>IF(AB66="","",IF(AB66="g",1))</f>
        <v/>
      </c>
      <c r="BG66" s="282" t="str">
        <f>IF(AB66="","",IF(AB66="Ins",1))</f>
        <v/>
      </c>
      <c r="BH66" s="282" t="str">
        <f>IF(AB66="","",IF(AB66="fight",1))</f>
        <v/>
      </c>
      <c r="BI66" s="1263" t="str">
        <f>B66</f>
        <v>ZOOMa Thurman</v>
      </c>
    </row>
    <row r="67" spans="1:125" s="8" customFormat="1" ht="15.75" customHeight="1" thickBot="1">
      <c r="A67" s="1354"/>
      <c r="B67" s="1341"/>
      <c r="C67" s="31">
        <v>1</v>
      </c>
      <c r="D67" s="30"/>
      <c r="E67" s="30"/>
      <c r="F67" s="35"/>
      <c r="G67" s="29"/>
      <c r="H67" s="30"/>
      <c r="I67" s="30"/>
      <c r="J67" s="35"/>
      <c r="K67" s="31"/>
      <c r="L67" s="30"/>
      <c r="M67" s="30"/>
      <c r="N67" s="37"/>
      <c r="O67" s="29"/>
      <c r="P67" s="30"/>
      <c r="Q67" s="30"/>
      <c r="R67" s="35"/>
      <c r="S67" s="31"/>
      <c r="T67" s="30"/>
      <c r="U67" s="24"/>
      <c r="V67" s="1258"/>
      <c r="W67" s="29"/>
      <c r="X67" s="30"/>
      <c r="Y67" s="30"/>
      <c r="Z67" s="30"/>
      <c r="AA67" s="61"/>
      <c r="AB67" s="255"/>
      <c r="AC67" s="256">
        <f>SUM(AC66,AC64,AC62,AC60,AC58,AC56,AC54,AC52,AC50,AC48,AC46,AC44,AC42,AC40)</f>
        <v>6</v>
      </c>
      <c r="AD67" s="257">
        <f t="shared" ref="AD67:AN67" si="2">SUM(AD66,AD64,AD62,AD60,AD58,AD56,AD54,AD52,AD50,AD48,AD46,AD44,AD42,AD40)</f>
        <v>6</v>
      </c>
      <c r="AE67" s="257">
        <f t="shared" si="2"/>
        <v>3</v>
      </c>
      <c r="AF67" s="257">
        <f t="shared" si="2"/>
        <v>6</v>
      </c>
      <c r="AG67" s="257">
        <f t="shared" si="2"/>
        <v>0</v>
      </c>
      <c r="AH67" s="257">
        <f t="shared" si="2"/>
        <v>0</v>
      </c>
      <c r="AI67" s="257">
        <f t="shared" si="2"/>
        <v>0</v>
      </c>
      <c r="AJ67" s="257">
        <f t="shared" si="2"/>
        <v>0</v>
      </c>
      <c r="AK67" s="257">
        <f t="shared" si="2"/>
        <v>0</v>
      </c>
      <c r="AL67" s="257">
        <f t="shared" si="2"/>
        <v>5</v>
      </c>
      <c r="AM67" s="257">
        <f t="shared" si="2"/>
        <v>0</v>
      </c>
      <c r="AN67" s="258">
        <f t="shared" si="2"/>
        <v>0</v>
      </c>
      <c r="AO67" s="1276"/>
      <c r="AP67" s="256">
        <f t="shared" ref="AP67:BC67" si="3">SUM(AP66,AP64,AP62,AP60,AP58,AP56,AP54,AP52,AP50,AP48,AP46,AP44,AP42,AP40)</f>
        <v>0</v>
      </c>
      <c r="AQ67" s="257">
        <f t="shared" si="3"/>
        <v>1</v>
      </c>
      <c r="AR67" s="257">
        <f t="shared" si="3"/>
        <v>0</v>
      </c>
      <c r="AS67" s="257">
        <f t="shared" si="3"/>
        <v>3</v>
      </c>
      <c r="AT67" s="257">
        <f t="shared" si="3"/>
        <v>0</v>
      </c>
      <c r="AU67" s="257">
        <f t="shared" si="3"/>
        <v>0</v>
      </c>
      <c r="AV67" s="257">
        <f t="shared" si="3"/>
        <v>0</v>
      </c>
      <c r="AW67" s="257">
        <f t="shared" si="3"/>
        <v>0</v>
      </c>
      <c r="AX67" s="257">
        <f t="shared" si="3"/>
        <v>0</v>
      </c>
      <c r="AY67" s="257">
        <f t="shared" si="3"/>
        <v>1</v>
      </c>
      <c r="AZ67" s="257">
        <f t="shared" si="3"/>
        <v>0</v>
      </c>
      <c r="BA67" s="257">
        <f t="shared" si="3"/>
        <v>1</v>
      </c>
      <c r="BB67" s="257">
        <f t="shared" si="3"/>
        <v>0</v>
      </c>
      <c r="BC67" s="258">
        <f t="shared" si="3"/>
        <v>2</v>
      </c>
      <c r="BD67" s="1275"/>
      <c r="BE67" s="1242"/>
      <c r="BF67" s="1243"/>
      <c r="BG67" s="1243"/>
      <c r="BH67" s="1243"/>
      <c r="BI67" s="1274"/>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351" t="s">
        <v>14</v>
      </c>
      <c r="B68" s="1352"/>
      <c r="C68" s="1267"/>
      <c r="D68" s="1267"/>
      <c r="E68" s="1267"/>
      <c r="F68" s="1267"/>
      <c r="G68" s="1267"/>
      <c r="H68" s="1267"/>
      <c r="I68" s="1267"/>
      <c r="J68" s="1267"/>
      <c r="K68" s="1267"/>
      <c r="L68" s="1267"/>
      <c r="M68" s="1267"/>
      <c r="N68" s="1267"/>
      <c r="O68" s="1267"/>
      <c r="P68" s="1267"/>
      <c r="Q68" s="1267"/>
      <c r="R68" s="1267"/>
      <c r="S68" s="1267"/>
      <c r="T68" s="1267"/>
      <c r="U68" s="1267"/>
      <c r="V68" s="1267"/>
      <c r="W68" s="1267"/>
      <c r="X68" s="1267"/>
      <c r="Y68" s="1267"/>
      <c r="Z68" s="1267"/>
      <c r="AA68" s="1267"/>
      <c r="AB68" s="1268"/>
      <c r="AC68" s="285"/>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53"/>
      <c r="BF68" s="253"/>
      <c r="BG68" s="253"/>
      <c r="BH68" s="253"/>
      <c r="BI68" s="254"/>
    </row>
    <row r="69" spans="1:125" ht="12.75" customHeight="1" thickBot="1">
      <c r="A69" s="1281" t="s">
        <v>87</v>
      </c>
      <c r="B69" s="1282"/>
      <c r="C69" s="1282"/>
      <c r="D69" s="1282"/>
      <c r="E69" s="1282"/>
      <c r="F69" s="1282"/>
      <c r="G69" s="1282"/>
      <c r="H69" s="1282"/>
      <c r="I69" s="1282"/>
      <c r="J69" s="1282"/>
      <c r="K69" s="1282"/>
      <c r="L69" s="1282"/>
      <c r="M69" s="1282"/>
      <c r="N69" s="1282"/>
      <c r="O69" s="1282"/>
      <c r="P69" s="1282"/>
      <c r="Q69" s="1282"/>
      <c r="R69" s="1282"/>
      <c r="S69" s="1282"/>
      <c r="T69" s="1282"/>
      <c r="U69" s="1282"/>
      <c r="V69" s="1282"/>
      <c r="W69" s="1282"/>
      <c r="X69" s="1282"/>
      <c r="Y69" s="1282"/>
      <c r="Z69" s="1282"/>
      <c r="AA69" s="1282"/>
      <c r="AB69" s="1282"/>
      <c r="AC69" s="1283" t="s">
        <v>279</v>
      </c>
      <c r="AD69" s="1284"/>
      <c r="AE69" s="1284"/>
      <c r="AF69" s="1284"/>
      <c r="AG69" s="1284"/>
      <c r="AH69" s="1284"/>
      <c r="AI69" s="1284"/>
      <c r="AJ69" s="1284"/>
      <c r="AK69" s="1284"/>
      <c r="AL69" s="1284"/>
      <c r="AM69" s="1284"/>
      <c r="AN69" s="1284"/>
      <c r="AO69" s="1350">
        <f>SUM(AO40:AO67)</f>
        <v>26</v>
      </c>
      <c r="AP69" s="1285" t="s">
        <v>274</v>
      </c>
      <c r="AQ69" s="1284"/>
      <c r="AR69" s="1284"/>
      <c r="AS69" s="1284"/>
      <c r="AT69" s="1284"/>
      <c r="AU69" s="1284"/>
      <c r="AV69" s="1284"/>
      <c r="AW69" s="1284"/>
      <c r="AX69" s="1284"/>
      <c r="AY69" s="1284"/>
      <c r="AZ69" s="1284"/>
      <c r="BA69" s="1284"/>
      <c r="BB69" s="1284"/>
      <c r="BC69" s="1284"/>
      <c r="BD69" s="1350">
        <f>SUM(BD40:BD67)-SUM(BC40,BC42,BC44,BC46,BC48,BC50,BC52,BC54,BC56,BC58,BC60,BC62,BC64,BC66)</f>
        <v>6</v>
      </c>
      <c r="BE69" s="1287" t="s">
        <v>271</v>
      </c>
      <c r="BF69" s="1287"/>
      <c r="BG69" s="1287"/>
      <c r="BH69" s="1287"/>
      <c r="BI69" s="1288"/>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277" t="s">
        <v>88</v>
      </c>
      <c r="B70" s="1278"/>
      <c r="C70" s="1278"/>
      <c r="D70" s="1278"/>
      <c r="E70" s="1278"/>
      <c r="F70" s="1278"/>
      <c r="G70" s="1278"/>
      <c r="H70" s="1278"/>
      <c r="I70" s="1278"/>
      <c r="J70" s="1278"/>
      <c r="K70" s="1278"/>
      <c r="L70" s="1278"/>
      <c r="M70" s="1278"/>
      <c r="N70" s="1278"/>
      <c r="O70" s="1278"/>
      <c r="P70" s="1278"/>
      <c r="Q70" s="1278"/>
      <c r="R70" s="1278"/>
      <c r="S70" s="1278"/>
      <c r="T70" s="1278"/>
      <c r="U70" s="1278"/>
      <c r="V70" s="1278"/>
      <c r="W70" s="1278"/>
      <c r="X70" s="1278"/>
      <c r="Y70" s="1278"/>
      <c r="Z70" s="1278"/>
      <c r="AA70" s="1278"/>
      <c r="AB70" s="1278"/>
      <c r="AC70" s="1286" t="s">
        <v>275</v>
      </c>
      <c r="AD70" s="1230"/>
      <c r="AE70" s="1230"/>
      <c r="AF70" s="1230"/>
      <c r="AG70" s="1230"/>
      <c r="AH70" s="1230"/>
      <c r="AI70" s="1230"/>
      <c r="AJ70" s="1230"/>
      <c r="AK70" s="1230"/>
      <c r="AL70" s="1230"/>
      <c r="AM70" s="1224">
        <f>AO69/(AO69+AO32)</f>
        <v>0.41269841269841268</v>
      </c>
      <c r="AN70" s="1224"/>
      <c r="AO70" s="1349"/>
      <c r="AP70" s="1229" t="s">
        <v>277</v>
      </c>
      <c r="AQ70" s="1230"/>
      <c r="AR70" s="1230"/>
      <c r="AS70" s="1230"/>
      <c r="AT70" s="1230"/>
      <c r="AU70" s="1230"/>
      <c r="AV70" s="1230"/>
      <c r="AW70" s="1230"/>
      <c r="AX70" s="1230"/>
      <c r="AY70" s="1230"/>
      <c r="AZ70" s="1230"/>
      <c r="BA70" s="1230"/>
      <c r="BB70" s="1224">
        <f>BD69/(BD69+BD32)</f>
        <v>0.54545454545454541</v>
      </c>
      <c r="BC70" s="1224"/>
      <c r="BD70" s="1349"/>
      <c r="BE70" s="64" t="s">
        <v>20</v>
      </c>
      <c r="BF70" s="64" t="s">
        <v>56</v>
      </c>
      <c r="BG70" s="64"/>
      <c r="BH70" s="1279" t="s">
        <v>21</v>
      </c>
      <c r="BI70" s="128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38" t="s">
        <v>109</v>
      </c>
      <c r="B71" s="1139"/>
      <c r="C71" s="1139"/>
      <c r="D71" s="1139"/>
      <c r="E71" s="1139"/>
      <c r="F71" s="1139"/>
      <c r="G71" s="1139"/>
      <c r="H71" s="1139"/>
      <c r="I71" s="1139"/>
      <c r="J71" s="1139"/>
      <c r="K71" s="1139"/>
      <c r="L71" s="1139"/>
      <c r="M71" s="1139"/>
      <c r="N71" s="1139"/>
      <c r="O71" s="1139"/>
      <c r="P71" s="1139"/>
      <c r="Q71" s="1139"/>
      <c r="R71" s="1139"/>
      <c r="S71" s="1139"/>
      <c r="T71" s="1139"/>
      <c r="U71" s="1139"/>
      <c r="V71" s="1139"/>
      <c r="W71" s="1139"/>
      <c r="X71" s="1139"/>
      <c r="Y71" s="1139"/>
      <c r="Z71" s="1139"/>
      <c r="AA71" s="1139"/>
      <c r="AB71" s="1139"/>
      <c r="AC71" s="1296" t="s">
        <v>17</v>
      </c>
      <c r="AD71" s="1220"/>
      <c r="AE71" s="1220"/>
      <c r="AF71" s="1220"/>
      <c r="AG71" s="1220"/>
      <c r="AH71" s="1220"/>
      <c r="AI71" s="1220"/>
      <c r="AJ71" s="1220"/>
      <c r="AK71" s="1220"/>
      <c r="AL71" s="1220"/>
      <c r="AM71" s="1220"/>
      <c r="AN71" s="1220"/>
      <c r="AO71" s="1348">
        <f>AO69/C75</f>
        <v>1.368421052631579</v>
      </c>
      <c r="AP71" s="1219" t="s">
        <v>19</v>
      </c>
      <c r="AQ71" s="1220"/>
      <c r="AR71" s="1220"/>
      <c r="AS71" s="1220"/>
      <c r="AT71" s="1220"/>
      <c r="AU71" s="1220"/>
      <c r="AV71" s="1220"/>
      <c r="AW71" s="1220"/>
      <c r="AX71" s="1220"/>
      <c r="AY71" s="1220"/>
      <c r="AZ71" s="1220"/>
      <c r="BA71" s="1220"/>
      <c r="BB71" s="1220"/>
      <c r="BC71" s="1220"/>
      <c r="BD71" s="1349">
        <f>SUM(BD40:BD67)</f>
        <v>8</v>
      </c>
      <c r="BE71" s="290"/>
      <c r="BF71" s="52"/>
      <c r="BG71" s="52"/>
      <c r="BH71" s="1289"/>
      <c r="BI71" s="1290"/>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291" t="s">
        <v>15</v>
      </c>
      <c r="B72" s="1292"/>
      <c r="C72" s="1292"/>
      <c r="D72" s="1292"/>
      <c r="E72" s="1292"/>
      <c r="F72" s="1292"/>
      <c r="G72" s="1292"/>
      <c r="H72" s="1292"/>
      <c r="I72" s="1292"/>
      <c r="J72" s="1292"/>
      <c r="K72" s="1292"/>
      <c r="L72" s="1292"/>
      <c r="M72" s="1292"/>
      <c r="N72" s="1292"/>
      <c r="O72" s="1292"/>
      <c r="P72" s="1292"/>
      <c r="Q72" s="1292"/>
      <c r="R72" s="1292"/>
      <c r="S72" s="1292"/>
      <c r="T72" s="1292"/>
      <c r="U72" s="1292"/>
      <c r="V72" s="1292"/>
      <c r="W72" s="1292"/>
      <c r="X72" s="1292"/>
      <c r="Y72" s="1292"/>
      <c r="Z72" s="1292"/>
      <c r="AA72" s="1292"/>
      <c r="AB72" s="1292"/>
      <c r="AC72" s="1231" t="s">
        <v>276</v>
      </c>
      <c r="AD72" s="1232"/>
      <c r="AE72" s="1232"/>
      <c r="AF72" s="1232"/>
      <c r="AG72" s="1232"/>
      <c r="AH72" s="1232"/>
      <c r="AI72" s="1232"/>
      <c r="AJ72" s="1232"/>
      <c r="AK72" s="1232"/>
      <c r="AL72" s="1232"/>
      <c r="AM72" s="1225">
        <f>AO71-AO34</f>
        <v>-0.57894736842105265</v>
      </c>
      <c r="AN72" s="1226"/>
      <c r="AO72" s="1348"/>
      <c r="AP72" s="1295" t="s">
        <v>278</v>
      </c>
      <c r="AQ72" s="1232"/>
      <c r="AR72" s="1232"/>
      <c r="AS72" s="1232"/>
      <c r="AT72" s="1232"/>
      <c r="AU72" s="1232"/>
      <c r="AV72" s="1232"/>
      <c r="AW72" s="1232"/>
      <c r="AX72" s="1232"/>
      <c r="AY72" s="1232"/>
      <c r="AZ72" s="1232"/>
      <c r="BA72" s="1232"/>
      <c r="BB72" s="1227">
        <f>BD71/(BD71+BD34)</f>
        <v>0.47058823529411764</v>
      </c>
      <c r="BC72" s="1227"/>
      <c r="BD72" s="1349"/>
      <c r="BE72" s="291"/>
      <c r="BF72" s="65"/>
      <c r="BG72" s="65"/>
      <c r="BH72" s="1293"/>
      <c r="BI72" s="1294"/>
    </row>
    <row r="73" spans="1:125" s="62" customFormat="1" ht="12.75" customHeight="1">
      <c r="A73" s="1291" t="s">
        <v>16</v>
      </c>
      <c r="B73" s="1292"/>
      <c r="C73" s="1292"/>
      <c r="D73" s="1292"/>
      <c r="E73" s="1292"/>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292"/>
      <c r="AC73" s="1296" t="s">
        <v>18</v>
      </c>
      <c r="AD73" s="1220"/>
      <c r="AE73" s="1220"/>
      <c r="AF73" s="1220"/>
      <c r="AG73" s="1220"/>
      <c r="AH73" s="1220"/>
      <c r="AI73" s="1220"/>
      <c r="AJ73" s="1220"/>
      <c r="AK73" s="1220"/>
      <c r="AL73" s="1220"/>
      <c r="AM73" s="1220"/>
      <c r="AN73" s="1220"/>
      <c r="AO73" s="1346">
        <f>BD69/C75</f>
        <v>0.31578947368421051</v>
      </c>
      <c r="AP73" s="1219" t="s">
        <v>280</v>
      </c>
      <c r="AQ73" s="1220"/>
      <c r="AR73" s="1220"/>
      <c r="AS73" s="1220"/>
      <c r="AT73" s="1220"/>
      <c r="AU73" s="1220"/>
      <c r="AV73" s="1220"/>
      <c r="AW73" s="1220"/>
      <c r="AX73" s="1220"/>
      <c r="AY73" s="1220"/>
      <c r="AZ73" s="1220"/>
      <c r="BA73" s="1220"/>
      <c r="BB73" s="1220"/>
      <c r="BC73" s="1220"/>
      <c r="BD73" s="1344">
        <f>AO69+BD71</f>
        <v>34</v>
      </c>
      <c r="BE73" s="291"/>
      <c r="BF73" s="65"/>
      <c r="BG73" s="65"/>
      <c r="BH73" s="1293"/>
      <c r="BI73" s="1294"/>
    </row>
    <row r="74" spans="1:125" s="62" customFormat="1" ht="12.75" customHeight="1" thickBot="1">
      <c r="A74" s="1291" t="s">
        <v>269</v>
      </c>
      <c r="B74" s="1292"/>
      <c r="C74" s="1292"/>
      <c r="D74" s="1305"/>
      <c r="E74" s="1305"/>
      <c r="F74" s="1305"/>
      <c r="G74" s="1305"/>
      <c r="H74" s="1305"/>
      <c r="I74" s="1305"/>
      <c r="J74" s="1305"/>
      <c r="K74" s="1305"/>
      <c r="L74" s="1305"/>
      <c r="M74" s="1305"/>
      <c r="N74" s="1305"/>
      <c r="O74" s="1305"/>
      <c r="P74" s="1305"/>
      <c r="Q74" s="1305"/>
      <c r="R74" s="1305"/>
      <c r="S74" s="1305"/>
      <c r="T74" s="1305"/>
      <c r="U74" s="1305"/>
      <c r="V74" s="1305"/>
      <c r="W74" s="1305"/>
      <c r="X74" s="1305"/>
      <c r="Y74" s="1305"/>
      <c r="Z74" s="1305"/>
      <c r="AA74" s="1305"/>
      <c r="AB74" s="1305"/>
      <c r="AC74" s="1308" t="s">
        <v>276</v>
      </c>
      <c r="AD74" s="1309"/>
      <c r="AE74" s="1309"/>
      <c r="AF74" s="1309"/>
      <c r="AG74" s="1309"/>
      <c r="AH74" s="1309"/>
      <c r="AI74" s="1309"/>
      <c r="AJ74" s="1309"/>
      <c r="AK74" s="1309"/>
      <c r="AL74" s="1309"/>
      <c r="AM74" s="1310">
        <f>AO73-AO36</f>
        <v>5.2631578947368418E-2</v>
      </c>
      <c r="AN74" s="1310"/>
      <c r="AO74" s="1347"/>
      <c r="AP74" s="1311" t="s">
        <v>281</v>
      </c>
      <c r="AQ74" s="1309"/>
      <c r="AR74" s="1309"/>
      <c r="AS74" s="1309"/>
      <c r="AT74" s="1309"/>
      <c r="AU74" s="1309"/>
      <c r="AV74" s="1309"/>
      <c r="AW74" s="1309"/>
      <c r="AX74" s="1309"/>
      <c r="AY74" s="1309"/>
      <c r="AZ74" s="1309"/>
      <c r="BA74" s="1309"/>
      <c r="BB74" s="1228">
        <f>BD73/(BD73+BD36)</f>
        <v>0.42499999999999999</v>
      </c>
      <c r="BC74" s="1228"/>
      <c r="BD74" s="1345"/>
      <c r="BE74" s="292"/>
      <c r="BF74" s="66"/>
      <c r="BG74" s="66"/>
      <c r="BH74" s="1306"/>
      <c r="BI74" s="1307"/>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973" t="s">
        <v>273</v>
      </c>
      <c r="B75" s="1223"/>
      <c r="C75" s="283">
        <v>19</v>
      </c>
      <c r="D75" s="284"/>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sheetCalcPr fullCalcOnLoad="1"/>
  <mergeCells count="298">
    <mergeCell ref="BD64:BD65"/>
    <mergeCell ref="A68:AB68"/>
    <mergeCell ref="A64:A65"/>
    <mergeCell ref="B64:B65"/>
    <mergeCell ref="V64:V65"/>
    <mergeCell ref="A66:A67"/>
    <mergeCell ref="B66:B67"/>
    <mergeCell ref="V66:V67"/>
    <mergeCell ref="AO66:AO67"/>
    <mergeCell ref="AP69:BC69"/>
    <mergeCell ref="BD71:BD72"/>
    <mergeCell ref="BD66:BD67"/>
    <mergeCell ref="BE67:BH67"/>
    <mergeCell ref="AO69:AO70"/>
    <mergeCell ref="A62:A63"/>
    <mergeCell ref="BD69:BD70"/>
    <mergeCell ref="BD62:BD63"/>
    <mergeCell ref="B62:B63"/>
    <mergeCell ref="AO64:AO65"/>
    <mergeCell ref="AC71:AN71"/>
    <mergeCell ref="AO71:AO72"/>
    <mergeCell ref="AP71:BC71"/>
    <mergeCell ref="A72:AB72"/>
    <mergeCell ref="AC72:AL72"/>
    <mergeCell ref="AP72:BA72"/>
    <mergeCell ref="AO62:AO63"/>
    <mergeCell ref="V62:V63"/>
    <mergeCell ref="AO73:AO74"/>
    <mergeCell ref="A73:AB73"/>
    <mergeCell ref="AC73:AN73"/>
    <mergeCell ref="A70:AB70"/>
    <mergeCell ref="AC70:AL70"/>
    <mergeCell ref="A69:AB69"/>
    <mergeCell ref="AC69:AN69"/>
    <mergeCell ref="A71:AB71"/>
    <mergeCell ref="BH72:BI72"/>
    <mergeCell ref="A74:AB74"/>
    <mergeCell ref="BH74:BI74"/>
    <mergeCell ref="AC74:AL74"/>
    <mergeCell ref="AM74:AN74"/>
    <mergeCell ref="AP74:BA74"/>
    <mergeCell ref="BD73:BD74"/>
    <mergeCell ref="BH73:BI73"/>
    <mergeCell ref="AP73:BC73"/>
    <mergeCell ref="BI62:BI63"/>
    <mergeCell ref="BE63:BH63"/>
    <mergeCell ref="BE65:BH65"/>
    <mergeCell ref="BI64:BI65"/>
    <mergeCell ref="BH71:BI71"/>
    <mergeCell ref="BE69:BI69"/>
    <mergeCell ref="BH70:BI70"/>
    <mergeCell ref="BI66:BI67"/>
    <mergeCell ref="AO60:AO61"/>
    <mergeCell ref="V58:V59"/>
    <mergeCell ref="AO58:AO59"/>
    <mergeCell ref="BI58:BI59"/>
    <mergeCell ref="BE59:BH59"/>
    <mergeCell ref="BD60:BD61"/>
    <mergeCell ref="BD58:BD59"/>
    <mergeCell ref="BE61:BH61"/>
    <mergeCell ref="BI60:BI61"/>
    <mergeCell ref="AO54:AO55"/>
    <mergeCell ref="BI56:BI57"/>
    <mergeCell ref="BI54:BI55"/>
    <mergeCell ref="BE55:BH55"/>
    <mergeCell ref="BD56:BD57"/>
    <mergeCell ref="BE57:BH57"/>
    <mergeCell ref="BD54:BD55"/>
    <mergeCell ref="AO56:AO57"/>
    <mergeCell ref="A60:A61"/>
    <mergeCell ref="B60:B61"/>
    <mergeCell ref="V56:V57"/>
    <mergeCell ref="A58:A59"/>
    <mergeCell ref="B58:B59"/>
    <mergeCell ref="A56:A57"/>
    <mergeCell ref="B56:B57"/>
    <mergeCell ref="V60:V61"/>
    <mergeCell ref="BD52:BD53"/>
    <mergeCell ref="BE53:BH53"/>
    <mergeCell ref="BI52:BI53"/>
    <mergeCell ref="A54:A55"/>
    <mergeCell ref="A52:A53"/>
    <mergeCell ref="B52:B53"/>
    <mergeCell ref="V52:V53"/>
    <mergeCell ref="AO52:AO53"/>
    <mergeCell ref="B54:B55"/>
    <mergeCell ref="V54:V55"/>
    <mergeCell ref="BD50:BD51"/>
    <mergeCell ref="BI50:BI51"/>
    <mergeCell ref="BE51:BH51"/>
    <mergeCell ref="A48:A49"/>
    <mergeCell ref="B48:B49"/>
    <mergeCell ref="A50:A51"/>
    <mergeCell ref="B50:B51"/>
    <mergeCell ref="V50:V51"/>
    <mergeCell ref="AO50:AO51"/>
    <mergeCell ref="BD46:BD47"/>
    <mergeCell ref="BI48:BI49"/>
    <mergeCell ref="V48:V49"/>
    <mergeCell ref="AO48:AO49"/>
    <mergeCell ref="BD48:BD49"/>
    <mergeCell ref="BE49:BH49"/>
    <mergeCell ref="BI46:BI47"/>
    <mergeCell ref="BE47:BH47"/>
    <mergeCell ref="A46:A47"/>
    <mergeCell ref="B46:B47"/>
    <mergeCell ref="A44:A45"/>
    <mergeCell ref="B44:B45"/>
    <mergeCell ref="V44:V45"/>
    <mergeCell ref="AO44:AO45"/>
    <mergeCell ref="V46:V47"/>
    <mergeCell ref="AO46:AO47"/>
    <mergeCell ref="BE43:BH43"/>
    <mergeCell ref="BD40:BD41"/>
    <mergeCell ref="BI44:BI45"/>
    <mergeCell ref="BI42:BI43"/>
    <mergeCell ref="BE41:BH41"/>
    <mergeCell ref="BI40:BI41"/>
    <mergeCell ref="BD44:BD45"/>
    <mergeCell ref="BE45:BH45"/>
    <mergeCell ref="AO42:AO43"/>
    <mergeCell ref="BD42:BD43"/>
    <mergeCell ref="A40:A41"/>
    <mergeCell ref="B40:B41"/>
    <mergeCell ref="V40:V41"/>
    <mergeCell ref="AO40:AO41"/>
    <mergeCell ref="S39:U39"/>
    <mergeCell ref="W39:AA39"/>
    <mergeCell ref="A42:A43"/>
    <mergeCell ref="B42:B43"/>
    <mergeCell ref="V42:V43"/>
    <mergeCell ref="C39:F39"/>
    <mergeCell ref="G39:J39"/>
    <mergeCell ref="K39:N39"/>
    <mergeCell ref="O39:R39"/>
    <mergeCell ref="AM37:AN37"/>
    <mergeCell ref="AP37:BA37"/>
    <mergeCell ref="BB37:BC37"/>
    <mergeCell ref="B38:G38"/>
    <mergeCell ref="H38:L38"/>
    <mergeCell ref="M38:X38"/>
    <mergeCell ref="Y38:AA38"/>
    <mergeCell ref="AC38:AN38"/>
    <mergeCell ref="AP38:BD38"/>
    <mergeCell ref="BE38:BH38"/>
    <mergeCell ref="A36:AB36"/>
    <mergeCell ref="AC36:AN36"/>
    <mergeCell ref="AO36:AO37"/>
    <mergeCell ref="AP36:BC36"/>
    <mergeCell ref="BD36:BD37"/>
    <mergeCell ref="BH36:BI36"/>
    <mergeCell ref="A37:AB37"/>
    <mergeCell ref="BH37:BI37"/>
    <mergeCell ref="AC37:AL37"/>
    <mergeCell ref="BD34:BD35"/>
    <mergeCell ref="BH34:BI34"/>
    <mergeCell ref="A35:AB35"/>
    <mergeCell ref="BH35:BI35"/>
    <mergeCell ref="AM35:AN35"/>
    <mergeCell ref="AP35:BA35"/>
    <mergeCell ref="BB35:BC35"/>
    <mergeCell ref="A34:AB34"/>
    <mergeCell ref="AC34:AN34"/>
    <mergeCell ref="AO34:AO35"/>
    <mergeCell ref="A33:AB33"/>
    <mergeCell ref="BH33:BI33"/>
    <mergeCell ref="A32:AB32"/>
    <mergeCell ref="AC32:AN32"/>
    <mergeCell ref="AO32:AO33"/>
    <mergeCell ref="AP32:BC32"/>
    <mergeCell ref="AC33:AL33"/>
    <mergeCell ref="AM33:AN33"/>
    <mergeCell ref="BE32:BI32"/>
    <mergeCell ref="BD19:BD20"/>
    <mergeCell ref="AO19:AO20"/>
    <mergeCell ref="BD23:BD24"/>
    <mergeCell ref="B27:B28"/>
    <mergeCell ref="V27:V28"/>
    <mergeCell ref="AO27:AO28"/>
    <mergeCell ref="BD25:BD26"/>
    <mergeCell ref="A31:AB31"/>
    <mergeCell ref="AC31:BI31"/>
    <mergeCell ref="BI29:BI30"/>
    <mergeCell ref="A29:A30"/>
    <mergeCell ref="B29:B30"/>
    <mergeCell ref="BD29:BD30"/>
    <mergeCell ref="BE30:BH30"/>
    <mergeCell ref="V29:V30"/>
    <mergeCell ref="AO29:AO30"/>
    <mergeCell ref="BD15:BD16"/>
    <mergeCell ref="BI25:BI26"/>
    <mergeCell ref="BE26:BH26"/>
    <mergeCell ref="BI15:BI16"/>
    <mergeCell ref="A25:A26"/>
    <mergeCell ref="B25:B26"/>
    <mergeCell ref="V25:V26"/>
    <mergeCell ref="AO25:AO26"/>
    <mergeCell ref="BI23:BI24"/>
    <mergeCell ref="AO21:AO22"/>
    <mergeCell ref="BI27:BI28"/>
    <mergeCell ref="BE20:BH20"/>
    <mergeCell ref="BI19:BI20"/>
    <mergeCell ref="BE24:BH24"/>
    <mergeCell ref="BI21:BI22"/>
    <mergeCell ref="BE22:BH22"/>
    <mergeCell ref="A19:A20"/>
    <mergeCell ref="A23:A24"/>
    <mergeCell ref="B23:B24"/>
    <mergeCell ref="V23:V24"/>
    <mergeCell ref="AO23:AO24"/>
    <mergeCell ref="BE28:BH28"/>
    <mergeCell ref="A27:A28"/>
    <mergeCell ref="BD21:BD22"/>
    <mergeCell ref="B19:B20"/>
    <mergeCell ref="V19:V20"/>
    <mergeCell ref="AO17:AO18"/>
    <mergeCell ref="BD17:BD18"/>
    <mergeCell ref="BI17:BI18"/>
    <mergeCell ref="BE18:BH18"/>
    <mergeCell ref="A21:A22"/>
    <mergeCell ref="B21:B22"/>
    <mergeCell ref="V21:V22"/>
    <mergeCell ref="A17:A18"/>
    <mergeCell ref="B17:B18"/>
    <mergeCell ref="V17:V18"/>
    <mergeCell ref="A13:A14"/>
    <mergeCell ref="B13:B14"/>
    <mergeCell ref="A15:A16"/>
    <mergeCell ref="B15:B16"/>
    <mergeCell ref="V13:V14"/>
    <mergeCell ref="AO13:AO14"/>
    <mergeCell ref="V15:V16"/>
    <mergeCell ref="AO15:AO16"/>
    <mergeCell ref="BE10:BH10"/>
    <mergeCell ref="BD9:BD10"/>
    <mergeCell ref="A11:A12"/>
    <mergeCell ref="B11:B12"/>
    <mergeCell ref="V9:V10"/>
    <mergeCell ref="AO9:AO10"/>
    <mergeCell ref="V11:V12"/>
    <mergeCell ref="AO11:AO12"/>
    <mergeCell ref="A9:A10"/>
    <mergeCell ref="BD13:BD14"/>
    <mergeCell ref="BI13:BI14"/>
    <mergeCell ref="BE14:BH14"/>
    <mergeCell ref="BI11:BI12"/>
    <mergeCell ref="BD11:BD12"/>
    <mergeCell ref="BE12:BH12"/>
    <mergeCell ref="AO3:AO4"/>
    <mergeCell ref="B9:B10"/>
    <mergeCell ref="A7:A8"/>
    <mergeCell ref="B7:B8"/>
    <mergeCell ref="BI7:BI8"/>
    <mergeCell ref="BD7:BD8"/>
    <mergeCell ref="BE8:BH8"/>
    <mergeCell ref="V7:V8"/>
    <mergeCell ref="AO7:AO8"/>
    <mergeCell ref="BI9:BI10"/>
    <mergeCell ref="B1:G1"/>
    <mergeCell ref="H1:L1"/>
    <mergeCell ref="M1:X1"/>
    <mergeCell ref="Y1:AA1"/>
    <mergeCell ref="BI5:BI6"/>
    <mergeCell ref="BE4:BH4"/>
    <mergeCell ref="BI3:BI4"/>
    <mergeCell ref="O2:R2"/>
    <mergeCell ref="BD5:BD6"/>
    <mergeCell ref="V3:V4"/>
    <mergeCell ref="A5:A6"/>
    <mergeCell ref="S2:U2"/>
    <mergeCell ref="W2:AA2"/>
    <mergeCell ref="A3:A4"/>
    <mergeCell ref="B3:B4"/>
    <mergeCell ref="B5:B6"/>
    <mergeCell ref="V5:V6"/>
    <mergeCell ref="C2:F2"/>
    <mergeCell ref="G2:J2"/>
    <mergeCell ref="K2:N2"/>
    <mergeCell ref="BE1:BH1"/>
    <mergeCell ref="AP33:BA33"/>
    <mergeCell ref="BB33:BC33"/>
    <mergeCell ref="AC1:AN1"/>
    <mergeCell ref="AP1:BD1"/>
    <mergeCell ref="AO5:AO6"/>
    <mergeCell ref="BD27:BD28"/>
    <mergeCell ref="BE6:BH6"/>
    <mergeCell ref="BD3:BD4"/>
    <mergeCell ref="BE16:BH16"/>
    <mergeCell ref="AP34:BC34"/>
    <mergeCell ref="BD32:BD33"/>
    <mergeCell ref="A75:B75"/>
    <mergeCell ref="AM70:AN70"/>
    <mergeCell ref="AM72:AN72"/>
    <mergeCell ref="BB70:BC70"/>
    <mergeCell ref="BB72:BC72"/>
    <mergeCell ref="BB74:BC74"/>
    <mergeCell ref="AP70:BA70"/>
    <mergeCell ref="AC35:AL35"/>
  </mergeCells>
  <phoneticPr fontId="39" type="noConversion"/>
  <printOptions verticalCentered="1"/>
  <pageMargins left="1" right="0.25" top="0.25" bottom="0.25" header="0.3" footer="0.3"/>
  <pageSetup scale="93" orientation="landscape" horizontalDpi="4294967292" verticalDpi="4294967292"/>
  <extLst>
    <ext xmlns:mx="http://schemas.microsoft.com/office/mac/excel/2008/main" uri="http://schemas.microsoft.com/office/mac/excel/2008/main">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33" workbookViewId="0">
      <selection activeCell="A38" sqref="A38:AB74"/>
    </sheetView>
  </sheetViews>
  <sheetFormatPr baseColWidth="10" defaultColWidth="8.83203125" defaultRowHeight="12"/>
  <cols>
    <col min="1" max="1" width="5.6640625" customWidth="1"/>
    <col min="2" max="2" width="20.6640625" customWidth="1"/>
    <col min="3" max="21" width="3.5" customWidth="1"/>
    <col min="22" max="22" width="6.1640625" customWidth="1"/>
    <col min="23" max="26" width="3.5" customWidth="1"/>
    <col min="27" max="27" width="3.664062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76</v>
      </c>
      <c r="B1" s="1186" t="str">
        <f ca="1">IF(Rosters!B10="","",Rosters!B10)</f>
        <v>Devil's Night Dames</v>
      </c>
      <c r="C1" s="1186"/>
      <c r="D1" s="1186"/>
      <c r="E1" s="1186"/>
      <c r="F1" s="1186"/>
      <c r="G1" s="1186"/>
      <c r="H1" s="1262" t="s">
        <v>47</v>
      </c>
      <c r="I1" s="1262"/>
      <c r="J1" s="1262"/>
      <c r="K1" s="1262"/>
      <c r="L1" s="1262"/>
      <c r="M1" s="1136" t="str">
        <f ca="1">'Team Pen 1'!M1:X1</f>
        <v>Stephen Rawking</v>
      </c>
      <c r="N1" s="1136"/>
      <c r="O1" s="1136"/>
      <c r="P1" s="1136"/>
      <c r="Q1" s="1136"/>
      <c r="R1" s="1136"/>
      <c r="S1" s="1136"/>
      <c r="T1" s="1136"/>
      <c r="U1" s="1136"/>
      <c r="V1" s="1136"/>
      <c r="W1" s="1136"/>
      <c r="X1" s="1136"/>
      <c r="Y1" s="1262" t="s">
        <v>107</v>
      </c>
      <c r="Z1" s="1262"/>
      <c r="AA1" s="1262"/>
      <c r="AB1" s="84">
        <v>2</v>
      </c>
      <c r="AC1" s="1237" t="s">
        <v>11</v>
      </c>
      <c r="AD1" s="1238"/>
      <c r="AE1" s="1238"/>
      <c r="AF1" s="1238"/>
      <c r="AG1" s="1238"/>
      <c r="AH1" s="1238"/>
      <c r="AI1" s="1238"/>
      <c r="AJ1" s="1238"/>
      <c r="AK1" s="1238"/>
      <c r="AL1" s="1238"/>
      <c r="AM1" s="1238"/>
      <c r="AN1" s="1238"/>
      <c r="AO1" s="197"/>
      <c r="AP1" s="1237" t="s">
        <v>13</v>
      </c>
      <c r="AQ1" s="1238"/>
      <c r="AR1" s="1238"/>
      <c r="AS1" s="1238"/>
      <c r="AT1" s="1238"/>
      <c r="AU1" s="1238"/>
      <c r="AV1" s="1238"/>
      <c r="AW1" s="1238"/>
      <c r="AX1" s="1238"/>
      <c r="AY1" s="1238"/>
      <c r="AZ1" s="1238"/>
      <c r="BA1" s="1238"/>
      <c r="BB1" s="1238"/>
      <c r="BC1" s="1238"/>
      <c r="BD1" s="1239"/>
      <c r="BE1" s="982" t="s">
        <v>270</v>
      </c>
      <c r="BF1" s="1355"/>
      <c r="BG1" s="1355"/>
      <c r="BH1" s="1356"/>
      <c r="BI1" s="199" t="s">
        <v>68</v>
      </c>
    </row>
    <row r="2" spans="1:125" ht="14" customHeight="1" thickBot="1">
      <c r="A2" s="658" t="s">
        <v>57</v>
      </c>
      <c r="B2" s="659" t="s">
        <v>64</v>
      </c>
      <c r="C2" s="1249" t="s">
        <v>67</v>
      </c>
      <c r="D2" s="1250"/>
      <c r="E2" s="1250"/>
      <c r="F2" s="1259"/>
      <c r="G2" s="1246" t="s">
        <v>67</v>
      </c>
      <c r="H2" s="1247"/>
      <c r="I2" s="1247"/>
      <c r="J2" s="1260"/>
      <c r="K2" s="1261" t="s">
        <v>67</v>
      </c>
      <c r="L2" s="1250"/>
      <c r="M2" s="1250"/>
      <c r="N2" s="1259"/>
      <c r="O2" s="1261" t="s">
        <v>67</v>
      </c>
      <c r="P2" s="1250"/>
      <c r="Q2" s="1250"/>
      <c r="R2" s="1259"/>
      <c r="S2" s="1246" t="s">
        <v>67</v>
      </c>
      <c r="T2" s="1247"/>
      <c r="U2" s="1248"/>
      <c r="V2" s="660" t="s">
        <v>66</v>
      </c>
      <c r="W2" s="1249" t="s">
        <v>82</v>
      </c>
      <c r="X2" s="1250"/>
      <c r="Y2" s="1250"/>
      <c r="Z2" s="1250"/>
      <c r="AA2" s="1250"/>
      <c r="AB2" s="661" t="s">
        <v>73</v>
      </c>
      <c r="AC2" s="662" t="s">
        <v>92</v>
      </c>
      <c r="AD2" s="663" t="s">
        <v>3</v>
      </c>
      <c r="AE2" s="663" t="s">
        <v>4</v>
      </c>
      <c r="AF2" s="663" t="s">
        <v>93</v>
      </c>
      <c r="AG2" s="663" t="s">
        <v>5</v>
      </c>
      <c r="AH2" s="663" t="s">
        <v>6</v>
      </c>
      <c r="AI2" s="663" t="s">
        <v>7</v>
      </c>
      <c r="AJ2" s="663" t="s">
        <v>8</v>
      </c>
      <c r="AK2" s="663" t="s">
        <v>90</v>
      </c>
      <c r="AL2" s="663" t="s">
        <v>9</v>
      </c>
      <c r="AM2" s="663" t="s">
        <v>91</v>
      </c>
      <c r="AN2" s="663" t="s">
        <v>10</v>
      </c>
      <c r="AO2" s="664" t="s">
        <v>102</v>
      </c>
      <c r="AP2" s="662" t="s">
        <v>92</v>
      </c>
      <c r="AQ2" s="663" t="s">
        <v>3</v>
      </c>
      <c r="AR2" s="663" t="s">
        <v>4</v>
      </c>
      <c r="AS2" s="663" t="s">
        <v>93</v>
      </c>
      <c r="AT2" s="663" t="s">
        <v>5</v>
      </c>
      <c r="AU2" s="663" t="s">
        <v>6</v>
      </c>
      <c r="AV2" s="663" t="s">
        <v>7</v>
      </c>
      <c r="AW2" s="663" t="s">
        <v>8</v>
      </c>
      <c r="AX2" s="663" t="s">
        <v>90</v>
      </c>
      <c r="AY2" s="663" t="s">
        <v>9</v>
      </c>
      <c r="AZ2" s="663" t="s">
        <v>91</v>
      </c>
      <c r="BA2" s="663" t="s">
        <v>10</v>
      </c>
      <c r="BB2" s="663" t="s">
        <v>89</v>
      </c>
      <c r="BC2" s="663">
        <v>4</v>
      </c>
      <c r="BD2" s="664" t="s">
        <v>102</v>
      </c>
      <c r="BE2" s="662" t="s">
        <v>12</v>
      </c>
      <c r="BF2" s="663" t="s">
        <v>89</v>
      </c>
      <c r="BG2" s="665" t="s">
        <v>268</v>
      </c>
      <c r="BH2" s="666" t="s">
        <v>115</v>
      </c>
      <c r="BI2" s="667" t="s">
        <v>64</v>
      </c>
    </row>
    <row r="3" spans="1:125" ht="15.75" customHeight="1" thickBot="1">
      <c r="A3" s="1251" t="str">
        <f ca="1">IF(Rosters!B12="","",Rosters!B12)</f>
        <v>724</v>
      </c>
      <c r="B3" s="1253" t="str">
        <f ca="1">IF(Rosters!C12="","",Rosters!C12)</f>
        <v>Dizzy Devine</v>
      </c>
      <c r="C3" s="26"/>
      <c r="D3" s="27"/>
      <c r="E3" s="27"/>
      <c r="F3" s="36" t="s">
        <v>4</v>
      </c>
      <c r="G3" s="26"/>
      <c r="H3" s="27"/>
      <c r="I3" s="27"/>
      <c r="J3" s="36"/>
      <c r="K3" s="50"/>
      <c r="L3" s="27"/>
      <c r="M3" s="27"/>
      <c r="N3" s="49"/>
      <c r="O3" s="26"/>
      <c r="P3" s="27"/>
      <c r="Q3" s="27"/>
      <c r="R3" s="36"/>
      <c r="S3" s="50"/>
      <c r="T3" s="20"/>
      <c r="U3" s="38"/>
      <c r="V3" s="1257">
        <f>COUNT(C4:U4)</f>
        <v>1</v>
      </c>
      <c r="W3" s="26"/>
      <c r="X3" s="20"/>
      <c r="Y3" s="27"/>
      <c r="Z3" s="27"/>
      <c r="AA3" s="39"/>
      <c r="AB3" s="51"/>
      <c r="AC3" s="53">
        <f>COUNTIF($C3:$U3,"B")</f>
        <v>0</v>
      </c>
      <c r="AD3" s="54">
        <f>COUNTIF($C3:$U3,"E")</f>
        <v>0</v>
      </c>
      <c r="AE3" s="54">
        <f>COUNTIF(C3:U3, "F")</f>
        <v>1</v>
      </c>
      <c r="AF3" s="54">
        <f>COUNTIF(C3:U3,"O")</f>
        <v>0</v>
      </c>
      <c r="AG3" s="54">
        <f>COUNTIF(C3:U3,"T")</f>
        <v>0</v>
      </c>
      <c r="AH3" s="54">
        <f>COUNTIF(C3:U3,"C")</f>
        <v>0</v>
      </c>
      <c r="AI3" s="54">
        <f>COUNTIF(C3:U3,"M")</f>
        <v>0</v>
      </c>
      <c r="AJ3" s="54">
        <f>COUNTIF(C3:U3,"I")</f>
        <v>0</v>
      </c>
      <c r="AK3" s="54">
        <f>COUNTIF(C3:U3,"S")</f>
        <v>0</v>
      </c>
      <c r="AL3" s="54">
        <f>COUNTIF(C3:U3,"X")</f>
        <v>0</v>
      </c>
      <c r="AM3" s="54">
        <f>COUNTIF(C3:U3,"P")</f>
        <v>0</v>
      </c>
      <c r="AN3" s="55">
        <f>COUNTIF(C3:U3,"H")</f>
        <v>0</v>
      </c>
      <c r="AO3" s="1240">
        <f>SUM(AC3:AN3)</f>
        <v>1</v>
      </c>
      <c r="AP3" s="56">
        <f>COUNTIF(W3:AA3,"B")</f>
        <v>0</v>
      </c>
      <c r="AQ3" s="54">
        <f>COUNTIF(W3:AA3,"E")</f>
        <v>0</v>
      </c>
      <c r="AR3" s="54">
        <f>COUNTIF(W3:AA3, "F")</f>
        <v>0</v>
      </c>
      <c r="AS3" s="54">
        <f>COUNTIF(W3:AA3,"O")</f>
        <v>0</v>
      </c>
      <c r="AT3" s="54">
        <f>COUNTIF(W3:AA3,"T")</f>
        <v>0</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0</v>
      </c>
      <c r="BD3" s="1240">
        <f>SUM(AP3:BC3)</f>
        <v>0</v>
      </c>
      <c r="BE3" s="280" t="str">
        <f>IF(AB3="","",IF(AB3="pm",1))</f>
        <v/>
      </c>
      <c r="BF3" s="281" t="str">
        <f>IF(AB3="","",IF(AB3="g",1))</f>
        <v/>
      </c>
      <c r="BG3" s="282" t="str">
        <f>IF(AB3="","",IF(AB3="Ins",1))</f>
        <v/>
      </c>
      <c r="BH3" s="282" t="str">
        <f>IF(AB3="","",IF(AB3="fight",1))</f>
        <v/>
      </c>
      <c r="BI3" s="1264" t="str">
        <f>B3</f>
        <v>Dizzy Devine</v>
      </c>
    </row>
    <row r="4" spans="1:125" s="8" customFormat="1" ht="15.75" customHeight="1" thickBot="1">
      <c r="A4" s="1252"/>
      <c r="B4" s="1254"/>
      <c r="C4" s="21"/>
      <c r="D4" s="22"/>
      <c r="E4" s="22"/>
      <c r="F4" s="35">
        <v>5</v>
      </c>
      <c r="G4" s="21"/>
      <c r="H4" s="22"/>
      <c r="I4" s="22"/>
      <c r="J4" s="35"/>
      <c r="K4" s="23"/>
      <c r="L4" s="22"/>
      <c r="M4" s="22"/>
      <c r="N4" s="37"/>
      <c r="O4" s="21"/>
      <c r="P4" s="22"/>
      <c r="Q4" s="22"/>
      <c r="R4" s="35"/>
      <c r="S4" s="23"/>
      <c r="T4" s="22"/>
      <c r="U4" s="25"/>
      <c r="V4" s="1258"/>
      <c r="W4" s="21"/>
      <c r="X4" s="22"/>
      <c r="Y4" s="22"/>
      <c r="Z4" s="22"/>
      <c r="AA4" s="57"/>
      <c r="AB4" s="34"/>
      <c r="AC4" s="662" t="s">
        <v>92</v>
      </c>
      <c r="AD4" s="663" t="s">
        <v>3</v>
      </c>
      <c r="AE4" s="663" t="s">
        <v>4</v>
      </c>
      <c r="AF4" s="663" t="s">
        <v>93</v>
      </c>
      <c r="AG4" s="663" t="s">
        <v>5</v>
      </c>
      <c r="AH4" s="663" t="s">
        <v>6</v>
      </c>
      <c r="AI4" s="663" t="s">
        <v>7</v>
      </c>
      <c r="AJ4" s="663" t="s">
        <v>8</v>
      </c>
      <c r="AK4" s="663" t="s">
        <v>90</v>
      </c>
      <c r="AL4" s="663" t="s">
        <v>9</v>
      </c>
      <c r="AM4" s="663" t="s">
        <v>91</v>
      </c>
      <c r="AN4" s="663" t="s">
        <v>10</v>
      </c>
      <c r="AO4" s="1241"/>
      <c r="AP4" s="662" t="s">
        <v>92</v>
      </c>
      <c r="AQ4" s="663" t="s">
        <v>3</v>
      </c>
      <c r="AR4" s="663" t="s">
        <v>4</v>
      </c>
      <c r="AS4" s="663" t="s">
        <v>93</v>
      </c>
      <c r="AT4" s="663" t="s">
        <v>5</v>
      </c>
      <c r="AU4" s="663" t="s">
        <v>6</v>
      </c>
      <c r="AV4" s="663" t="s">
        <v>7</v>
      </c>
      <c r="AW4" s="663" t="s">
        <v>8</v>
      </c>
      <c r="AX4" s="663" t="s">
        <v>90</v>
      </c>
      <c r="AY4" s="663" t="s">
        <v>9</v>
      </c>
      <c r="AZ4" s="663" t="s">
        <v>91</v>
      </c>
      <c r="BA4" s="663" t="s">
        <v>10</v>
      </c>
      <c r="BB4" s="663" t="s">
        <v>89</v>
      </c>
      <c r="BC4" s="663">
        <v>4</v>
      </c>
      <c r="BD4" s="1241"/>
      <c r="BE4" s="1359"/>
      <c r="BF4" s="1360"/>
      <c r="BG4" s="1360"/>
      <c r="BH4" s="1361"/>
      <c r="BI4" s="1265"/>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44" t="str">
        <f ca="1">IF(Rosters!B13="","",Rosters!B13)</f>
        <v>Trois</v>
      </c>
      <c r="B5" s="1255" t="str">
        <f ca="1">IF(Rosters!C13="","",Rosters!C13)</f>
        <v>Fifi La Foe</v>
      </c>
      <c r="C5" s="32"/>
      <c r="D5" s="33"/>
      <c r="E5" s="33" t="s">
        <v>92</v>
      </c>
      <c r="F5" s="36" t="s">
        <v>9</v>
      </c>
      <c r="G5" s="32"/>
      <c r="H5" s="33"/>
      <c r="I5" s="33"/>
      <c r="J5" s="36"/>
      <c r="K5" s="59"/>
      <c r="L5" s="33"/>
      <c r="M5" s="33"/>
      <c r="N5" s="49"/>
      <c r="O5" s="32"/>
      <c r="P5" s="33"/>
      <c r="Q5" s="33"/>
      <c r="R5" s="36"/>
      <c r="S5" s="59"/>
      <c r="T5" s="28"/>
      <c r="U5" s="60"/>
      <c r="V5" s="1257">
        <f>COUNT(C6:U6)</f>
        <v>0</v>
      </c>
      <c r="W5" s="32"/>
      <c r="X5" s="28"/>
      <c r="Y5" s="33"/>
      <c r="Z5" s="33"/>
      <c r="AA5" s="58"/>
      <c r="AB5" s="51"/>
      <c r="AC5" s="53">
        <f>COUNTIF($C5:$U5,"B")</f>
        <v>1</v>
      </c>
      <c r="AD5" s="54">
        <f>COUNTIF($C5:$U5,"E")</f>
        <v>0</v>
      </c>
      <c r="AE5" s="54">
        <f>COUNTIF(C5:U5, "F")</f>
        <v>0</v>
      </c>
      <c r="AF5" s="54">
        <f>COUNTIF(C5:U5,"O")</f>
        <v>0</v>
      </c>
      <c r="AG5" s="54">
        <f>COUNTIF(C5:U5,"T")</f>
        <v>0</v>
      </c>
      <c r="AH5" s="54">
        <f>COUNTIF(C5:U5,"C")</f>
        <v>0</v>
      </c>
      <c r="AI5" s="54">
        <f>COUNTIF(C5:U5,"M")</f>
        <v>0</v>
      </c>
      <c r="AJ5" s="54">
        <f>COUNTIF(C5:U5,"I")</f>
        <v>0</v>
      </c>
      <c r="AK5" s="54">
        <f>COUNTIF(C5:U5,"S")</f>
        <v>0</v>
      </c>
      <c r="AL5" s="54">
        <f>COUNTIF(C5:U5,"X")</f>
        <v>1</v>
      </c>
      <c r="AM5" s="54">
        <f>COUNTIF(C5:U5,"P")</f>
        <v>0</v>
      </c>
      <c r="AN5" s="55">
        <f>COUNTIF(C5:U5,"H")</f>
        <v>0</v>
      </c>
      <c r="AO5" s="1240">
        <f>SUM(AC5:AN5)</f>
        <v>2</v>
      </c>
      <c r="AP5" s="56">
        <f>COUNTIF(W5:AA5,"B")</f>
        <v>0</v>
      </c>
      <c r="AQ5" s="54">
        <f>COUNTIF(W5:AA5,"E")</f>
        <v>0</v>
      </c>
      <c r="AR5" s="54">
        <f>COUNTIF(W5:AA5, "F")</f>
        <v>0</v>
      </c>
      <c r="AS5" s="54">
        <f>COUNTIF(W5:AA5,"O")</f>
        <v>0</v>
      </c>
      <c r="AT5" s="54">
        <f>COUNTIF(W5:AA5,"T")</f>
        <v>0</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0</v>
      </c>
      <c r="BD5" s="1240">
        <f>SUM(AP5:BC5)</f>
        <v>0</v>
      </c>
      <c r="BE5" s="280" t="str">
        <f>IF(AB5="","",IF(AB5="pm",1))</f>
        <v/>
      </c>
      <c r="BF5" s="281" t="str">
        <f>IF(AB5="","",IF(AB5="g",1))</f>
        <v/>
      </c>
      <c r="BG5" s="282" t="str">
        <f>IF(AB5="","",IF(AB5="Ins",1))</f>
        <v/>
      </c>
      <c r="BH5" s="282" t="str">
        <f>IF(AB5="","",IF(AB5="fight",1))</f>
        <v/>
      </c>
      <c r="BI5" s="1263" t="str">
        <f>B5</f>
        <v>Fifi La Foe</v>
      </c>
    </row>
    <row r="6" spans="1:125" s="8" customFormat="1" ht="15.75" customHeight="1" thickBot="1">
      <c r="A6" s="1245"/>
      <c r="B6" s="1256"/>
      <c r="C6" s="29"/>
      <c r="D6" s="30"/>
      <c r="E6" s="30"/>
      <c r="F6" s="35"/>
      <c r="G6" s="29"/>
      <c r="H6" s="30"/>
      <c r="I6" s="30"/>
      <c r="J6" s="35"/>
      <c r="K6" s="31"/>
      <c r="L6" s="30"/>
      <c r="M6" s="30"/>
      <c r="N6" s="37"/>
      <c r="O6" s="29"/>
      <c r="P6" s="30"/>
      <c r="Q6" s="30"/>
      <c r="R6" s="35"/>
      <c r="S6" s="31"/>
      <c r="T6" s="30"/>
      <c r="U6" s="24"/>
      <c r="V6" s="1258"/>
      <c r="W6" s="29"/>
      <c r="X6" s="30"/>
      <c r="Y6" s="30"/>
      <c r="Z6" s="30"/>
      <c r="AA6" s="61"/>
      <c r="AB6" s="34"/>
      <c r="AC6" s="662" t="s">
        <v>92</v>
      </c>
      <c r="AD6" s="663" t="s">
        <v>3</v>
      </c>
      <c r="AE6" s="663" t="s">
        <v>4</v>
      </c>
      <c r="AF6" s="663" t="s">
        <v>93</v>
      </c>
      <c r="AG6" s="663" t="s">
        <v>5</v>
      </c>
      <c r="AH6" s="663" t="s">
        <v>6</v>
      </c>
      <c r="AI6" s="663" t="s">
        <v>7</v>
      </c>
      <c r="AJ6" s="663" t="s">
        <v>8</v>
      </c>
      <c r="AK6" s="663" t="s">
        <v>90</v>
      </c>
      <c r="AL6" s="663" t="s">
        <v>9</v>
      </c>
      <c r="AM6" s="663" t="s">
        <v>91</v>
      </c>
      <c r="AN6" s="663" t="s">
        <v>10</v>
      </c>
      <c r="AO6" s="1241"/>
      <c r="AP6" s="662" t="s">
        <v>92</v>
      </c>
      <c r="AQ6" s="663" t="s">
        <v>3</v>
      </c>
      <c r="AR6" s="663" t="s">
        <v>4</v>
      </c>
      <c r="AS6" s="663" t="s">
        <v>93</v>
      </c>
      <c r="AT6" s="663" t="s">
        <v>5</v>
      </c>
      <c r="AU6" s="663" t="s">
        <v>6</v>
      </c>
      <c r="AV6" s="663" t="s">
        <v>7</v>
      </c>
      <c r="AW6" s="663" t="s">
        <v>8</v>
      </c>
      <c r="AX6" s="663" t="s">
        <v>90</v>
      </c>
      <c r="AY6" s="663" t="s">
        <v>9</v>
      </c>
      <c r="AZ6" s="663" t="s">
        <v>91</v>
      </c>
      <c r="BA6" s="663" t="s">
        <v>10</v>
      </c>
      <c r="BB6" s="663" t="s">
        <v>89</v>
      </c>
      <c r="BC6" s="663">
        <v>4</v>
      </c>
      <c r="BD6" s="1241"/>
      <c r="BE6" s="668"/>
      <c r="BF6" s="669"/>
      <c r="BG6" s="669"/>
      <c r="BH6" s="670"/>
      <c r="BI6" s="1263"/>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51" t="str">
        <f ca="1">IF(Rosters!B14="","",Rosters!B14)</f>
        <v>187</v>
      </c>
      <c r="B7" s="1253" t="str">
        <f ca="1">IF(Rosters!C14="","",Rosters!C14)</f>
        <v>Lady MacDeath</v>
      </c>
      <c r="C7" s="26"/>
      <c r="D7" s="27" t="s">
        <v>3</v>
      </c>
      <c r="E7" s="27" t="s">
        <v>9</v>
      </c>
      <c r="F7" s="36"/>
      <c r="G7" s="26"/>
      <c r="H7" s="27"/>
      <c r="I7" s="27"/>
      <c r="J7" s="36"/>
      <c r="K7" s="50"/>
      <c r="L7" s="27"/>
      <c r="M7" s="27"/>
      <c r="N7" s="49"/>
      <c r="O7" s="26"/>
      <c r="P7" s="27"/>
      <c r="Q7" s="27"/>
      <c r="R7" s="36"/>
      <c r="S7" s="50"/>
      <c r="T7" s="20"/>
      <c r="U7" s="38"/>
      <c r="V7" s="1257">
        <f>COUNT(C8:U8)</f>
        <v>2</v>
      </c>
      <c r="W7" s="26"/>
      <c r="X7" s="20"/>
      <c r="Y7" s="27"/>
      <c r="Z7" s="27"/>
      <c r="AA7" s="39"/>
      <c r="AB7" s="51"/>
      <c r="AC7" s="53">
        <f>COUNTIF($C7:$U7,"B")</f>
        <v>0</v>
      </c>
      <c r="AD7" s="54">
        <f>COUNTIF($C7:$U7,"E")</f>
        <v>1</v>
      </c>
      <c r="AE7" s="54">
        <f>COUNTIF(C7:U7, "F")</f>
        <v>0</v>
      </c>
      <c r="AF7" s="54">
        <f>COUNTIF(C7:U7,"O")</f>
        <v>0</v>
      </c>
      <c r="AG7" s="54">
        <f>COUNTIF(C7:U7,"T")</f>
        <v>0</v>
      </c>
      <c r="AH7" s="54">
        <f>COUNTIF(C7:U7,"C")</f>
        <v>0</v>
      </c>
      <c r="AI7" s="54">
        <f>COUNTIF(C7:U7,"M")</f>
        <v>0</v>
      </c>
      <c r="AJ7" s="54">
        <f>COUNTIF(C7:U7,"I")</f>
        <v>0</v>
      </c>
      <c r="AK7" s="54">
        <f>COUNTIF(C7:U7,"S")</f>
        <v>0</v>
      </c>
      <c r="AL7" s="54">
        <f>COUNTIF(C7:U7,"X")</f>
        <v>1</v>
      </c>
      <c r="AM7" s="54">
        <f>COUNTIF(C7:U7,"P")</f>
        <v>0</v>
      </c>
      <c r="AN7" s="55">
        <f>COUNTIF(C7:U7,"H")</f>
        <v>0</v>
      </c>
      <c r="AO7" s="1240">
        <f>SUM(AC7:AN7)</f>
        <v>2</v>
      </c>
      <c r="AP7" s="56">
        <f>COUNTIF(W7:AA7,"B")</f>
        <v>0</v>
      </c>
      <c r="AQ7" s="54">
        <f>COUNTIF(W7:AA7,"E")</f>
        <v>0</v>
      </c>
      <c r="AR7" s="54">
        <f>COUNTIF(W7:AA7, "F")</f>
        <v>0</v>
      </c>
      <c r="AS7" s="54">
        <f>COUNTIF(W7:AA7,"O")</f>
        <v>0</v>
      </c>
      <c r="AT7" s="54">
        <f>COUNTIF(W7:AA7,"T")</f>
        <v>0</v>
      </c>
      <c r="AU7" s="54">
        <f>COUNTIF(W7:AA7,"C")</f>
        <v>0</v>
      </c>
      <c r="AV7" s="54">
        <f>COUNTIF(W7:AA7,"M")</f>
        <v>0</v>
      </c>
      <c r="AW7" s="54">
        <f>COUNTIF(W7:AA7,"I")</f>
        <v>0</v>
      </c>
      <c r="AX7" s="54">
        <f>COUNTIF(W7:AA7,"S")</f>
        <v>0</v>
      </c>
      <c r="AY7" s="54">
        <f>COUNTIF(W7:AA7,"X")</f>
        <v>0</v>
      </c>
      <c r="AZ7" s="54">
        <f>COUNTIF(W7:AA7,"P")</f>
        <v>0</v>
      </c>
      <c r="BA7" s="54">
        <f>COUNTIF(W7:AA7,"H")</f>
        <v>0</v>
      </c>
      <c r="BB7" s="54">
        <f>COUNTIF(W7:AA7,"G")</f>
        <v>0</v>
      </c>
      <c r="BC7" s="55">
        <f>COUNTIF(W7:AA7, "4")</f>
        <v>0</v>
      </c>
      <c r="BD7" s="1240">
        <f>SUM(AP7:BC7)</f>
        <v>0</v>
      </c>
      <c r="BE7" s="280" t="str">
        <f>IF(AB7="","",IF(AB7="pm",1))</f>
        <v/>
      </c>
      <c r="BF7" s="281" t="str">
        <f>IF(AB7="","",IF(AB7="g",1))</f>
        <v/>
      </c>
      <c r="BG7" s="282" t="str">
        <f>IF(AB7="","",IF(AB7="Ins",1))</f>
        <v/>
      </c>
      <c r="BH7" s="282" t="str">
        <f>IF(AB7="","",IF(AB7="fight",1))</f>
        <v/>
      </c>
      <c r="BI7" s="1265" t="str">
        <f>B7</f>
        <v>Lady MacDeath</v>
      </c>
    </row>
    <row r="8" spans="1:125" s="8" customFormat="1" ht="15.75" customHeight="1" thickBot="1">
      <c r="A8" s="1252"/>
      <c r="B8" s="1254"/>
      <c r="C8" s="21"/>
      <c r="D8" s="22">
        <v>4</v>
      </c>
      <c r="E8" s="22">
        <v>6</v>
      </c>
      <c r="F8" s="35"/>
      <c r="G8" s="21"/>
      <c r="H8" s="22"/>
      <c r="I8" s="22"/>
      <c r="J8" s="35"/>
      <c r="K8" s="23"/>
      <c r="L8" s="22"/>
      <c r="M8" s="22"/>
      <c r="N8" s="37"/>
      <c r="O8" s="21"/>
      <c r="P8" s="22"/>
      <c r="Q8" s="22"/>
      <c r="R8" s="35"/>
      <c r="S8" s="23"/>
      <c r="T8" s="22"/>
      <c r="U8" s="25"/>
      <c r="V8" s="1258"/>
      <c r="W8" s="21"/>
      <c r="X8" s="22"/>
      <c r="Y8" s="22"/>
      <c r="Z8" s="22"/>
      <c r="AA8" s="57"/>
      <c r="AB8" s="34"/>
      <c r="AC8" s="662" t="s">
        <v>92</v>
      </c>
      <c r="AD8" s="663" t="s">
        <v>3</v>
      </c>
      <c r="AE8" s="663" t="s">
        <v>4</v>
      </c>
      <c r="AF8" s="663" t="s">
        <v>93</v>
      </c>
      <c r="AG8" s="663" t="s">
        <v>5</v>
      </c>
      <c r="AH8" s="663" t="s">
        <v>6</v>
      </c>
      <c r="AI8" s="663" t="s">
        <v>7</v>
      </c>
      <c r="AJ8" s="663" t="s">
        <v>8</v>
      </c>
      <c r="AK8" s="663" t="s">
        <v>90</v>
      </c>
      <c r="AL8" s="663" t="s">
        <v>9</v>
      </c>
      <c r="AM8" s="663" t="s">
        <v>91</v>
      </c>
      <c r="AN8" s="663" t="s">
        <v>10</v>
      </c>
      <c r="AO8" s="1241"/>
      <c r="AP8" s="662" t="s">
        <v>92</v>
      </c>
      <c r="AQ8" s="663" t="s">
        <v>3</v>
      </c>
      <c r="AR8" s="663" t="s">
        <v>4</v>
      </c>
      <c r="AS8" s="663" t="s">
        <v>93</v>
      </c>
      <c r="AT8" s="663" t="s">
        <v>5</v>
      </c>
      <c r="AU8" s="663" t="s">
        <v>6</v>
      </c>
      <c r="AV8" s="663" t="s">
        <v>7</v>
      </c>
      <c r="AW8" s="663" t="s">
        <v>8</v>
      </c>
      <c r="AX8" s="663" t="s">
        <v>90</v>
      </c>
      <c r="AY8" s="663" t="s">
        <v>9</v>
      </c>
      <c r="AZ8" s="663" t="s">
        <v>91</v>
      </c>
      <c r="BA8" s="663" t="s">
        <v>10</v>
      </c>
      <c r="BB8" s="663" t="s">
        <v>89</v>
      </c>
      <c r="BC8" s="663">
        <v>4</v>
      </c>
      <c r="BD8" s="1241"/>
      <c r="BE8" s="668"/>
      <c r="BF8" s="669"/>
      <c r="BG8" s="669"/>
      <c r="BH8" s="670"/>
      <c r="BI8" s="1265"/>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44" t="str">
        <f ca="1">IF(Rosters!B15="","",Rosters!B15)</f>
        <v>9mm</v>
      </c>
      <c r="B9" s="1255" t="str">
        <f ca="1">IF(Rosters!C15="","",Rosters!C15)</f>
        <v>Muffy Mafioso</v>
      </c>
      <c r="C9" s="32"/>
      <c r="D9" s="33" t="s">
        <v>4</v>
      </c>
      <c r="E9" s="33" t="s">
        <v>4</v>
      </c>
      <c r="F9" s="36" t="s">
        <v>8</v>
      </c>
      <c r="G9" s="32" t="s">
        <v>4</v>
      </c>
      <c r="H9" s="33"/>
      <c r="I9" s="33"/>
      <c r="J9" s="36"/>
      <c r="K9" s="59"/>
      <c r="L9" s="33"/>
      <c r="M9" s="33"/>
      <c r="N9" s="49"/>
      <c r="O9" s="32"/>
      <c r="P9" s="33"/>
      <c r="Q9" s="33"/>
      <c r="R9" s="36"/>
      <c r="S9" s="59"/>
      <c r="T9" s="28"/>
      <c r="U9" s="60"/>
      <c r="V9" s="1257">
        <f>COUNT(C10:U10)</f>
        <v>1</v>
      </c>
      <c r="W9" s="32">
        <v>4</v>
      </c>
      <c r="X9" s="33"/>
      <c r="Y9" s="33"/>
      <c r="Z9" s="33"/>
      <c r="AA9" s="58" t="s">
        <v>9</v>
      </c>
      <c r="AB9" s="51"/>
      <c r="AC9" s="53">
        <f>COUNTIF($C9:$U9,"B")</f>
        <v>0</v>
      </c>
      <c r="AD9" s="54">
        <f>COUNTIF($C9:$U9,"E")</f>
        <v>0</v>
      </c>
      <c r="AE9" s="54">
        <f>COUNTIF(C9:U9, "F")</f>
        <v>3</v>
      </c>
      <c r="AF9" s="54">
        <f>COUNTIF(C9:U9,"O")</f>
        <v>0</v>
      </c>
      <c r="AG9" s="54">
        <f>COUNTIF(C9:U9,"T")</f>
        <v>0</v>
      </c>
      <c r="AH9" s="54">
        <f>COUNTIF(C9:U9,"C")</f>
        <v>0</v>
      </c>
      <c r="AI9" s="54">
        <f>COUNTIF(C9:U9,"M")</f>
        <v>0</v>
      </c>
      <c r="AJ9" s="54">
        <f>COUNTIF(C9:U9,"I")</f>
        <v>1</v>
      </c>
      <c r="AK9" s="54">
        <f>COUNTIF(C9:U9,"S")</f>
        <v>0</v>
      </c>
      <c r="AL9" s="54">
        <f>COUNTIF(C9:U9,"X")</f>
        <v>0</v>
      </c>
      <c r="AM9" s="54">
        <f>COUNTIF(C9:U9,"P")</f>
        <v>0</v>
      </c>
      <c r="AN9" s="55">
        <f>COUNTIF(C9:U9,"H")</f>
        <v>0</v>
      </c>
      <c r="AO9" s="1240">
        <f>SUM(AC9:AN9)</f>
        <v>4</v>
      </c>
      <c r="AP9" s="56">
        <f>COUNTIF(W9:AA9,"B")</f>
        <v>0</v>
      </c>
      <c r="AQ9" s="54">
        <f>COUNTIF(W9:AA9,"E")</f>
        <v>0</v>
      </c>
      <c r="AR9" s="54">
        <f>COUNTIF(W9:AA9, "F")</f>
        <v>0</v>
      </c>
      <c r="AS9" s="54">
        <f>COUNTIF(W9:AA9,"O")</f>
        <v>0</v>
      </c>
      <c r="AT9" s="54">
        <f>COUNTIF(W9:AA9,"T")</f>
        <v>0</v>
      </c>
      <c r="AU9" s="54">
        <f>COUNTIF(W9:AA9,"C")</f>
        <v>0</v>
      </c>
      <c r="AV9" s="54">
        <f>COUNTIF(W9:AA9,"M")</f>
        <v>0</v>
      </c>
      <c r="AW9" s="54">
        <f>COUNTIF(W9:AA9,"I")</f>
        <v>0</v>
      </c>
      <c r="AX9" s="54">
        <f>COUNTIF(W9:AA9,"S")</f>
        <v>0</v>
      </c>
      <c r="AY9" s="54">
        <f>COUNTIF(W9:AA9,"X")</f>
        <v>1</v>
      </c>
      <c r="AZ9" s="54">
        <f>COUNTIF(W9:AA9,"P")</f>
        <v>0</v>
      </c>
      <c r="BA9" s="54">
        <f>COUNTIF(W9:AA9,"H")</f>
        <v>0</v>
      </c>
      <c r="BB9" s="54">
        <f>COUNTIF(W9:AA9,"G")</f>
        <v>0</v>
      </c>
      <c r="BC9" s="55">
        <f>COUNTIF(W9:AA9, "4")</f>
        <v>1</v>
      </c>
      <c r="BD9" s="1240">
        <f>SUM(AP9:BC9)</f>
        <v>2</v>
      </c>
      <c r="BE9" s="280" t="str">
        <f>IF(AB9="","",IF(AB9="pm",1))</f>
        <v/>
      </c>
      <c r="BF9" s="281" t="str">
        <f>IF(AB9="","",IF(AB9="g",1))</f>
        <v/>
      </c>
      <c r="BG9" s="282" t="str">
        <f>IF(AB9="","",IF(AB9="Ins",1))</f>
        <v/>
      </c>
      <c r="BH9" s="282" t="str">
        <f>IF(AB9="","",IF(AB9="fight",1))</f>
        <v/>
      </c>
      <c r="BI9" s="1263" t="str">
        <f>B9</f>
        <v>Muffy Mafioso</v>
      </c>
    </row>
    <row r="10" spans="1:125" s="8" customFormat="1" ht="15.75" customHeight="1" thickBot="1">
      <c r="A10" s="1245"/>
      <c r="B10" s="1256"/>
      <c r="C10" s="29"/>
      <c r="D10" s="30">
        <v>5</v>
      </c>
      <c r="E10" s="30"/>
      <c r="F10" s="35"/>
      <c r="G10" s="29"/>
      <c r="H10" s="30"/>
      <c r="I10" s="30"/>
      <c r="J10" s="35"/>
      <c r="K10" s="31"/>
      <c r="L10" s="30"/>
      <c r="M10" s="30"/>
      <c r="N10" s="37"/>
      <c r="O10" s="29"/>
      <c r="P10" s="30"/>
      <c r="Q10" s="30"/>
      <c r="R10" s="35"/>
      <c r="S10" s="31"/>
      <c r="T10" s="30"/>
      <c r="U10" s="24"/>
      <c r="V10" s="1258"/>
      <c r="W10" s="29"/>
      <c r="X10" s="30"/>
      <c r="Y10" s="30"/>
      <c r="Z10" s="30"/>
      <c r="AA10" s="61">
        <v>2</v>
      </c>
      <c r="AB10" s="34"/>
      <c r="AC10" s="662" t="s">
        <v>92</v>
      </c>
      <c r="AD10" s="663" t="s">
        <v>3</v>
      </c>
      <c r="AE10" s="663" t="s">
        <v>4</v>
      </c>
      <c r="AF10" s="663" t="s">
        <v>93</v>
      </c>
      <c r="AG10" s="663" t="s">
        <v>5</v>
      </c>
      <c r="AH10" s="663" t="s">
        <v>6</v>
      </c>
      <c r="AI10" s="663" t="s">
        <v>7</v>
      </c>
      <c r="AJ10" s="663" t="s">
        <v>8</v>
      </c>
      <c r="AK10" s="663" t="s">
        <v>90</v>
      </c>
      <c r="AL10" s="663" t="s">
        <v>9</v>
      </c>
      <c r="AM10" s="663" t="s">
        <v>91</v>
      </c>
      <c r="AN10" s="663" t="s">
        <v>10</v>
      </c>
      <c r="AO10" s="1241"/>
      <c r="AP10" s="662" t="s">
        <v>92</v>
      </c>
      <c r="AQ10" s="663" t="s">
        <v>3</v>
      </c>
      <c r="AR10" s="663" t="s">
        <v>4</v>
      </c>
      <c r="AS10" s="663" t="s">
        <v>93</v>
      </c>
      <c r="AT10" s="663" t="s">
        <v>5</v>
      </c>
      <c r="AU10" s="663" t="s">
        <v>6</v>
      </c>
      <c r="AV10" s="663" t="s">
        <v>7</v>
      </c>
      <c r="AW10" s="663" t="s">
        <v>8</v>
      </c>
      <c r="AX10" s="663" t="s">
        <v>90</v>
      </c>
      <c r="AY10" s="663" t="s">
        <v>9</v>
      </c>
      <c r="AZ10" s="663" t="s">
        <v>91</v>
      </c>
      <c r="BA10" s="663" t="s">
        <v>10</v>
      </c>
      <c r="BB10" s="663" t="s">
        <v>89</v>
      </c>
      <c r="BC10" s="663">
        <v>4</v>
      </c>
      <c r="BD10" s="1241"/>
      <c r="BE10" s="1359"/>
      <c r="BF10" s="1360"/>
      <c r="BG10" s="1360"/>
      <c r="BH10" s="1361"/>
      <c r="BI10" s="1263"/>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51" t="str">
        <f ca="1">IF(Rosters!B16="","",Rosters!B16)</f>
        <v xml:space="preserve">2.8 </v>
      </c>
      <c r="B11" s="1253" t="str">
        <f ca="1">IF(Rosters!C16="","",Rosters!C16)</f>
        <v>Racer McChaseHer</v>
      </c>
      <c r="C11" s="26"/>
      <c r="D11" s="27" t="s">
        <v>3</v>
      </c>
      <c r="E11" s="27" t="s">
        <v>9</v>
      </c>
      <c r="F11" s="36" t="s">
        <v>8</v>
      </c>
      <c r="G11" s="26" t="s">
        <v>8</v>
      </c>
      <c r="H11" s="27" t="s">
        <v>7</v>
      </c>
      <c r="I11" s="27" t="s">
        <v>9</v>
      </c>
      <c r="J11" s="36"/>
      <c r="K11" s="50"/>
      <c r="L11" s="27"/>
      <c r="M11" s="27"/>
      <c r="N11" s="49"/>
      <c r="O11" s="26"/>
      <c r="P11" s="27"/>
      <c r="Q11" s="27"/>
      <c r="R11" s="36"/>
      <c r="S11" s="50"/>
      <c r="T11" s="20"/>
      <c r="U11" s="38"/>
      <c r="V11" s="1257">
        <f>COUNT(C12:U12)</f>
        <v>5</v>
      </c>
      <c r="W11" s="26">
        <v>4</v>
      </c>
      <c r="X11" s="27"/>
      <c r="Y11" s="27"/>
      <c r="Z11" s="27"/>
      <c r="AA11" s="39"/>
      <c r="AB11" s="51"/>
      <c r="AC11" s="53">
        <f>COUNTIF($C11:$U11,"B")</f>
        <v>0</v>
      </c>
      <c r="AD11" s="54">
        <f>COUNTIF($C11:$U11,"E")</f>
        <v>1</v>
      </c>
      <c r="AE11" s="54">
        <f>COUNTIF(C11:U11, "F")</f>
        <v>0</v>
      </c>
      <c r="AF11" s="54">
        <f>COUNTIF(C11:U11,"O")</f>
        <v>0</v>
      </c>
      <c r="AG11" s="54">
        <f>COUNTIF(C11:U11,"T")</f>
        <v>0</v>
      </c>
      <c r="AH11" s="54">
        <f>COUNTIF(C11:U11,"C")</f>
        <v>0</v>
      </c>
      <c r="AI11" s="54">
        <f>COUNTIF(C11:U11,"M")</f>
        <v>1</v>
      </c>
      <c r="AJ11" s="54">
        <f>COUNTIF(C11:U11,"I")</f>
        <v>2</v>
      </c>
      <c r="AK11" s="54">
        <f>COUNTIF(C11:U11,"S")</f>
        <v>0</v>
      </c>
      <c r="AL11" s="54">
        <f>COUNTIF(C11:U11,"X")</f>
        <v>2</v>
      </c>
      <c r="AM11" s="54">
        <f>COUNTIF(C11:U11,"P")</f>
        <v>0</v>
      </c>
      <c r="AN11" s="55">
        <f>COUNTIF(C11:U11,"H")</f>
        <v>0</v>
      </c>
      <c r="AO11" s="1240">
        <f>SUM(AC11:AN11)</f>
        <v>6</v>
      </c>
      <c r="AP11" s="56">
        <f>COUNTIF(W11:AA11,"B")</f>
        <v>0</v>
      </c>
      <c r="AQ11" s="54">
        <f>COUNTIF(W11:AA11,"E")</f>
        <v>0</v>
      </c>
      <c r="AR11" s="54">
        <f>COUNTIF(W11:AA11, "F")</f>
        <v>0</v>
      </c>
      <c r="AS11" s="54">
        <f>COUNTIF(W11:AA11,"O")</f>
        <v>0</v>
      </c>
      <c r="AT11" s="54">
        <f>COUNTIF(W11:AA11,"T")</f>
        <v>0</v>
      </c>
      <c r="AU11" s="54">
        <f>COUNTIF(W11:AA11,"C")</f>
        <v>0</v>
      </c>
      <c r="AV11" s="54">
        <f>COUNTIF(W11:AA11,"M")</f>
        <v>0</v>
      </c>
      <c r="AW11" s="54">
        <f>COUNTIF(W11:AA11,"I")</f>
        <v>0</v>
      </c>
      <c r="AX11" s="54">
        <f>COUNTIF(W11:AA11,"S")</f>
        <v>0</v>
      </c>
      <c r="AY11" s="54">
        <f>COUNTIF(W11:AA11,"X")</f>
        <v>0</v>
      </c>
      <c r="AZ11" s="54">
        <f>COUNTIF(W11:AA11,"P")</f>
        <v>0</v>
      </c>
      <c r="BA11" s="54">
        <f>COUNTIF(W11:AA11,"H")</f>
        <v>0</v>
      </c>
      <c r="BB11" s="54">
        <f>COUNTIF(W11:AA11,"G")</f>
        <v>0</v>
      </c>
      <c r="BC11" s="55">
        <f>COUNTIF(W11:AA11, "4")</f>
        <v>1</v>
      </c>
      <c r="BD11" s="1240">
        <f>SUM(AP11:BC11)</f>
        <v>1</v>
      </c>
      <c r="BE11" s="280" t="str">
        <f>IF(AB11="","",IF(AB11="pm",1))</f>
        <v/>
      </c>
      <c r="BF11" s="281" t="str">
        <f>IF(AB11="","",IF(AB11="g",1))</f>
        <v/>
      </c>
      <c r="BG11" s="282" t="str">
        <f>IF(AB11="","",IF(AB11="Ins",1))</f>
        <v/>
      </c>
      <c r="BH11" s="282" t="str">
        <f>IF(AB11="","",IF(AB11="fight",1))</f>
        <v/>
      </c>
      <c r="BI11" s="1265" t="str">
        <f>B11</f>
        <v>Racer McChaseHer</v>
      </c>
    </row>
    <row r="12" spans="1:125" s="8" customFormat="1" ht="15.75" customHeight="1" thickBot="1">
      <c r="A12" s="1252"/>
      <c r="B12" s="1254"/>
      <c r="C12" s="21"/>
      <c r="D12" s="22">
        <v>2</v>
      </c>
      <c r="E12" s="22"/>
      <c r="F12" s="35">
        <v>5</v>
      </c>
      <c r="G12" s="21">
        <v>13</v>
      </c>
      <c r="H12" s="22">
        <v>13</v>
      </c>
      <c r="I12" s="22">
        <v>15</v>
      </c>
      <c r="J12" s="35"/>
      <c r="K12" s="23"/>
      <c r="L12" s="22"/>
      <c r="M12" s="22"/>
      <c r="N12" s="37"/>
      <c r="O12" s="21"/>
      <c r="P12" s="22"/>
      <c r="Q12" s="22"/>
      <c r="R12" s="35"/>
      <c r="S12" s="23"/>
      <c r="T12" s="22"/>
      <c r="U12" s="25"/>
      <c r="V12" s="1258"/>
      <c r="W12" s="21">
        <v>5</v>
      </c>
      <c r="X12" s="22"/>
      <c r="Y12" s="22"/>
      <c r="Z12" s="22"/>
      <c r="AA12" s="57"/>
      <c r="AB12" s="34"/>
      <c r="AC12" s="662" t="s">
        <v>92</v>
      </c>
      <c r="AD12" s="663" t="s">
        <v>3</v>
      </c>
      <c r="AE12" s="663" t="s">
        <v>4</v>
      </c>
      <c r="AF12" s="663" t="s">
        <v>93</v>
      </c>
      <c r="AG12" s="663" t="s">
        <v>5</v>
      </c>
      <c r="AH12" s="663" t="s">
        <v>6</v>
      </c>
      <c r="AI12" s="663" t="s">
        <v>7</v>
      </c>
      <c r="AJ12" s="663" t="s">
        <v>8</v>
      </c>
      <c r="AK12" s="663" t="s">
        <v>90</v>
      </c>
      <c r="AL12" s="663" t="s">
        <v>9</v>
      </c>
      <c r="AM12" s="663" t="s">
        <v>91</v>
      </c>
      <c r="AN12" s="663" t="s">
        <v>10</v>
      </c>
      <c r="AO12" s="1241"/>
      <c r="AP12" s="662" t="s">
        <v>92</v>
      </c>
      <c r="AQ12" s="663" t="s">
        <v>3</v>
      </c>
      <c r="AR12" s="663" t="s">
        <v>4</v>
      </c>
      <c r="AS12" s="663" t="s">
        <v>93</v>
      </c>
      <c r="AT12" s="663" t="s">
        <v>5</v>
      </c>
      <c r="AU12" s="663" t="s">
        <v>6</v>
      </c>
      <c r="AV12" s="663" t="s">
        <v>7</v>
      </c>
      <c r="AW12" s="663" t="s">
        <v>8</v>
      </c>
      <c r="AX12" s="663" t="s">
        <v>90</v>
      </c>
      <c r="AY12" s="663" t="s">
        <v>9</v>
      </c>
      <c r="AZ12" s="663" t="s">
        <v>91</v>
      </c>
      <c r="BA12" s="663" t="s">
        <v>10</v>
      </c>
      <c r="BB12" s="663" t="s">
        <v>89</v>
      </c>
      <c r="BC12" s="663">
        <v>4</v>
      </c>
      <c r="BD12" s="1241"/>
      <c r="BE12" s="1359"/>
      <c r="BF12" s="1360"/>
      <c r="BG12" s="1360"/>
      <c r="BH12" s="1361"/>
      <c r="BI12" s="1265"/>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44" t="str">
        <f ca="1">IF(Rosters!B17="","",Rosters!B17)</f>
        <v>10cent</v>
      </c>
      <c r="B13" s="1255" t="str">
        <f ca="1">IF(Rosters!C17="","",Rosters!C17)</f>
        <v>Rock Candy</v>
      </c>
      <c r="C13" s="32"/>
      <c r="D13" s="33" t="s">
        <v>93</v>
      </c>
      <c r="E13" s="33"/>
      <c r="F13" s="36"/>
      <c r="G13" s="32"/>
      <c r="H13" s="33"/>
      <c r="I13" s="33"/>
      <c r="J13" s="36"/>
      <c r="K13" s="59"/>
      <c r="L13" s="33"/>
      <c r="M13" s="33"/>
      <c r="N13" s="49"/>
      <c r="O13" s="32"/>
      <c r="P13" s="33"/>
      <c r="Q13" s="33"/>
      <c r="R13" s="36"/>
      <c r="S13" s="59"/>
      <c r="T13" s="28"/>
      <c r="U13" s="60"/>
      <c r="V13" s="1257">
        <f>COUNT(C14:U14)</f>
        <v>1</v>
      </c>
      <c r="W13" s="32"/>
      <c r="X13" s="33"/>
      <c r="Y13" s="33"/>
      <c r="Z13" s="33"/>
      <c r="AA13" s="58" t="s">
        <v>9</v>
      </c>
      <c r="AB13" s="51"/>
      <c r="AC13" s="53">
        <f>COUNTIF($C13:$U13,"B")</f>
        <v>0</v>
      </c>
      <c r="AD13" s="54">
        <f>COUNTIF($C13:$U13,"E")</f>
        <v>0</v>
      </c>
      <c r="AE13" s="54">
        <f>COUNTIF(C13:U13, "F")</f>
        <v>0</v>
      </c>
      <c r="AF13" s="54">
        <f>COUNTIF(C13:U13,"O")</f>
        <v>1</v>
      </c>
      <c r="AG13" s="54">
        <f>COUNTIF(C13:U13,"T")</f>
        <v>0</v>
      </c>
      <c r="AH13" s="54">
        <f>COUNTIF(C13:U13,"C")</f>
        <v>0</v>
      </c>
      <c r="AI13" s="54">
        <f>COUNTIF(C13:U13,"M")</f>
        <v>0</v>
      </c>
      <c r="AJ13" s="54">
        <f>COUNTIF(C13:U13,"I")</f>
        <v>0</v>
      </c>
      <c r="AK13" s="54">
        <f>COUNTIF(C13:U13,"S")</f>
        <v>0</v>
      </c>
      <c r="AL13" s="54">
        <f>COUNTIF(C13:U13,"X")</f>
        <v>0</v>
      </c>
      <c r="AM13" s="54">
        <f>COUNTIF(C13:U13,"P")</f>
        <v>0</v>
      </c>
      <c r="AN13" s="55">
        <f>COUNTIF(C13:U13,"H")</f>
        <v>0</v>
      </c>
      <c r="AO13" s="1240">
        <f>SUM(AC13:AN13)</f>
        <v>1</v>
      </c>
      <c r="AP13" s="56">
        <f>COUNTIF(W13:AA13,"B")</f>
        <v>0</v>
      </c>
      <c r="AQ13" s="54">
        <f>COUNTIF(W13:AA13,"E")</f>
        <v>0</v>
      </c>
      <c r="AR13" s="54">
        <f>COUNTIF(W13:AA13, "F")</f>
        <v>0</v>
      </c>
      <c r="AS13" s="54">
        <f>COUNTIF(W13:AA13,"O")</f>
        <v>0</v>
      </c>
      <c r="AT13" s="54">
        <f>COUNTIF(W13:AA13,"T")</f>
        <v>0</v>
      </c>
      <c r="AU13" s="54">
        <f>COUNTIF(W13:AA13,"C")</f>
        <v>0</v>
      </c>
      <c r="AV13" s="54">
        <f>COUNTIF(W13:AA13,"M")</f>
        <v>0</v>
      </c>
      <c r="AW13" s="54">
        <f>COUNTIF(W13:AA13,"I")</f>
        <v>0</v>
      </c>
      <c r="AX13" s="54">
        <f>COUNTIF(W13:AA13,"S")</f>
        <v>0</v>
      </c>
      <c r="AY13" s="54">
        <f>COUNTIF(W13:AA13,"X")</f>
        <v>1</v>
      </c>
      <c r="AZ13" s="54">
        <f>COUNTIF(W13:AA13,"P")</f>
        <v>0</v>
      </c>
      <c r="BA13" s="54">
        <f>COUNTIF(W13:AA13,"H")</f>
        <v>0</v>
      </c>
      <c r="BB13" s="54">
        <f>COUNTIF(W13:AA13,"G")</f>
        <v>0</v>
      </c>
      <c r="BC13" s="55">
        <f>COUNTIF(W13:AA13, "4")</f>
        <v>0</v>
      </c>
      <c r="BD13" s="1240">
        <f>SUM(AP13:BC13)</f>
        <v>1</v>
      </c>
      <c r="BE13" s="280" t="str">
        <f>IF(AB13="","",IF(AB13="pm",1))</f>
        <v/>
      </c>
      <c r="BF13" s="281" t="str">
        <f>IF(AB13="","",IF(AB13="g",1))</f>
        <v/>
      </c>
      <c r="BG13" s="282" t="str">
        <f>IF(AB13="","",IF(AB13="Ins",1))</f>
        <v/>
      </c>
      <c r="BH13" s="282" t="str">
        <f>IF(AB13="","",IF(AB13="fight",1))</f>
        <v/>
      </c>
      <c r="BI13" s="1263" t="str">
        <f>B13</f>
        <v>Rock Candy</v>
      </c>
    </row>
    <row r="14" spans="1:125" s="8" customFormat="1" ht="15.75" customHeight="1" thickBot="1">
      <c r="A14" s="1245"/>
      <c r="B14" s="1256"/>
      <c r="C14" s="29"/>
      <c r="D14" s="30">
        <v>14</v>
      </c>
      <c r="E14" s="30"/>
      <c r="F14" s="35"/>
      <c r="G14" s="29"/>
      <c r="H14" s="30"/>
      <c r="I14" s="30"/>
      <c r="J14" s="35"/>
      <c r="K14" s="31"/>
      <c r="L14" s="30"/>
      <c r="M14" s="30"/>
      <c r="N14" s="37"/>
      <c r="O14" s="29"/>
      <c r="P14" s="30"/>
      <c r="Q14" s="30"/>
      <c r="R14" s="35"/>
      <c r="S14" s="31"/>
      <c r="T14" s="30"/>
      <c r="U14" s="24"/>
      <c r="V14" s="1258"/>
      <c r="W14" s="29"/>
      <c r="X14" s="30"/>
      <c r="Y14" s="30"/>
      <c r="Z14" s="30"/>
      <c r="AA14" s="61">
        <v>10</v>
      </c>
      <c r="AB14" s="34"/>
      <c r="AC14" s="662" t="s">
        <v>92</v>
      </c>
      <c r="AD14" s="663" t="s">
        <v>3</v>
      </c>
      <c r="AE14" s="663" t="s">
        <v>4</v>
      </c>
      <c r="AF14" s="663" t="s">
        <v>93</v>
      </c>
      <c r="AG14" s="663" t="s">
        <v>5</v>
      </c>
      <c r="AH14" s="663" t="s">
        <v>6</v>
      </c>
      <c r="AI14" s="663" t="s">
        <v>7</v>
      </c>
      <c r="AJ14" s="663" t="s">
        <v>8</v>
      </c>
      <c r="AK14" s="663" t="s">
        <v>90</v>
      </c>
      <c r="AL14" s="663" t="s">
        <v>9</v>
      </c>
      <c r="AM14" s="663" t="s">
        <v>91</v>
      </c>
      <c r="AN14" s="663" t="s">
        <v>10</v>
      </c>
      <c r="AO14" s="1241"/>
      <c r="AP14" s="662" t="s">
        <v>92</v>
      </c>
      <c r="AQ14" s="663" t="s">
        <v>3</v>
      </c>
      <c r="AR14" s="663" t="s">
        <v>4</v>
      </c>
      <c r="AS14" s="663" t="s">
        <v>93</v>
      </c>
      <c r="AT14" s="663" t="s">
        <v>5</v>
      </c>
      <c r="AU14" s="663" t="s">
        <v>6</v>
      </c>
      <c r="AV14" s="663" t="s">
        <v>7</v>
      </c>
      <c r="AW14" s="663" t="s">
        <v>8</v>
      </c>
      <c r="AX14" s="663" t="s">
        <v>90</v>
      </c>
      <c r="AY14" s="663" t="s">
        <v>9</v>
      </c>
      <c r="AZ14" s="663" t="s">
        <v>91</v>
      </c>
      <c r="BA14" s="663" t="s">
        <v>10</v>
      </c>
      <c r="BB14" s="663" t="s">
        <v>89</v>
      </c>
      <c r="BC14" s="663">
        <v>4</v>
      </c>
      <c r="BD14" s="1241"/>
      <c r="BE14" s="1359"/>
      <c r="BF14" s="1360"/>
      <c r="BG14" s="1360"/>
      <c r="BH14" s="1361"/>
      <c r="BI14" s="1263"/>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51" t="str">
        <f ca="1">IF(Rosters!B18="","",Rosters!B18)</f>
        <v>1337</v>
      </c>
      <c r="B15" s="1253" t="str">
        <f ca="1">IF(Rosters!C18="","",Rosters!C18)</f>
        <v>Riot Nrrrd</v>
      </c>
      <c r="C15" s="26"/>
      <c r="D15" s="27"/>
      <c r="E15" s="27"/>
      <c r="F15" s="36"/>
      <c r="G15" s="26"/>
      <c r="H15" s="27"/>
      <c r="I15" s="27"/>
      <c r="J15" s="36"/>
      <c r="K15" s="50"/>
      <c r="L15" s="27"/>
      <c r="M15" s="27"/>
      <c r="N15" s="49"/>
      <c r="O15" s="26"/>
      <c r="P15" s="27"/>
      <c r="Q15" s="27"/>
      <c r="R15" s="36"/>
      <c r="S15" s="50"/>
      <c r="T15" s="20"/>
      <c r="U15" s="38"/>
      <c r="V15" s="1257">
        <f>COUNT(C16:U16)</f>
        <v>0</v>
      </c>
      <c r="W15" s="26"/>
      <c r="X15" s="20"/>
      <c r="Y15" s="27"/>
      <c r="Z15" s="27"/>
      <c r="AA15" s="39"/>
      <c r="AB15" s="51"/>
      <c r="AC15" s="53">
        <f>COUNTIF($C15:$U15,"B")</f>
        <v>0</v>
      </c>
      <c r="AD15" s="54">
        <f>COUNTIF($C15:$U15,"E")</f>
        <v>0</v>
      </c>
      <c r="AE15" s="54">
        <f>COUNTIF(C15:U15, "F")</f>
        <v>0</v>
      </c>
      <c r="AF15" s="54">
        <f>COUNTIF(C15:U15,"O")</f>
        <v>0</v>
      </c>
      <c r="AG15" s="54">
        <f>COUNTIF(C15:U15,"T")</f>
        <v>0</v>
      </c>
      <c r="AH15" s="54">
        <f>COUNTIF(C15:U15,"C")</f>
        <v>0</v>
      </c>
      <c r="AI15" s="54">
        <f>COUNTIF(C15:U15,"M")</f>
        <v>0</v>
      </c>
      <c r="AJ15" s="54">
        <f>COUNTIF(C15:U15,"I")</f>
        <v>0</v>
      </c>
      <c r="AK15" s="54">
        <f>COUNTIF(C15:U15,"S")</f>
        <v>0</v>
      </c>
      <c r="AL15" s="54">
        <f>COUNTIF(C15:U15,"X")</f>
        <v>0</v>
      </c>
      <c r="AM15" s="54">
        <f>COUNTIF(C15:U15,"P")</f>
        <v>0</v>
      </c>
      <c r="AN15" s="55">
        <f>COUNTIF(C15:U15,"H")</f>
        <v>0</v>
      </c>
      <c r="AO15" s="1240">
        <f>SUM(AC15:AN15)</f>
        <v>0</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0</v>
      </c>
      <c r="BD15" s="1240">
        <f>SUM(AP15:BC15)</f>
        <v>0</v>
      </c>
      <c r="BE15" s="280" t="str">
        <f>IF(AB15="","",IF(AB15="pm",1))</f>
        <v/>
      </c>
      <c r="BF15" s="281" t="str">
        <f>IF(AB15="","",IF(AB15="g",1))</f>
        <v/>
      </c>
      <c r="BG15" s="282" t="str">
        <f>IF(AB15="","",IF(AB15="Ins",1))</f>
        <v/>
      </c>
      <c r="BH15" s="282" t="str">
        <f>IF(AB15="","",IF(AB15="fight",1))</f>
        <v/>
      </c>
      <c r="BI15" s="1265" t="str">
        <f>B15</f>
        <v>Riot Nrrrd</v>
      </c>
    </row>
    <row r="16" spans="1:125" s="8" customFormat="1" ht="15.75" customHeight="1" thickBot="1">
      <c r="A16" s="1252"/>
      <c r="B16" s="1254"/>
      <c r="C16" s="21"/>
      <c r="D16" s="22"/>
      <c r="E16" s="22"/>
      <c r="F16" s="35"/>
      <c r="G16" s="21"/>
      <c r="H16" s="22"/>
      <c r="I16" s="22"/>
      <c r="J16" s="35"/>
      <c r="K16" s="23"/>
      <c r="L16" s="22"/>
      <c r="M16" s="22"/>
      <c r="N16" s="37"/>
      <c r="O16" s="21"/>
      <c r="P16" s="22"/>
      <c r="Q16" s="22"/>
      <c r="R16" s="35"/>
      <c r="S16" s="23"/>
      <c r="T16" s="22"/>
      <c r="U16" s="25"/>
      <c r="V16" s="1258"/>
      <c r="W16" s="21"/>
      <c r="X16" s="22"/>
      <c r="Y16" s="22"/>
      <c r="Z16" s="22"/>
      <c r="AA16" s="57"/>
      <c r="AB16" s="34"/>
      <c r="AC16" s="662" t="s">
        <v>92</v>
      </c>
      <c r="AD16" s="663" t="s">
        <v>3</v>
      </c>
      <c r="AE16" s="663" t="s">
        <v>4</v>
      </c>
      <c r="AF16" s="663" t="s">
        <v>93</v>
      </c>
      <c r="AG16" s="663" t="s">
        <v>5</v>
      </c>
      <c r="AH16" s="663" t="s">
        <v>6</v>
      </c>
      <c r="AI16" s="663" t="s">
        <v>7</v>
      </c>
      <c r="AJ16" s="663" t="s">
        <v>8</v>
      </c>
      <c r="AK16" s="663" t="s">
        <v>90</v>
      </c>
      <c r="AL16" s="663" t="s">
        <v>9</v>
      </c>
      <c r="AM16" s="663" t="s">
        <v>91</v>
      </c>
      <c r="AN16" s="663" t="s">
        <v>10</v>
      </c>
      <c r="AO16" s="1241"/>
      <c r="AP16" s="662" t="s">
        <v>92</v>
      </c>
      <c r="AQ16" s="663" t="s">
        <v>3</v>
      </c>
      <c r="AR16" s="663" t="s">
        <v>4</v>
      </c>
      <c r="AS16" s="663" t="s">
        <v>93</v>
      </c>
      <c r="AT16" s="663" t="s">
        <v>5</v>
      </c>
      <c r="AU16" s="663" t="s">
        <v>6</v>
      </c>
      <c r="AV16" s="663" t="s">
        <v>7</v>
      </c>
      <c r="AW16" s="663" t="s">
        <v>8</v>
      </c>
      <c r="AX16" s="663" t="s">
        <v>90</v>
      </c>
      <c r="AY16" s="663" t="s">
        <v>9</v>
      </c>
      <c r="AZ16" s="663" t="s">
        <v>91</v>
      </c>
      <c r="BA16" s="663" t="s">
        <v>10</v>
      </c>
      <c r="BB16" s="663" t="s">
        <v>89</v>
      </c>
      <c r="BC16" s="663">
        <v>4</v>
      </c>
      <c r="BD16" s="1241"/>
      <c r="BE16" s="1359"/>
      <c r="BF16" s="1360"/>
      <c r="BG16" s="1360"/>
      <c r="BH16" s="1361"/>
      <c r="BI16" s="1265"/>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44" t="str">
        <f ca="1">IF(Rosters!B19="","",Rosters!B19)</f>
        <v>.223</v>
      </c>
      <c r="B17" s="1255" t="str">
        <f ca="1">IF(Rosters!C19="","",Rosters!C19)</f>
        <v>Spanish Ass'assin</v>
      </c>
      <c r="C17" s="32"/>
      <c r="D17" s="33"/>
      <c r="E17" s="33"/>
      <c r="F17" s="36" t="s">
        <v>9</v>
      </c>
      <c r="G17" s="32" t="s">
        <v>9</v>
      </c>
      <c r="H17" s="33" t="s">
        <v>9</v>
      </c>
      <c r="I17" s="33"/>
      <c r="J17" s="36"/>
      <c r="K17" s="59"/>
      <c r="L17" s="33"/>
      <c r="M17" s="33"/>
      <c r="N17" s="49"/>
      <c r="O17" s="32"/>
      <c r="P17" s="33"/>
      <c r="Q17" s="33"/>
      <c r="R17" s="36"/>
      <c r="S17" s="59"/>
      <c r="T17" s="28"/>
      <c r="U17" s="60"/>
      <c r="V17" s="1257">
        <f>COUNT(C18:U18)</f>
        <v>3</v>
      </c>
      <c r="W17" s="32"/>
      <c r="X17" s="28"/>
      <c r="Y17" s="33"/>
      <c r="Z17" s="33"/>
      <c r="AA17" s="58"/>
      <c r="AB17" s="51"/>
      <c r="AC17" s="53">
        <f>COUNTIF($C17:$U17,"B")</f>
        <v>0</v>
      </c>
      <c r="AD17" s="54">
        <f>COUNTIF($C17:$U17,"E")</f>
        <v>0</v>
      </c>
      <c r="AE17" s="54">
        <f>COUNTIF(C17:U17, "F")</f>
        <v>0</v>
      </c>
      <c r="AF17" s="54">
        <f>COUNTIF(C17:U17,"O")</f>
        <v>0</v>
      </c>
      <c r="AG17" s="54">
        <f>COUNTIF(C17:U17,"T")</f>
        <v>0</v>
      </c>
      <c r="AH17" s="54">
        <f>COUNTIF(C17:U17,"C")</f>
        <v>0</v>
      </c>
      <c r="AI17" s="54">
        <f>COUNTIF(C17:U17,"M")</f>
        <v>0</v>
      </c>
      <c r="AJ17" s="54">
        <f>COUNTIF(C17:U17,"I")</f>
        <v>0</v>
      </c>
      <c r="AK17" s="54">
        <f>COUNTIF(C17:U17,"S")</f>
        <v>0</v>
      </c>
      <c r="AL17" s="54">
        <f>COUNTIF(C17:U17,"X")</f>
        <v>3</v>
      </c>
      <c r="AM17" s="54">
        <f>COUNTIF(C17:U17,"P")</f>
        <v>0</v>
      </c>
      <c r="AN17" s="55">
        <f>COUNTIF(C17:U17,"H")</f>
        <v>0</v>
      </c>
      <c r="AO17" s="1240">
        <f>SUM(AC17:AN17)</f>
        <v>3</v>
      </c>
      <c r="AP17" s="56">
        <f>COUNTIF(W17:AA17,"B")</f>
        <v>0</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0</v>
      </c>
      <c r="BA17" s="54">
        <f>COUNTIF(W17:AA17,"H")</f>
        <v>0</v>
      </c>
      <c r="BB17" s="54">
        <f>COUNTIF(W17:AA17,"G")</f>
        <v>0</v>
      </c>
      <c r="BC17" s="55">
        <f>COUNTIF(W17:AA17, "4")</f>
        <v>0</v>
      </c>
      <c r="BD17" s="1240">
        <f>SUM(AP17:BC17)</f>
        <v>0</v>
      </c>
      <c r="BE17" s="280" t="str">
        <f>IF(AB17="","",IF(AB17="pm",1))</f>
        <v/>
      </c>
      <c r="BF17" s="281" t="str">
        <f>IF(AB17="","",IF(AB17="g",1))</f>
        <v/>
      </c>
      <c r="BG17" s="282" t="str">
        <f>IF(AB17="","",IF(AB17="Ins",1))</f>
        <v/>
      </c>
      <c r="BH17" s="282" t="str">
        <f>IF(AB17="","",IF(AB17="fight",1))</f>
        <v/>
      </c>
      <c r="BI17" s="1263" t="str">
        <f>B17</f>
        <v>Spanish Ass'assin</v>
      </c>
    </row>
    <row r="18" spans="1:125" s="8" customFormat="1" ht="15.75" customHeight="1" thickBot="1">
      <c r="A18" s="1245"/>
      <c r="B18" s="1256"/>
      <c r="C18" s="29"/>
      <c r="D18" s="30"/>
      <c r="E18" s="30"/>
      <c r="F18" s="35">
        <v>4</v>
      </c>
      <c r="G18" s="29">
        <v>5</v>
      </c>
      <c r="H18" s="30">
        <v>8</v>
      </c>
      <c r="I18" s="30"/>
      <c r="J18" s="35"/>
      <c r="K18" s="31"/>
      <c r="L18" s="30"/>
      <c r="M18" s="30"/>
      <c r="N18" s="37"/>
      <c r="O18" s="29"/>
      <c r="P18" s="30"/>
      <c r="Q18" s="30"/>
      <c r="R18" s="35"/>
      <c r="S18" s="31"/>
      <c r="T18" s="30"/>
      <c r="U18" s="24"/>
      <c r="V18" s="1258"/>
      <c r="W18" s="29"/>
      <c r="X18" s="30"/>
      <c r="Y18" s="30"/>
      <c r="Z18" s="30"/>
      <c r="AA18" s="61"/>
      <c r="AB18" s="34"/>
      <c r="AC18" s="662" t="s">
        <v>92</v>
      </c>
      <c r="AD18" s="663" t="s">
        <v>3</v>
      </c>
      <c r="AE18" s="663" t="s">
        <v>4</v>
      </c>
      <c r="AF18" s="663" t="s">
        <v>93</v>
      </c>
      <c r="AG18" s="663" t="s">
        <v>5</v>
      </c>
      <c r="AH18" s="663" t="s">
        <v>6</v>
      </c>
      <c r="AI18" s="663" t="s">
        <v>7</v>
      </c>
      <c r="AJ18" s="663" t="s">
        <v>8</v>
      </c>
      <c r="AK18" s="663" t="s">
        <v>90</v>
      </c>
      <c r="AL18" s="663" t="s">
        <v>9</v>
      </c>
      <c r="AM18" s="663" t="s">
        <v>91</v>
      </c>
      <c r="AN18" s="663" t="s">
        <v>10</v>
      </c>
      <c r="AO18" s="1241"/>
      <c r="AP18" s="662" t="s">
        <v>92</v>
      </c>
      <c r="AQ18" s="663" t="s">
        <v>3</v>
      </c>
      <c r="AR18" s="663" t="s">
        <v>4</v>
      </c>
      <c r="AS18" s="663" t="s">
        <v>93</v>
      </c>
      <c r="AT18" s="663" t="s">
        <v>5</v>
      </c>
      <c r="AU18" s="663" t="s">
        <v>6</v>
      </c>
      <c r="AV18" s="663" t="s">
        <v>7</v>
      </c>
      <c r="AW18" s="663" t="s">
        <v>8</v>
      </c>
      <c r="AX18" s="663" t="s">
        <v>90</v>
      </c>
      <c r="AY18" s="663" t="s">
        <v>9</v>
      </c>
      <c r="AZ18" s="663" t="s">
        <v>91</v>
      </c>
      <c r="BA18" s="663" t="s">
        <v>10</v>
      </c>
      <c r="BB18" s="663" t="s">
        <v>89</v>
      </c>
      <c r="BC18" s="663">
        <v>4</v>
      </c>
      <c r="BD18" s="1241"/>
      <c r="BE18" s="1359"/>
      <c r="BF18" s="1360"/>
      <c r="BG18" s="1360"/>
      <c r="BH18" s="1361"/>
      <c r="BI18" s="1263"/>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51" t="str">
        <f ca="1">IF(Rosters!B20="","",Rosters!B20)</f>
        <v>68</v>
      </c>
      <c r="B19" s="1253" t="str">
        <f ca="1">IF(Rosters!C20="","",Rosters!C20)</f>
        <v>Summers Eve-L</v>
      </c>
      <c r="C19" s="26"/>
      <c r="D19" s="27"/>
      <c r="E19" s="27" t="s">
        <v>3</v>
      </c>
      <c r="F19" s="36" t="s">
        <v>8</v>
      </c>
      <c r="G19" s="26" t="s">
        <v>4</v>
      </c>
      <c r="H19" s="27"/>
      <c r="I19" s="27"/>
      <c r="J19" s="36"/>
      <c r="K19" s="50"/>
      <c r="L19" s="27"/>
      <c r="M19" s="27"/>
      <c r="N19" s="49"/>
      <c r="O19" s="26"/>
      <c r="P19" s="27"/>
      <c r="Q19" s="27"/>
      <c r="R19" s="36"/>
      <c r="S19" s="50"/>
      <c r="T19" s="20"/>
      <c r="U19" s="38"/>
      <c r="V19" s="1257">
        <f>COUNT(C20:U20)</f>
        <v>2</v>
      </c>
      <c r="W19" s="26"/>
      <c r="X19" s="20"/>
      <c r="Y19" s="27"/>
      <c r="Z19" s="27"/>
      <c r="AA19" s="39" t="s">
        <v>9</v>
      </c>
      <c r="AB19" s="51"/>
      <c r="AC19" s="53">
        <f>COUNTIF($C19:$U19,"B")</f>
        <v>0</v>
      </c>
      <c r="AD19" s="54">
        <f>COUNTIF($C19:$U19,"E")</f>
        <v>1</v>
      </c>
      <c r="AE19" s="54">
        <f>COUNTIF(C19:U19, "F")</f>
        <v>1</v>
      </c>
      <c r="AF19" s="54">
        <f>COUNTIF(C19:U19,"O")</f>
        <v>0</v>
      </c>
      <c r="AG19" s="54">
        <f>COUNTIF(C19:U19,"T")</f>
        <v>0</v>
      </c>
      <c r="AH19" s="54">
        <f>COUNTIF(C19:U19,"C")</f>
        <v>0</v>
      </c>
      <c r="AI19" s="54">
        <f>COUNTIF(C19:U19,"M")</f>
        <v>0</v>
      </c>
      <c r="AJ19" s="54">
        <f>COUNTIF(C19:U19,"I")</f>
        <v>1</v>
      </c>
      <c r="AK19" s="54">
        <f>COUNTIF(C19:U19,"S")</f>
        <v>0</v>
      </c>
      <c r="AL19" s="54">
        <f>COUNTIF(C19:U19,"X")</f>
        <v>0</v>
      </c>
      <c r="AM19" s="54">
        <f>COUNTIF(C19:U19,"P")</f>
        <v>0</v>
      </c>
      <c r="AN19" s="55">
        <f>COUNTIF(C19:U19,"H")</f>
        <v>0</v>
      </c>
      <c r="AO19" s="1240">
        <f>SUM(AC19:AN19)</f>
        <v>3</v>
      </c>
      <c r="AP19" s="56">
        <f>COUNTIF(W19:AA19,"B")</f>
        <v>0</v>
      </c>
      <c r="AQ19" s="54">
        <f>COUNTIF(W19:AA19,"E")</f>
        <v>0</v>
      </c>
      <c r="AR19" s="54">
        <f>COUNTIF(W19:AA19, "F")</f>
        <v>0</v>
      </c>
      <c r="AS19" s="54">
        <f>COUNTIF(W19:AA19,"O")</f>
        <v>0</v>
      </c>
      <c r="AT19" s="54">
        <f>COUNTIF(W19:AA19,"T")</f>
        <v>0</v>
      </c>
      <c r="AU19" s="54">
        <f>COUNTIF(W19:AA19,"C")</f>
        <v>0</v>
      </c>
      <c r="AV19" s="54">
        <f>COUNTIF(W19:AA19,"M")</f>
        <v>0</v>
      </c>
      <c r="AW19" s="54">
        <f>COUNTIF(W19:AA19,"I")</f>
        <v>0</v>
      </c>
      <c r="AX19" s="54">
        <f>COUNTIF(W19:AA19,"S")</f>
        <v>0</v>
      </c>
      <c r="AY19" s="54">
        <f>COUNTIF(W19:AA19,"X")</f>
        <v>1</v>
      </c>
      <c r="AZ19" s="54">
        <f>COUNTIF(W19:AA19,"P")</f>
        <v>0</v>
      </c>
      <c r="BA19" s="54">
        <f>COUNTIF(W19:AA19,"H")</f>
        <v>0</v>
      </c>
      <c r="BB19" s="54">
        <f>COUNTIF(W19:AA19,"G")</f>
        <v>0</v>
      </c>
      <c r="BC19" s="55">
        <f>COUNTIF(W19:AA19, "4")</f>
        <v>0</v>
      </c>
      <c r="BD19" s="1240">
        <f>SUM(AP19:BC19)</f>
        <v>1</v>
      </c>
      <c r="BE19" s="280" t="str">
        <f>IF(AB19="","",IF(AB19="pm",1))</f>
        <v/>
      </c>
      <c r="BF19" s="281" t="str">
        <f>IF(AB19="","",IF(AB19="g",1))</f>
        <v/>
      </c>
      <c r="BG19" s="282" t="str">
        <f>IF(AB19="","",IF(AB19="Ins",1))</f>
        <v/>
      </c>
      <c r="BH19" s="282" t="str">
        <f>IF(AB19="","",IF(AB19="fight",1))</f>
        <v/>
      </c>
      <c r="BI19" s="1265" t="str">
        <f>B19</f>
        <v>Summers Eve-L</v>
      </c>
    </row>
    <row r="20" spans="1:125" s="8" customFormat="1" ht="15.75" customHeight="1" thickBot="1">
      <c r="A20" s="1252"/>
      <c r="B20" s="1254"/>
      <c r="C20" s="21"/>
      <c r="D20" s="22"/>
      <c r="E20" s="22">
        <v>1</v>
      </c>
      <c r="F20" s="35"/>
      <c r="G20" s="21">
        <v>12</v>
      </c>
      <c r="H20" s="22"/>
      <c r="I20" s="22"/>
      <c r="J20" s="35"/>
      <c r="K20" s="23"/>
      <c r="L20" s="22"/>
      <c r="M20" s="22"/>
      <c r="N20" s="37"/>
      <c r="O20" s="21"/>
      <c r="P20" s="22"/>
      <c r="Q20" s="22"/>
      <c r="R20" s="35"/>
      <c r="S20" s="23"/>
      <c r="T20" s="22"/>
      <c r="U20" s="25"/>
      <c r="V20" s="1258"/>
      <c r="W20" s="21"/>
      <c r="X20" s="22"/>
      <c r="Y20" s="22"/>
      <c r="Z20" s="22"/>
      <c r="AA20" s="57">
        <v>12</v>
      </c>
      <c r="AB20" s="34"/>
      <c r="AC20" s="662" t="s">
        <v>92</v>
      </c>
      <c r="AD20" s="663" t="s">
        <v>3</v>
      </c>
      <c r="AE20" s="663" t="s">
        <v>4</v>
      </c>
      <c r="AF20" s="663" t="s">
        <v>93</v>
      </c>
      <c r="AG20" s="663" t="s">
        <v>5</v>
      </c>
      <c r="AH20" s="663" t="s">
        <v>6</v>
      </c>
      <c r="AI20" s="663" t="s">
        <v>7</v>
      </c>
      <c r="AJ20" s="663" t="s">
        <v>8</v>
      </c>
      <c r="AK20" s="663" t="s">
        <v>90</v>
      </c>
      <c r="AL20" s="663" t="s">
        <v>9</v>
      </c>
      <c r="AM20" s="663" t="s">
        <v>91</v>
      </c>
      <c r="AN20" s="663" t="s">
        <v>10</v>
      </c>
      <c r="AO20" s="1241"/>
      <c r="AP20" s="662" t="s">
        <v>92</v>
      </c>
      <c r="AQ20" s="663" t="s">
        <v>3</v>
      </c>
      <c r="AR20" s="663" t="s">
        <v>4</v>
      </c>
      <c r="AS20" s="663" t="s">
        <v>93</v>
      </c>
      <c r="AT20" s="663" t="s">
        <v>5</v>
      </c>
      <c r="AU20" s="663" t="s">
        <v>6</v>
      </c>
      <c r="AV20" s="663" t="s">
        <v>7</v>
      </c>
      <c r="AW20" s="663" t="s">
        <v>8</v>
      </c>
      <c r="AX20" s="663" t="s">
        <v>90</v>
      </c>
      <c r="AY20" s="663" t="s">
        <v>9</v>
      </c>
      <c r="AZ20" s="663" t="s">
        <v>91</v>
      </c>
      <c r="BA20" s="663" t="s">
        <v>10</v>
      </c>
      <c r="BB20" s="663" t="s">
        <v>89</v>
      </c>
      <c r="BC20" s="663">
        <v>4</v>
      </c>
      <c r="BD20" s="1241"/>
      <c r="BE20" s="1359"/>
      <c r="BF20" s="1360"/>
      <c r="BG20" s="1360"/>
      <c r="BH20" s="1361"/>
      <c r="BI20" s="1265"/>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44" t="str">
        <f ca="1">IF(Rosters!B21="","",Rosters!B21)</f>
        <v>-0</v>
      </c>
      <c r="B21" s="1255" t="str">
        <f ca="1">IF(Rosters!C21="","",Rosters!C21)</f>
        <v>Vicious Vixen</v>
      </c>
      <c r="C21" s="32"/>
      <c r="D21" s="33"/>
      <c r="E21" s="33"/>
      <c r="F21" s="36" t="s">
        <v>9</v>
      </c>
      <c r="G21" s="32"/>
      <c r="H21" s="33"/>
      <c r="I21" s="33"/>
      <c r="J21" s="36"/>
      <c r="K21" s="59"/>
      <c r="L21" s="33"/>
      <c r="M21" s="33"/>
      <c r="N21" s="49"/>
      <c r="O21" s="32"/>
      <c r="P21" s="33"/>
      <c r="Q21" s="33"/>
      <c r="R21" s="36"/>
      <c r="S21" s="59"/>
      <c r="T21" s="28"/>
      <c r="U21" s="60"/>
      <c r="V21" s="1257">
        <f>COUNT(C22:U22)</f>
        <v>1</v>
      </c>
      <c r="W21" s="32">
        <v>4</v>
      </c>
      <c r="X21" s="28"/>
      <c r="Y21" s="33"/>
      <c r="Z21" s="33"/>
      <c r="AA21" s="58" t="s">
        <v>91</v>
      </c>
      <c r="AB21" s="51"/>
      <c r="AC21" s="53">
        <f>COUNTIF($C21:$U21,"B")</f>
        <v>0</v>
      </c>
      <c r="AD21" s="54">
        <f>COUNTIF($C21:$U21,"E")</f>
        <v>0</v>
      </c>
      <c r="AE21" s="54">
        <f>COUNTIF(C21:U21, "F")</f>
        <v>0</v>
      </c>
      <c r="AF21" s="54">
        <f>COUNTIF(C21:U21,"O")</f>
        <v>0</v>
      </c>
      <c r="AG21" s="54">
        <f>COUNTIF(C21:U21,"T")</f>
        <v>0</v>
      </c>
      <c r="AH21" s="54">
        <f>COUNTIF(C21:U21,"C")</f>
        <v>0</v>
      </c>
      <c r="AI21" s="54">
        <f>COUNTIF(C21:U21,"M")</f>
        <v>0</v>
      </c>
      <c r="AJ21" s="54">
        <f>COUNTIF(C21:U21,"I")</f>
        <v>0</v>
      </c>
      <c r="AK21" s="54">
        <f>COUNTIF(C21:U21,"S")</f>
        <v>0</v>
      </c>
      <c r="AL21" s="54">
        <f>COUNTIF(C21:U21,"X")</f>
        <v>1</v>
      </c>
      <c r="AM21" s="54">
        <f>COUNTIF(C21:U21,"P")</f>
        <v>0</v>
      </c>
      <c r="AN21" s="55">
        <f>COUNTIF(C21:U21,"H")</f>
        <v>0</v>
      </c>
      <c r="AO21" s="1240">
        <f>SUM(AC21:AN21)</f>
        <v>1</v>
      </c>
      <c r="AP21" s="56">
        <f>COUNTIF(W21:AA21,"B")</f>
        <v>0</v>
      </c>
      <c r="AQ21" s="54">
        <f>COUNTIF(W21:AA21,"E")</f>
        <v>0</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0</v>
      </c>
      <c r="AZ21" s="54">
        <f>COUNTIF(W21:AA21,"P")</f>
        <v>1</v>
      </c>
      <c r="BA21" s="54">
        <f>COUNTIF(W21:AA21,"H")</f>
        <v>0</v>
      </c>
      <c r="BB21" s="54">
        <f>COUNTIF(W21:AA21,"G")</f>
        <v>0</v>
      </c>
      <c r="BC21" s="55">
        <f>COUNTIF(W21:AA21, "4")</f>
        <v>1</v>
      </c>
      <c r="BD21" s="1240">
        <f>SUM(AP21:BC21)</f>
        <v>2</v>
      </c>
      <c r="BE21" s="280" t="str">
        <f>IF(AB21="","",IF(AB21="pm",1))</f>
        <v/>
      </c>
      <c r="BF21" s="281" t="str">
        <f>IF(AB21="","",IF(AB21="g",1))</f>
        <v/>
      </c>
      <c r="BG21" s="282" t="str">
        <f>IF(AB21="","",IF(AB21="Ins",1))</f>
        <v/>
      </c>
      <c r="BH21" s="282" t="str">
        <f>IF(AB21="","",IF(AB21="fight",1))</f>
        <v/>
      </c>
      <c r="BI21" s="1263" t="str">
        <f>B21</f>
        <v>Vicious Vixen</v>
      </c>
    </row>
    <row r="22" spans="1:125" s="8" customFormat="1" ht="15.75" customHeight="1" thickBot="1">
      <c r="A22" s="1245"/>
      <c r="B22" s="1256"/>
      <c r="C22" s="29"/>
      <c r="D22" s="30"/>
      <c r="E22" s="30"/>
      <c r="F22" s="35">
        <v>10</v>
      </c>
      <c r="G22" s="29"/>
      <c r="H22" s="30"/>
      <c r="I22" s="30"/>
      <c r="J22" s="35"/>
      <c r="K22" s="31"/>
      <c r="L22" s="30"/>
      <c r="M22" s="30"/>
      <c r="N22" s="37"/>
      <c r="O22" s="29"/>
      <c r="P22" s="30"/>
      <c r="Q22" s="30"/>
      <c r="R22" s="35"/>
      <c r="S22" s="31"/>
      <c r="T22" s="30"/>
      <c r="U22" s="24"/>
      <c r="V22" s="1258"/>
      <c r="W22" s="29">
        <v>10</v>
      </c>
      <c r="X22" s="30"/>
      <c r="Y22" s="30"/>
      <c r="Z22" s="30"/>
      <c r="AA22" s="61">
        <v>3</v>
      </c>
      <c r="AB22" s="34"/>
      <c r="AC22" s="662" t="s">
        <v>92</v>
      </c>
      <c r="AD22" s="663" t="s">
        <v>3</v>
      </c>
      <c r="AE22" s="663" t="s">
        <v>4</v>
      </c>
      <c r="AF22" s="663" t="s">
        <v>93</v>
      </c>
      <c r="AG22" s="663" t="s">
        <v>5</v>
      </c>
      <c r="AH22" s="663" t="s">
        <v>6</v>
      </c>
      <c r="AI22" s="663" t="s">
        <v>7</v>
      </c>
      <c r="AJ22" s="663" t="s">
        <v>8</v>
      </c>
      <c r="AK22" s="663" t="s">
        <v>90</v>
      </c>
      <c r="AL22" s="663" t="s">
        <v>9</v>
      </c>
      <c r="AM22" s="663" t="s">
        <v>91</v>
      </c>
      <c r="AN22" s="663" t="s">
        <v>10</v>
      </c>
      <c r="AO22" s="1241"/>
      <c r="AP22" s="662" t="s">
        <v>92</v>
      </c>
      <c r="AQ22" s="663" t="s">
        <v>3</v>
      </c>
      <c r="AR22" s="663" t="s">
        <v>4</v>
      </c>
      <c r="AS22" s="663" t="s">
        <v>93</v>
      </c>
      <c r="AT22" s="663" t="s">
        <v>5</v>
      </c>
      <c r="AU22" s="663" t="s">
        <v>6</v>
      </c>
      <c r="AV22" s="663" t="s">
        <v>7</v>
      </c>
      <c r="AW22" s="663" t="s">
        <v>8</v>
      </c>
      <c r="AX22" s="663" t="s">
        <v>90</v>
      </c>
      <c r="AY22" s="663" t="s">
        <v>9</v>
      </c>
      <c r="AZ22" s="663" t="s">
        <v>91</v>
      </c>
      <c r="BA22" s="663" t="s">
        <v>10</v>
      </c>
      <c r="BB22" s="663" t="s">
        <v>89</v>
      </c>
      <c r="BC22" s="663">
        <v>4</v>
      </c>
      <c r="BD22" s="1241"/>
      <c r="BE22" s="1359"/>
      <c r="BF22" s="1360"/>
      <c r="BG22" s="1360"/>
      <c r="BH22" s="1361"/>
      <c r="BI22" s="1263"/>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51" t="str">
        <f ca="1">IF(Rosters!B22="","",Rosters!B22)</f>
        <v>31</v>
      </c>
      <c r="B23" s="1253" t="str">
        <f ca="1">IF(Rosters!C22="","",Rosters!C22)</f>
        <v>Whiskey</v>
      </c>
      <c r="C23" s="26"/>
      <c r="D23" s="27"/>
      <c r="E23" s="27"/>
      <c r="F23" s="36" t="s">
        <v>3</v>
      </c>
      <c r="G23" s="26" t="s">
        <v>3</v>
      </c>
      <c r="H23" s="27"/>
      <c r="I23" s="27"/>
      <c r="J23" s="36"/>
      <c r="K23" s="50"/>
      <c r="L23" s="27"/>
      <c r="M23" s="27"/>
      <c r="N23" s="49"/>
      <c r="O23" s="26"/>
      <c r="P23" s="27"/>
      <c r="Q23" s="27"/>
      <c r="R23" s="36"/>
      <c r="S23" s="50"/>
      <c r="T23" s="20"/>
      <c r="U23" s="38"/>
      <c r="V23" s="1257">
        <f>COUNT(C24:U24)</f>
        <v>0</v>
      </c>
      <c r="W23" s="26">
        <v>4</v>
      </c>
      <c r="X23" s="20"/>
      <c r="Y23" s="27"/>
      <c r="Z23" s="27"/>
      <c r="AA23" s="39"/>
      <c r="AB23" s="51"/>
      <c r="AC23" s="53">
        <f>COUNTIF($C23:$U23,"B")</f>
        <v>0</v>
      </c>
      <c r="AD23" s="54">
        <f>COUNTIF($C23:$U23,"E")</f>
        <v>2</v>
      </c>
      <c r="AE23" s="54">
        <f>COUNTIF(C23:U23, "F")</f>
        <v>0</v>
      </c>
      <c r="AF23" s="54">
        <f>COUNTIF(C23:U23,"O")</f>
        <v>0</v>
      </c>
      <c r="AG23" s="54">
        <f>COUNTIF(C23:U23,"T")</f>
        <v>0</v>
      </c>
      <c r="AH23" s="54">
        <f>COUNTIF(C23:U23,"C")</f>
        <v>0</v>
      </c>
      <c r="AI23" s="54">
        <f>COUNTIF(C23:U23,"M")</f>
        <v>0</v>
      </c>
      <c r="AJ23" s="54">
        <f>COUNTIF(C23:U23,"I")</f>
        <v>0</v>
      </c>
      <c r="AK23" s="54">
        <f>COUNTIF(C23:U23,"S")</f>
        <v>0</v>
      </c>
      <c r="AL23" s="54">
        <f>COUNTIF(C23:U23,"X")</f>
        <v>0</v>
      </c>
      <c r="AM23" s="54">
        <f>COUNTIF(C23:U23,"P")</f>
        <v>0</v>
      </c>
      <c r="AN23" s="55">
        <f>COUNTIF(C23:U23,"H")</f>
        <v>0</v>
      </c>
      <c r="AO23" s="1240">
        <f>SUM(AC23:AN23)</f>
        <v>2</v>
      </c>
      <c r="AP23" s="56">
        <f>COUNTIF(W23:AA23,"B")</f>
        <v>0</v>
      </c>
      <c r="AQ23" s="54">
        <f>COUNTIF(W23:AA23,"E")</f>
        <v>0</v>
      </c>
      <c r="AR23" s="54">
        <f>COUNTIF(W23:AA23, "F")</f>
        <v>0</v>
      </c>
      <c r="AS23" s="54">
        <f>COUNTIF(W23:AA23,"O")</f>
        <v>0</v>
      </c>
      <c r="AT23" s="54">
        <f>COUNTIF(W23:AA23,"T")</f>
        <v>0</v>
      </c>
      <c r="AU23" s="54">
        <f>COUNTIF(W23:AA23,"C")</f>
        <v>0</v>
      </c>
      <c r="AV23" s="54">
        <f>COUNTIF(W23:AA23,"M")</f>
        <v>0</v>
      </c>
      <c r="AW23" s="54">
        <f>COUNTIF(W23:AA23,"I")</f>
        <v>0</v>
      </c>
      <c r="AX23" s="54">
        <f>COUNTIF(W23:AA23,"S")</f>
        <v>0</v>
      </c>
      <c r="AY23" s="54">
        <f>COUNTIF(W23:AA23,"X")</f>
        <v>0</v>
      </c>
      <c r="AZ23" s="54">
        <f>COUNTIF(W23:AA23,"P")</f>
        <v>0</v>
      </c>
      <c r="BA23" s="54">
        <f>COUNTIF(W23:AA23,"H")</f>
        <v>0</v>
      </c>
      <c r="BB23" s="54">
        <f>COUNTIF(W23:AA23,"G")</f>
        <v>0</v>
      </c>
      <c r="BC23" s="55">
        <f>COUNTIF(W23:AA23, "4")</f>
        <v>1</v>
      </c>
      <c r="BD23" s="1240">
        <f>SUM(AP23:BC23)</f>
        <v>1</v>
      </c>
      <c r="BE23" s="280" t="str">
        <f>IF(AB23="","",IF(AB23="pm",1))</f>
        <v/>
      </c>
      <c r="BF23" s="281" t="str">
        <f>IF(AB23="","",IF(AB23="g",1))</f>
        <v/>
      </c>
      <c r="BG23" s="282" t="str">
        <f>IF(AB23="","",IF(AB23="Ins",1))</f>
        <v/>
      </c>
      <c r="BH23" s="282" t="str">
        <f>IF(AB23="","",IF(AB23="fight",1))</f>
        <v/>
      </c>
      <c r="BI23" s="1265" t="str">
        <f>B23</f>
        <v>Whiskey</v>
      </c>
    </row>
    <row r="24" spans="1:125" s="8" customFormat="1" ht="15.75" customHeight="1" thickBot="1">
      <c r="A24" s="1252"/>
      <c r="B24" s="1254"/>
      <c r="C24" s="21"/>
      <c r="D24" s="22"/>
      <c r="E24" s="22"/>
      <c r="F24" s="35"/>
      <c r="G24" s="21"/>
      <c r="H24" s="22"/>
      <c r="I24" s="22"/>
      <c r="J24" s="35"/>
      <c r="K24" s="23"/>
      <c r="L24" s="22"/>
      <c r="M24" s="22"/>
      <c r="N24" s="37"/>
      <c r="O24" s="21"/>
      <c r="P24" s="22"/>
      <c r="Q24" s="22"/>
      <c r="R24" s="35"/>
      <c r="S24" s="23"/>
      <c r="T24" s="22"/>
      <c r="U24" s="25"/>
      <c r="V24" s="1258"/>
      <c r="W24" s="21"/>
      <c r="X24" s="22"/>
      <c r="Y24" s="22"/>
      <c r="Z24" s="22"/>
      <c r="AA24" s="57"/>
      <c r="AB24" s="34"/>
      <c r="AC24" s="662" t="s">
        <v>92</v>
      </c>
      <c r="AD24" s="663" t="s">
        <v>3</v>
      </c>
      <c r="AE24" s="663" t="s">
        <v>4</v>
      </c>
      <c r="AF24" s="663" t="s">
        <v>93</v>
      </c>
      <c r="AG24" s="663" t="s">
        <v>5</v>
      </c>
      <c r="AH24" s="663" t="s">
        <v>6</v>
      </c>
      <c r="AI24" s="663" t="s">
        <v>7</v>
      </c>
      <c r="AJ24" s="663" t="s">
        <v>8</v>
      </c>
      <c r="AK24" s="663" t="s">
        <v>90</v>
      </c>
      <c r="AL24" s="663" t="s">
        <v>9</v>
      </c>
      <c r="AM24" s="663" t="s">
        <v>91</v>
      </c>
      <c r="AN24" s="663" t="s">
        <v>10</v>
      </c>
      <c r="AO24" s="1241"/>
      <c r="AP24" s="662" t="s">
        <v>92</v>
      </c>
      <c r="AQ24" s="663" t="s">
        <v>3</v>
      </c>
      <c r="AR24" s="663" t="s">
        <v>4</v>
      </c>
      <c r="AS24" s="663" t="s">
        <v>93</v>
      </c>
      <c r="AT24" s="663" t="s">
        <v>5</v>
      </c>
      <c r="AU24" s="663" t="s">
        <v>6</v>
      </c>
      <c r="AV24" s="663" t="s">
        <v>7</v>
      </c>
      <c r="AW24" s="663" t="s">
        <v>8</v>
      </c>
      <c r="AX24" s="663" t="s">
        <v>90</v>
      </c>
      <c r="AY24" s="663" t="s">
        <v>9</v>
      </c>
      <c r="AZ24" s="663" t="s">
        <v>91</v>
      </c>
      <c r="BA24" s="663" t="s">
        <v>10</v>
      </c>
      <c r="BB24" s="663" t="s">
        <v>89</v>
      </c>
      <c r="BC24" s="663">
        <v>4</v>
      </c>
      <c r="BD24" s="1241"/>
      <c r="BE24" s="1359"/>
      <c r="BF24" s="1360"/>
      <c r="BG24" s="1360"/>
      <c r="BH24" s="1361"/>
      <c r="BI24" s="1265"/>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44" t="str">
        <f ca="1">IF(Rosters!B23="","",Rosters!B23)</f>
        <v>-</v>
      </c>
      <c r="B25" s="1255" t="str">
        <f ca="1">IF(Rosters!C23="","",Rosters!C23)</f>
        <v>-</v>
      </c>
      <c r="C25" s="32"/>
      <c r="D25" s="33"/>
      <c r="E25" s="33"/>
      <c r="F25" s="36"/>
      <c r="G25" s="32"/>
      <c r="H25" s="33"/>
      <c r="I25" s="33"/>
      <c r="J25" s="36"/>
      <c r="K25" s="59"/>
      <c r="L25" s="33"/>
      <c r="M25" s="33"/>
      <c r="N25" s="49"/>
      <c r="O25" s="32"/>
      <c r="P25" s="33"/>
      <c r="Q25" s="33"/>
      <c r="R25" s="36"/>
      <c r="S25" s="59"/>
      <c r="T25" s="28"/>
      <c r="U25" s="60"/>
      <c r="V25" s="1257">
        <f>COUNT(C26:U26)</f>
        <v>0</v>
      </c>
      <c r="W25" s="32"/>
      <c r="X25" s="28"/>
      <c r="Y25" s="33"/>
      <c r="Z25" s="33"/>
      <c r="AA25" s="58"/>
      <c r="AB25" s="51"/>
      <c r="AC25" s="53">
        <f>COUNTIF($C25:$U25,"B")</f>
        <v>0</v>
      </c>
      <c r="AD25" s="54">
        <f>COUNTIF($C25:$U25,"E")</f>
        <v>0</v>
      </c>
      <c r="AE25" s="54">
        <f>COUNTIF(C25:U25, "F")</f>
        <v>0</v>
      </c>
      <c r="AF25" s="54">
        <f>COUNTIF(C25:U25,"O")</f>
        <v>0</v>
      </c>
      <c r="AG25" s="54">
        <f>COUNTIF(C25:U25,"T")</f>
        <v>0</v>
      </c>
      <c r="AH25" s="54">
        <f>COUNTIF(C25:U25,"C")</f>
        <v>0</v>
      </c>
      <c r="AI25" s="54">
        <f>COUNTIF(C25:U25,"M")</f>
        <v>0</v>
      </c>
      <c r="AJ25" s="54">
        <f>COUNTIF(C25:U25,"I")</f>
        <v>0</v>
      </c>
      <c r="AK25" s="54">
        <f>COUNTIF(C25:U25,"S")</f>
        <v>0</v>
      </c>
      <c r="AL25" s="54">
        <f>COUNTIF(C25:U25,"X")</f>
        <v>0</v>
      </c>
      <c r="AM25" s="54">
        <f>COUNTIF(C25:U25,"P")</f>
        <v>0</v>
      </c>
      <c r="AN25" s="55">
        <f>COUNTIF(C25:U25,"H")</f>
        <v>0</v>
      </c>
      <c r="AO25" s="1240">
        <f>SUM(AC25:AN25)</f>
        <v>0</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0</v>
      </c>
      <c r="AZ25" s="54">
        <f>COUNTIF(W25:AA25,"P")</f>
        <v>0</v>
      </c>
      <c r="BA25" s="54">
        <f>COUNTIF(W25:AA25,"H")</f>
        <v>0</v>
      </c>
      <c r="BB25" s="54">
        <f>COUNTIF(W25:AA25,"G")</f>
        <v>0</v>
      </c>
      <c r="BC25" s="55">
        <f>COUNTIF(W25:AA25, "4")</f>
        <v>0</v>
      </c>
      <c r="BD25" s="1240">
        <f>SUM(AP25:BC25)</f>
        <v>0</v>
      </c>
      <c r="BE25" s="280" t="str">
        <f>IF(AB25="","",IF(AB25="pm",1))</f>
        <v/>
      </c>
      <c r="BF25" s="281" t="str">
        <f>IF(AB25="","",IF(AB25="g",1))</f>
        <v/>
      </c>
      <c r="BG25" s="282" t="str">
        <f>IF(AB25="","",IF(AB25="Ins",1))</f>
        <v/>
      </c>
      <c r="BH25" s="282" t="str">
        <f>IF(AB25="","",IF(AB25="fight",1))</f>
        <v/>
      </c>
      <c r="BI25" s="1263" t="str">
        <f>B25</f>
        <v>-</v>
      </c>
    </row>
    <row r="26" spans="1:125" s="8" customFormat="1" ht="15.75" customHeight="1" thickBot="1">
      <c r="A26" s="1245"/>
      <c r="B26" s="1256"/>
      <c r="C26" s="29"/>
      <c r="D26" s="30"/>
      <c r="E26" s="30"/>
      <c r="F26" s="35"/>
      <c r="G26" s="29"/>
      <c r="H26" s="30"/>
      <c r="I26" s="30"/>
      <c r="J26" s="35"/>
      <c r="K26" s="31"/>
      <c r="L26" s="30"/>
      <c r="M26" s="30"/>
      <c r="N26" s="37"/>
      <c r="O26" s="29"/>
      <c r="P26" s="30"/>
      <c r="Q26" s="30"/>
      <c r="R26" s="35"/>
      <c r="S26" s="31"/>
      <c r="T26" s="30"/>
      <c r="U26" s="24"/>
      <c r="V26" s="1258"/>
      <c r="W26" s="29"/>
      <c r="X26" s="30"/>
      <c r="Y26" s="30"/>
      <c r="Z26" s="30"/>
      <c r="AA26" s="61"/>
      <c r="AB26" s="34"/>
      <c r="AC26" s="662" t="s">
        <v>92</v>
      </c>
      <c r="AD26" s="663" t="s">
        <v>3</v>
      </c>
      <c r="AE26" s="663" t="s">
        <v>4</v>
      </c>
      <c r="AF26" s="663" t="s">
        <v>93</v>
      </c>
      <c r="AG26" s="663" t="s">
        <v>5</v>
      </c>
      <c r="AH26" s="663" t="s">
        <v>6</v>
      </c>
      <c r="AI26" s="663" t="s">
        <v>7</v>
      </c>
      <c r="AJ26" s="663" t="s">
        <v>8</v>
      </c>
      <c r="AK26" s="663" t="s">
        <v>90</v>
      </c>
      <c r="AL26" s="663" t="s">
        <v>9</v>
      </c>
      <c r="AM26" s="663" t="s">
        <v>91</v>
      </c>
      <c r="AN26" s="663" t="s">
        <v>10</v>
      </c>
      <c r="AO26" s="1241"/>
      <c r="AP26" s="662" t="s">
        <v>92</v>
      </c>
      <c r="AQ26" s="663" t="s">
        <v>3</v>
      </c>
      <c r="AR26" s="663" t="s">
        <v>4</v>
      </c>
      <c r="AS26" s="663" t="s">
        <v>93</v>
      </c>
      <c r="AT26" s="663" t="s">
        <v>5</v>
      </c>
      <c r="AU26" s="663" t="s">
        <v>6</v>
      </c>
      <c r="AV26" s="663" t="s">
        <v>7</v>
      </c>
      <c r="AW26" s="663" t="s">
        <v>8</v>
      </c>
      <c r="AX26" s="663" t="s">
        <v>90</v>
      </c>
      <c r="AY26" s="663" t="s">
        <v>9</v>
      </c>
      <c r="AZ26" s="663" t="s">
        <v>91</v>
      </c>
      <c r="BA26" s="663" t="s">
        <v>10</v>
      </c>
      <c r="BB26" s="663" t="s">
        <v>89</v>
      </c>
      <c r="BC26" s="663">
        <v>4</v>
      </c>
      <c r="BD26" s="1241"/>
      <c r="BE26" s="1359"/>
      <c r="BF26" s="1360"/>
      <c r="BG26" s="1360"/>
      <c r="BH26" s="1361"/>
      <c r="BI26" s="1263"/>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51" t="str">
        <f ca="1">IF(Rosters!B24="","",Rosters!B24)</f>
        <v>-</v>
      </c>
      <c r="B27" s="1253" t="str">
        <f ca="1">IF(Rosters!C24="","",Rosters!C24)</f>
        <v>-</v>
      </c>
      <c r="C27" s="26"/>
      <c r="D27" s="27"/>
      <c r="E27" s="27"/>
      <c r="F27" s="36"/>
      <c r="G27" s="26"/>
      <c r="H27" s="27"/>
      <c r="I27" s="27"/>
      <c r="J27" s="36"/>
      <c r="K27" s="50"/>
      <c r="L27" s="27"/>
      <c r="M27" s="27"/>
      <c r="N27" s="49"/>
      <c r="O27" s="26"/>
      <c r="P27" s="27"/>
      <c r="Q27" s="27"/>
      <c r="R27" s="36"/>
      <c r="S27" s="50"/>
      <c r="T27" s="20"/>
      <c r="U27" s="38"/>
      <c r="V27" s="1257">
        <f>COUNT(C28:U28)</f>
        <v>0</v>
      </c>
      <c r="W27" s="26"/>
      <c r="X27" s="20"/>
      <c r="Y27" s="27"/>
      <c r="Z27" s="27"/>
      <c r="AA27" s="39"/>
      <c r="AB27" s="51"/>
      <c r="AC27" s="53">
        <f>COUNTIF($C27:$U27,"B")</f>
        <v>0</v>
      </c>
      <c r="AD27" s="54">
        <f>COUNTIF($C27:$U27,"E")</f>
        <v>0</v>
      </c>
      <c r="AE27" s="54">
        <f>COUNTIF(C27:U27, "F")</f>
        <v>0</v>
      </c>
      <c r="AF27" s="54">
        <f>COUNTIF(C27:U27,"O")</f>
        <v>0</v>
      </c>
      <c r="AG27" s="54">
        <f>COUNTIF(C27:U27,"T")</f>
        <v>0</v>
      </c>
      <c r="AH27" s="54">
        <f>COUNTIF(C27:U27,"C")</f>
        <v>0</v>
      </c>
      <c r="AI27" s="54">
        <f>COUNTIF(C27:U27,"M")</f>
        <v>0</v>
      </c>
      <c r="AJ27" s="54">
        <f>COUNTIF(C27:U27,"I")</f>
        <v>0</v>
      </c>
      <c r="AK27" s="54">
        <f>COUNTIF(C27:U27,"S")</f>
        <v>0</v>
      </c>
      <c r="AL27" s="54">
        <f>COUNTIF(C27:U27,"X")</f>
        <v>0</v>
      </c>
      <c r="AM27" s="54">
        <f>COUNTIF(C27:U27,"P")</f>
        <v>0</v>
      </c>
      <c r="AN27" s="55">
        <f>COUNTIF(C27:U27,"H")</f>
        <v>0</v>
      </c>
      <c r="AO27" s="1240">
        <f>SUM(AC27:AN27)</f>
        <v>0</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40">
        <f>SUM(AP27:BC27)</f>
        <v>0</v>
      </c>
      <c r="BE27" s="280" t="str">
        <f>IF(AB27="","",IF(AB27="pm",1))</f>
        <v/>
      </c>
      <c r="BF27" s="281" t="str">
        <f>IF(AB27="","",IF(AB27="g",1))</f>
        <v/>
      </c>
      <c r="BG27" s="282" t="str">
        <f>IF(AB27="","",IF(AB27="Ins",1))</f>
        <v/>
      </c>
      <c r="BH27" s="282" t="str">
        <f>IF(AB27="","",IF(AB27="fight",1))</f>
        <v/>
      </c>
      <c r="BI27" s="1265" t="str">
        <f>B27</f>
        <v>-</v>
      </c>
    </row>
    <row r="28" spans="1:125" s="8" customFormat="1" ht="15.75" customHeight="1" thickBot="1">
      <c r="A28" s="1252"/>
      <c r="B28" s="1254"/>
      <c r="C28" s="21"/>
      <c r="D28" s="22"/>
      <c r="E28" s="22"/>
      <c r="F28" s="35"/>
      <c r="G28" s="21"/>
      <c r="H28" s="22"/>
      <c r="I28" s="22"/>
      <c r="J28" s="35"/>
      <c r="K28" s="23"/>
      <c r="L28" s="22"/>
      <c r="M28" s="22"/>
      <c r="N28" s="37"/>
      <c r="O28" s="21"/>
      <c r="P28" s="22"/>
      <c r="Q28" s="22"/>
      <c r="R28" s="35"/>
      <c r="S28" s="23"/>
      <c r="T28" s="22"/>
      <c r="U28" s="25"/>
      <c r="V28" s="1258"/>
      <c r="W28" s="21"/>
      <c r="X28" s="22"/>
      <c r="Y28" s="22"/>
      <c r="Z28" s="22"/>
      <c r="AA28" s="57"/>
      <c r="AB28" s="34"/>
      <c r="AC28" s="662" t="s">
        <v>92</v>
      </c>
      <c r="AD28" s="663" t="s">
        <v>3</v>
      </c>
      <c r="AE28" s="663" t="s">
        <v>4</v>
      </c>
      <c r="AF28" s="663" t="s">
        <v>93</v>
      </c>
      <c r="AG28" s="663" t="s">
        <v>5</v>
      </c>
      <c r="AH28" s="663" t="s">
        <v>6</v>
      </c>
      <c r="AI28" s="663" t="s">
        <v>7</v>
      </c>
      <c r="AJ28" s="663" t="s">
        <v>8</v>
      </c>
      <c r="AK28" s="663" t="s">
        <v>90</v>
      </c>
      <c r="AL28" s="663" t="s">
        <v>9</v>
      </c>
      <c r="AM28" s="663" t="s">
        <v>91</v>
      </c>
      <c r="AN28" s="663" t="s">
        <v>10</v>
      </c>
      <c r="AO28" s="1241"/>
      <c r="AP28" s="662" t="s">
        <v>92</v>
      </c>
      <c r="AQ28" s="663" t="s">
        <v>3</v>
      </c>
      <c r="AR28" s="663" t="s">
        <v>4</v>
      </c>
      <c r="AS28" s="663" t="s">
        <v>93</v>
      </c>
      <c r="AT28" s="663" t="s">
        <v>5</v>
      </c>
      <c r="AU28" s="663" t="s">
        <v>6</v>
      </c>
      <c r="AV28" s="663" t="s">
        <v>7</v>
      </c>
      <c r="AW28" s="663" t="s">
        <v>8</v>
      </c>
      <c r="AX28" s="663" t="s">
        <v>90</v>
      </c>
      <c r="AY28" s="663" t="s">
        <v>9</v>
      </c>
      <c r="AZ28" s="663" t="s">
        <v>91</v>
      </c>
      <c r="BA28" s="663" t="s">
        <v>10</v>
      </c>
      <c r="BB28" s="663" t="s">
        <v>89</v>
      </c>
      <c r="BC28" s="663">
        <v>4</v>
      </c>
      <c r="BD28" s="1241"/>
      <c r="BE28" s="1359"/>
      <c r="BF28" s="1360"/>
      <c r="BG28" s="1360"/>
      <c r="BH28" s="1361"/>
      <c r="BI28" s="1265"/>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44" t="str">
        <f ca="1">IF(Rosters!B25="","",Rosters!B25)</f>
        <v>-</v>
      </c>
      <c r="B29" s="1255" t="str">
        <f ca="1">IF(Rosters!C25="","",Rosters!C25)</f>
        <v>-</v>
      </c>
      <c r="C29" s="32"/>
      <c r="D29" s="33"/>
      <c r="E29" s="33"/>
      <c r="F29" s="36"/>
      <c r="G29" s="32"/>
      <c r="H29" s="33"/>
      <c r="I29" s="33"/>
      <c r="J29" s="36"/>
      <c r="K29" s="59"/>
      <c r="L29" s="33"/>
      <c r="M29" s="33"/>
      <c r="N29" s="49"/>
      <c r="O29" s="32"/>
      <c r="P29" s="33"/>
      <c r="Q29" s="33"/>
      <c r="R29" s="36"/>
      <c r="S29" s="59"/>
      <c r="T29" s="28"/>
      <c r="U29" s="60"/>
      <c r="V29" s="1257">
        <f>COUNT(C30:U30)</f>
        <v>0</v>
      </c>
      <c r="W29" s="32"/>
      <c r="X29" s="28"/>
      <c r="Y29" s="33"/>
      <c r="Z29" s="33"/>
      <c r="AA29" s="58"/>
      <c r="AB29" s="51"/>
      <c r="AC29" s="53">
        <f>COUNTIF($C29:$U29,"B")</f>
        <v>0</v>
      </c>
      <c r="AD29" s="54">
        <f>COUNTIF($C29:$U29,"E")</f>
        <v>0</v>
      </c>
      <c r="AE29" s="54">
        <f>COUNTIF(C29:U29, "F")</f>
        <v>0</v>
      </c>
      <c r="AF29" s="54">
        <f>COUNTIF(C29:U29,"O")</f>
        <v>0</v>
      </c>
      <c r="AG29" s="54">
        <f>COUNTIF(C29:U29,"T")</f>
        <v>0</v>
      </c>
      <c r="AH29" s="54">
        <f>COUNTIF(C29:U29,"C")</f>
        <v>0</v>
      </c>
      <c r="AI29" s="54">
        <f>COUNTIF(C29:U29,"M")</f>
        <v>0</v>
      </c>
      <c r="AJ29" s="54">
        <f>COUNTIF(C29:U29,"I")</f>
        <v>0</v>
      </c>
      <c r="AK29" s="54">
        <f>COUNTIF(C29:U29,"S")</f>
        <v>0</v>
      </c>
      <c r="AL29" s="54">
        <f>COUNTIF(C29:U29,"X")</f>
        <v>0</v>
      </c>
      <c r="AM29" s="54">
        <f>COUNTIF(C29:U29,"P")</f>
        <v>0</v>
      </c>
      <c r="AN29" s="55">
        <f>COUNTIF(C29:U29,"H")</f>
        <v>0</v>
      </c>
      <c r="AO29" s="1240">
        <f>SUM(AC29:AN29)</f>
        <v>0</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0</v>
      </c>
      <c r="BD29" s="1240">
        <f>SUM(AP29:BC29)</f>
        <v>0</v>
      </c>
      <c r="BE29" s="280" t="str">
        <f>IF(AB29="","",IF(AB29="pm",1))</f>
        <v/>
      </c>
      <c r="BF29" s="281" t="str">
        <f>IF(AB29="","",IF(AB29="g",1))</f>
        <v/>
      </c>
      <c r="BG29" s="282" t="str">
        <f>IF(AB29="","",IF(AB29="Ins",1))</f>
        <v/>
      </c>
      <c r="BH29" s="282" t="str">
        <f>IF(AB29="","",IF(AB29="fight",1))</f>
        <v/>
      </c>
      <c r="BI29" s="1263" t="str">
        <f>B29</f>
        <v>-</v>
      </c>
    </row>
    <row r="30" spans="1:125" s="8" customFormat="1" ht="15.75" customHeight="1" thickBot="1">
      <c r="A30" s="1245"/>
      <c r="B30" s="1256"/>
      <c r="C30" s="29"/>
      <c r="D30" s="30"/>
      <c r="E30" s="30"/>
      <c r="F30" s="35"/>
      <c r="G30" s="29"/>
      <c r="H30" s="30"/>
      <c r="I30" s="30"/>
      <c r="J30" s="35"/>
      <c r="K30" s="31"/>
      <c r="L30" s="30"/>
      <c r="M30" s="30"/>
      <c r="N30" s="37"/>
      <c r="O30" s="29"/>
      <c r="P30" s="30"/>
      <c r="Q30" s="30"/>
      <c r="R30" s="35"/>
      <c r="S30" s="31"/>
      <c r="T30" s="30"/>
      <c r="U30" s="24"/>
      <c r="V30" s="1258"/>
      <c r="W30" s="29"/>
      <c r="X30" s="30"/>
      <c r="Y30" s="30"/>
      <c r="Z30" s="30"/>
      <c r="AA30" s="61"/>
      <c r="AB30" s="255"/>
      <c r="AC30" s="256">
        <f t="shared" ref="AC30:AN30" si="0">SUM(AC29,AC27,AC25,AC23,AC21,AC19,AC17,AC15,AC13,AC11,AC9,AC7,AC5,AC3)</f>
        <v>1</v>
      </c>
      <c r="AD30" s="257">
        <f t="shared" si="0"/>
        <v>5</v>
      </c>
      <c r="AE30" s="257">
        <f t="shared" si="0"/>
        <v>5</v>
      </c>
      <c r="AF30" s="257">
        <f t="shared" si="0"/>
        <v>1</v>
      </c>
      <c r="AG30" s="257">
        <f t="shared" si="0"/>
        <v>0</v>
      </c>
      <c r="AH30" s="257">
        <f t="shared" si="0"/>
        <v>0</v>
      </c>
      <c r="AI30" s="257">
        <f t="shared" si="0"/>
        <v>1</v>
      </c>
      <c r="AJ30" s="257">
        <f t="shared" si="0"/>
        <v>4</v>
      </c>
      <c r="AK30" s="257">
        <f t="shared" si="0"/>
        <v>0</v>
      </c>
      <c r="AL30" s="257">
        <f t="shared" si="0"/>
        <v>8</v>
      </c>
      <c r="AM30" s="257">
        <f t="shared" si="0"/>
        <v>0</v>
      </c>
      <c r="AN30" s="258">
        <f t="shared" si="0"/>
        <v>0</v>
      </c>
      <c r="AO30" s="1276"/>
      <c r="AP30" s="256">
        <f t="shared" ref="AP30:BC30" si="1">SUM(AP29,AP27,AP25,AP23,AP21,AP19,AP17,AP15,AP13,AP11,AP9,AP7,AP5,AP3)</f>
        <v>0</v>
      </c>
      <c r="AQ30" s="257">
        <f t="shared" si="1"/>
        <v>0</v>
      </c>
      <c r="AR30" s="257">
        <f t="shared" si="1"/>
        <v>0</v>
      </c>
      <c r="AS30" s="257">
        <f t="shared" si="1"/>
        <v>0</v>
      </c>
      <c r="AT30" s="257">
        <f t="shared" si="1"/>
        <v>0</v>
      </c>
      <c r="AU30" s="257">
        <f t="shared" si="1"/>
        <v>0</v>
      </c>
      <c r="AV30" s="257">
        <f t="shared" si="1"/>
        <v>0</v>
      </c>
      <c r="AW30" s="257">
        <f t="shared" si="1"/>
        <v>0</v>
      </c>
      <c r="AX30" s="257">
        <f t="shared" si="1"/>
        <v>0</v>
      </c>
      <c r="AY30" s="257">
        <f t="shared" si="1"/>
        <v>3</v>
      </c>
      <c r="AZ30" s="257">
        <f t="shared" si="1"/>
        <v>1</v>
      </c>
      <c r="BA30" s="257">
        <f t="shared" si="1"/>
        <v>0</v>
      </c>
      <c r="BB30" s="257">
        <f t="shared" si="1"/>
        <v>0</v>
      </c>
      <c r="BC30" s="258">
        <f t="shared" si="1"/>
        <v>4</v>
      </c>
      <c r="BD30" s="1275"/>
      <c r="BE30" s="1362"/>
      <c r="BF30" s="1363"/>
      <c r="BG30" s="1363"/>
      <c r="BH30" s="1364"/>
      <c r="BI30" s="1274"/>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4" customHeight="1" thickBot="1">
      <c r="A31" s="1266" t="s">
        <v>14</v>
      </c>
      <c r="B31" s="1267"/>
      <c r="C31" s="1267"/>
      <c r="D31" s="1267"/>
      <c r="E31" s="1267"/>
      <c r="F31" s="1267"/>
      <c r="G31" s="1267"/>
      <c r="H31" s="1267"/>
      <c r="I31" s="1267"/>
      <c r="J31" s="1267"/>
      <c r="K31" s="1267"/>
      <c r="L31" s="1267"/>
      <c r="M31" s="1267"/>
      <c r="N31" s="1267"/>
      <c r="O31" s="1267"/>
      <c r="P31" s="1267"/>
      <c r="Q31" s="1267"/>
      <c r="R31" s="1267"/>
      <c r="S31" s="1267"/>
      <c r="T31" s="1267"/>
      <c r="U31" s="1267"/>
      <c r="V31" s="1267"/>
      <c r="W31" s="1267"/>
      <c r="X31" s="1267"/>
      <c r="Y31" s="1267"/>
      <c r="Z31" s="1267"/>
      <c r="AA31" s="1267"/>
      <c r="AB31" s="1268"/>
      <c r="AC31" s="1269"/>
      <c r="AD31" s="1270"/>
      <c r="AE31" s="1270"/>
      <c r="AF31" s="1270"/>
      <c r="AG31" s="1270"/>
      <c r="AH31" s="1270"/>
      <c r="AI31" s="1270"/>
      <c r="AJ31" s="1270"/>
      <c r="AK31" s="1270"/>
      <c r="AL31" s="1270"/>
      <c r="AM31" s="1270"/>
      <c r="AN31" s="1270"/>
      <c r="AO31" s="1271"/>
      <c r="AP31" s="1270"/>
      <c r="AQ31" s="1270"/>
      <c r="AR31" s="1270"/>
      <c r="AS31" s="1270"/>
      <c r="AT31" s="1270"/>
      <c r="AU31" s="1270"/>
      <c r="AV31" s="1270"/>
      <c r="AW31" s="1270"/>
      <c r="AX31" s="1270"/>
      <c r="AY31" s="1270"/>
      <c r="AZ31" s="1270"/>
      <c r="BA31" s="1270"/>
      <c r="BB31" s="1270"/>
      <c r="BC31" s="1270"/>
      <c r="BD31" s="1271"/>
      <c r="BE31" s="1272"/>
      <c r="BF31" s="1272"/>
      <c r="BG31" s="1272"/>
      <c r="BH31" s="1272"/>
      <c r="BI31" s="1273"/>
    </row>
    <row r="32" spans="1:125" ht="12.75" customHeight="1" thickBot="1">
      <c r="A32" s="1281" t="s">
        <v>87</v>
      </c>
      <c r="B32" s="1282"/>
      <c r="C32" s="1282"/>
      <c r="D32" s="1282"/>
      <c r="E32" s="1282"/>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3" t="s">
        <v>272</v>
      </c>
      <c r="AD32" s="1284"/>
      <c r="AE32" s="1284"/>
      <c r="AF32" s="1284"/>
      <c r="AG32" s="1284"/>
      <c r="AH32" s="1284"/>
      <c r="AI32" s="1284"/>
      <c r="AJ32" s="1284"/>
      <c r="AK32" s="1284"/>
      <c r="AL32" s="1284"/>
      <c r="AM32" s="1284"/>
      <c r="AN32" s="1284"/>
      <c r="AO32" s="1221">
        <f>SUM(AO3:AO30)</f>
        <v>25</v>
      </c>
      <c r="AP32" s="1285" t="s">
        <v>274</v>
      </c>
      <c r="AQ32" s="1284"/>
      <c r="AR32" s="1284"/>
      <c r="AS32" s="1284"/>
      <c r="AT32" s="1284"/>
      <c r="AU32" s="1284"/>
      <c r="AV32" s="1284"/>
      <c r="AW32" s="1284"/>
      <c r="AX32" s="1284"/>
      <c r="AY32" s="1284"/>
      <c r="AZ32" s="1284"/>
      <c r="BA32" s="1284"/>
      <c r="BB32" s="1284"/>
      <c r="BC32" s="1284"/>
      <c r="BD32" s="1221">
        <f>SUM(BD3:BD30)-SUM(BC3,BC5,BC7,BC9,BC11,BC13,BC15,BC17,BC19,BC21,BC23,BC25,BC27,BC29)</f>
        <v>4</v>
      </c>
      <c r="BE32" s="1287" t="s">
        <v>271</v>
      </c>
      <c r="BF32" s="1287"/>
      <c r="BG32" s="1287"/>
      <c r="BH32" s="1287"/>
      <c r="BI32" s="1288"/>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277" t="s">
        <v>88</v>
      </c>
      <c r="B33" s="1278"/>
      <c r="C33" s="1278"/>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86" t="s">
        <v>275</v>
      </c>
      <c r="AD33" s="1230"/>
      <c r="AE33" s="1230"/>
      <c r="AF33" s="1230"/>
      <c r="AG33" s="1230"/>
      <c r="AH33" s="1230"/>
      <c r="AI33" s="1230"/>
      <c r="AJ33" s="1230"/>
      <c r="AK33" s="1230"/>
      <c r="AL33" s="1230"/>
      <c r="AM33" s="1224">
        <f>AO32/(AO32+AO69)</f>
        <v>0.43859649122807015</v>
      </c>
      <c r="AN33" s="1224"/>
      <c r="AO33" s="1222"/>
      <c r="AP33" s="1229" t="s">
        <v>277</v>
      </c>
      <c r="AQ33" s="1230"/>
      <c r="AR33" s="1230"/>
      <c r="AS33" s="1230"/>
      <c r="AT33" s="1230"/>
      <c r="AU33" s="1230"/>
      <c r="AV33" s="1230"/>
      <c r="AW33" s="1230"/>
      <c r="AX33" s="1230"/>
      <c r="AY33" s="1230"/>
      <c r="AZ33" s="1230"/>
      <c r="BA33" s="1230"/>
      <c r="BB33" s="1224">
        <f>BD32/(BD32+BD69)</f>
        <v>0.26666666666666666</v>
      </c>
      <c r="BC33" s="1224"/>
      <c r="BD33" s="1222"/>
      <c r="BE33" s="64" t="s">
        <v>20</v>
      </c>
      <c r="BF33" s="64" t="s">
        <v>56</v>
      </c>
      <c r="BG33" s="64"/>
      <c r="BH33" s="1279" t="s">
        <v>21</v>
      </c>
      <c r="BI33" s="1280"/>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38" t="s">
        <v>109</v>
      </c>
      <c r="B34" s="1139"/>
      <c r="C34" s="1139"/>
      <c r="D34" s="1139"/>
      <c r="E34" s="1139"/>
      <c r="F34" s="1139"/>
      <c r="G34" s="1139"/>
      <c r="H34" s="1139"/>
      <c r="I34" s="1139"/>
      <c r="J34" s="1139"/>
      <c r="K34" s="1139"/>
      <c r="L34" s="1139"/>
      <c r="M34" s="1139"/>
      <c r="N34" s="1139"/>
      <c r="O34" s="1139"/>
      <c r="P34" s="1139"/>
      <c r="Q34" s="1139"/>
      <c r="R34" s="1139"/>
      <c r="S34" s="1139"/>
      <c r="T34" s="1139"/>
      <c r="U34" s="1139"/>
      <c r="V34" s="1139"/>
      <c r="W34" s="1139"/>
      <c r="X34" s="1139"/>
      <c r="Y34" s="1139"/>
      <c r="Z34" s="1139"/>
      <c r="AA34" s="1139"/>
      <c r="AB34" s="1139"/>
      <c r="AC34" s="1296" t="s">
        <v>17</v>
      </c>
      <c r="AD34" s="1220"/>
      <c r="AE34" s="1220"/>
      <c r="AF34" s="1220"/>
      <c r="AG34" s="1220"/>
      <c r="AH34" s="1220"/>
      <c r="AI34" s="1220"/>
      <c r="AJ34" s="1220"/>
      <c r="AK34" s="1220"/>
      <c r="AL34" s="1220"/>
      <c r="AM34" s="1220"/>
      <c r="AN34" s="1220"/>
      <c r="AO34" s="1297">
        <f>AO32/C75</f>
        <v>1.6666666666666667</v>
      </c>
      <c r="AP34" s="1219" t="s">
        <v>19</v>
      </c>
      <c r="AQ34" s="1220"/>
      <c r="AR34" s="1220"/>
      <c r="AS34" s="1220"/>
      <c r="AT34" s="1220"/>
      <c r="AU34" s="1220"/>
      <c r="AV34" s="1220"/>
      <c r="AW34" s="1220"/>
      <c r="AX34" s="1220"/>
      <c r="AY34" s="1220"/>
      <c r="AZ34" s="1220"/>
      <c r="BA34" s="1220"/>
      <c r="BB34" s="1220"/>
      <c r="BC34" s="1220"/>
      <c r="BD34" s="1222">
        <f>SUM(BD3:BD30)</f>
        <v>8</v>
      </c>
      <c r="BE34" s="290"/>
      <c r="BF34" s="52"/>
      <c r="BG34" s="52"/>
      <c r="BH34" s="1289"/>
      <c r="BI34" s="1290"/>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291" t="s">
        <v>15</v>
      </c>
      <c r="B35" s="1292"/>
      <c r="C35" s="1292"/>
      <c r="D35" s="1292"/>
      <c r="E35" s="1292"/>
      <c r="F35" s="1292"/>
      <c r="G35" s="1292"/>
      <c r="H35" s="1292"/>
      <c r="I35" s="1292"/>
      <c r="J35" s="1292"/>
      <c r="K35" s="1292"/>
      <c r="L35" s="1292"/>
      <c r="M35" s="1292"/>
      <c r="N35" s="1292"/>
      <c r="O35" s="1292"/>
      <c r="P35" s="1292"/>
      <c r="Q35" s="1292"/>
      <c r="R35" s="1292"/>
      <c r="S35" s="1292"/>
      <c r="T35" s="1292"/>
      <c r="U35" s="1292"/>
      <c r="V35" s="1292"/>
      <c r="W35" s="1292"/>
      <c r="X35" s="1292"/>
      <c r="Y35" s="1292"/>
      <c r="Z35" s="1292"/>
      <c r="AA35" s="1292"/>
      <c r="AB35" s="1292"/>
      <c r="AC35" s="1231" t="s">
        <v>276</v>
      </c>
      <c r="AD35" s="1232"/>
      <c r="AE35" s="1232"/>
      <c r="AF35" s="1232"/>
      <c r="AG35" s="1232"/>
      <c r="AH35" s="1232"/>
      <c r="AI35" s="1232"/>
      <c r="AJ35" s="1232"/>
      <c r="AK35" s="1232"/>
      <c r="AL35" s="1232"/>
      <c r="AM35" s="1225">
        <f>AO34-AO71</f>
        <v>-0.46666666666666656</v>
      </c>
      <c r="AN35" s="1226"/>
      <c r="AO35" s="1297"/>
      <c r="AP35" s="1295" t="s">
        <v>278</v>
      </c>
      <c r="AQ35" s="1232"/>
      <c r="AR35" s="1232"/>
      <c r="AS35" s="1232"/>
      <c r="AT35" s="1232"/>
      <c r="AU35" s="1232"/>
      <c r="AV35" s="1232"/>
      <c r="AW35" s="1232"/>
      <c r="AX35" s="1232"/>
      <c r="AY35" s="1232"/>
      <c r="AZ35" s="1232"/>
      <c r="BA35" s="1232"/>
      <c r="BB35" s="1227">
        <f>BD34/(BD34+BD71)</f>
        <v>0.32</v>
      </c>
      <c r="BC35" s="1227"/>
      <c r="BD35" s="1222"/>
      <c r="BE35" s="291"/>
      <c r="BF35" s="65"/>
      <c r="BG35" s="65"/>
      <c r="BH35" s="1293"/>
      <c r="BI35" s="1294"/>
    </row>
    <row r="36" spans="1:125" s="62" customFormat="1" ht="12.75" customHeight="1">
      <c r="A36" s="1291" t="s">
        <v>16</v>
      </c>
      <c r="B36" s="1292"/>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6" t="s">
        <v>18</v>
      </c>
      <c r="AD36" s="1220"/>
      <c r="AE36" s="1220"/>
      <c r="AF36" s="1220"/>
      <c r="AG36" s="1220"/>
      <c r="AH36" s="1220"/>
      <c r="AI36" s="1220"/>
      <c r="AJ36" s="1220"/>
      <c r="AK36" s="1220"/>
      <c r="AL36" s="1220"/>
      <c r="AM36" s="1220"/>
      <c r="AN36" s="1220"/>
      <c r="AO36" s="1297">
        <f>BD32/C75</f>
        <v>0.26666666666666666</v>
      </c>
      <c r="AP36" s="1219" t="s">
        <v>280</v>
      </c>
      <c r="AQ36" s="1220"/>
      <c r="AR36" s="1220"/>
      <c r="AS36" s="1220"/>
      <c r="AT36" s="1220"/>
      <c r="AU36" s="1220"/>
      <c r="AV36" s="1220"/>
      <c r="AW36" s="1220"/>
      <c r="AX36" s="1220"/>
      <c r="AY36" s="1220"/>
      <c r="AZ36" s="1220"/>
      <c r="BA36" s="1220"/>
      <c r="BB36" s="1220"/>
      <c r="BC36" s="1220"/>
      <c r="BD36" s="1222">
        <f>AO32+BD34</f>
        <v>33</v>
      </c>
      <c r="BE36" s="291"/>
      <c r="BF36" s="65"/>
      <c r="BG36" s="65"/>
      <c r="BH36" s="1293"/>
      <c r="BI36" s="1294"/>
    </row>
    <row r="37" spans="1:125" s="62" customFormat="1" ht="12.75" customHeight="1" thickBot="1">
      <c r="A37" s="1304" t="s">
        <v>269</v>
      </c>
      <c r="B37" s="1305"/>
      <c r="C37" s="1305"/>
      <c r="D37" s="1305"/>
      <c r="E37" s="1305"/>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8" t="s">
        <v>276</v>
      </c>
      <c r="AD37" s="1309"/>
      <c r="AE37" s="1309"/>
      <c r="AF37" s="1309"/>
      <c r="AG37" s="1309"/>
      <c r="AH37" s="1309"/>
      <c r="AI37" s="1309"/>
      <c r="AJ37" s="1309"/>
      <c r="AK37" s="1309"/>
      <c r="AL37" s="1309"/>
      <c r="AM37" s="1310">
        <f>AO36-AO73</f>
        <v>-0.46666666666666662</v>
      </c>
      <c r="AN37" s="1310"/>
      <c r="AO37" s="1302"/>
      <c r="AP37" s="1311" t="s">
        <v>281</v>
      </c>
      <c r="AQ37" s="1309"/>
      <c r="AR37" s="1309"/>
      <c r="AS37" s="1309"/>
      <c r="AT37" s="1309"/>
      <c r="AU37" s="1309"/>
      <c r="AV37" s="1309"/>
      <c r="AW37" s="1309"/>
      <c r="AX37" s="1309"/>
      <c r="AY37" s="1309"/>
      <c r="AZ37" s="1309"/>
      <c r="BA37" s="1309"/>
      <c r="BB37" s="1228">
        <f>BD36/(BD73+BD36)</f>
        <v>0.40243902439024393</v>
      </c>
      <c r="BC37" s="1228"/>
      <c r="BD37" s="1303"/>
      <c r="BE37" s="292"/>
      <c r="BF37" s="66"/>
      <c r="BG37" s="66"/>
      <c r="BH37" s="1306"/>
      <c r="BI37" s="1307"/>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96" t="s">
        <v>76</v>
      </c>
      <c r="B38" s="1186" t="str">
        <f ca="1">IF(Rosters!H10="","",Rosters!H10)</f>
        <v>D-Funk All Stars</v>
      </c>
      <c r="C38" s="1186"/>
      <c r="D38" s="1186"/>
      <c r="E38" s="1186"/>
      <c r="F38" s="1186"/>
      <c r="G38" s="1186"/>
      <c r="H38" s="1262" t="s">
        <v>47</v>
      </c>
      <c r="I38" s="1262"/>
      <c r="J38" s="1262"/>
      <c r="K38" s="1262"/>
      <c r="L38" s="1262"/>
      <c r="M38" s="1136" t="str">
        <f ca="1">'Team Pen 1'!M38:X38</f>
        <v>Skid Bro</v>
      </c>
      <c r="N38" s="1136"/>
      <c r="O38" s="1136"/>
      <c r="P38" s="1136"/>
      <c r="Q38" s="1136"/>
      <c r="R38" s="1136"/>
      <c r="S38" s="1136"/>
      <c r="T38" s="1136"/>
      <c r="U38" s="1136"/>
      <c r="V38" s="1136"/>
      <c r="W38" s="1136"/>
      <c r="X38" s="1136"/>
      <c r="Y38" s="1262" t="s">
        <v>107</v>
      </c>
      <c r="Z38" s="1262"/>
      <c r="AA38" s="1262"/>
      <c r="AB38" s="84">
        <f>AB1</f>
        <v>2</v>
      </c>
      <c r="AC38" s="1365" t="s">
        <v>11</v>
      </c>
      <c r="AD38" s="1366"/>
      <c r="AE38" s="1366"/>
      <c r="AF38" s="1366"/>
      <c r="AG38" s="1366"/>
      <c r="AH38" s="1366"/>
      <c r="AI38" s="1366"/>
      <c r="AJ38" s="1366"/>
      <c r="AK38" s="1366"/>
      <c r="AL38" s="1366"/>
      <c r="AM38" s="1366"/>
      <c r="AN38" s="1366"/>
      <c r="AO38" s="293"/>
      <c r="AP38" s="1365" t="s">
        <v>13</v>
      </c>
      <c r="AQ38" s="1366"/>
      <c r="AR38" s="1366"/>
      <c r="AS38" s="1366"/>
      <c r="AT38" s="1366"/>
      <c r="AU38" s="1366"/>
      <c r="AV38" s="1366"/>
      <c r="AW38" s="1366"/>
      <c r="AX38" s="1366"/>
      <c r="AY38" s="1366"/>
      <c r="AZ38" s="1366"/>
      <c r="BA38" s="1366"/>
      <c r="BB38" s="1366"/>
      <c r="BC38" s="1366"/>
      <c r="BD38" s="1367"/>
      <c r="BE38" s="1233" t="s">
        <v>270</v>
      </c>
      <c r="BF38" s="1234"/>
      <c r="BG38" s="1235"/>
      <c r="BH38" s="1236"/>
      <c r="BI38" s="199" t="s">
        <v>68</v>
      </c>
    </row>
    <row r="39" spans="1:125" ht="14" customHeight="1" thickBot="1">
      <c r="A39" s="658" t="s">
        <v>57</v>
      </c>
      <c r="B39" s="659" t="s">
        <v>64</v>
      </c>
      <c r="C39" s="1249" t="s">
        <v>67</v>
      </c>
      <c r="D39" s="1250"/>
      <c r="E39" s="1250"/>
      <c r="F39" s="1259"/>
      <c r="G39" s="1246" t="s">
        <v>67</v>
      </c>
      <c r="H39" s="1247"/>
      <c r="I39" s="1247"/>
      <c r="J39" s="1260"/>
      <c r="K39" s="1261" t="s">
        <v>67</v>
      </c>
      <c r="L39" s="1250"/>
      <c r="M39" s="1250"/>
      <c r="N39" s="1259"/>
      <c r="O39" s="1261" t="s">
        <v>67</v>
      </c>
      <c r="P39" s="1250"/>
      <c r="Q39" s="1250"/>
      <c r="R39" s="1259"/>
      <c r="S39" s="1246" t="s">
        <v>67</v>
      </c>
      <c r="T39" s="1247"/>
      <c r="U39" s="1248"/>
      <c r="V39" s="660" t="s">
        <v>66</v>
      </c>
      <c r="W39" s="1249" t="s">
        <v>82</v>
      </c>
      <c r="X39" s="1250"/>
      <c r="Y39" s="1250"/>
      <c r="Z39" s="1250"/>
      <c r="AA39" s="1250"/>
      <c r="AB39" s="661" t="s">
        <v>73</v>
      </c>
      <c r="AC39" s="662" t="s">
        <v>92</v>
      </c>
      <c r="AD39" s="663" t="s">
        <v>3</v>
      </c>
      <c r="AE39" s="663" t="s">
        <v>4</v>
      </c>
      <c r="AF39" s="663" t="s">
        <v>93</v>
      </c>
      <c r="AG39" s="663" t="s">
        <v>5</v>
      </c>
      <c r="AH39" s="663" t="s">
        <v>6</v>
      </c>
      <c r="AI39" s="663" t="s">
        <v>7</v>
      </c>
      <c r="AJ39" s="663" t="s">
        <v>8</v>
      </c>
      <c r="AK39" s="663" t="s">
        <v>90</v>
      </c>
      <c r="AL39" s="663" t="s">
        <v>9</v>
      </c>
      <c r="AM39" s="663" t="s">
        <v>91</v>
      </c>
      <c r="AN39" s="663" t="s">
        <v>10</v>
      </c>
      <c r="AO39" s="664" t="s">
        <v>102</v>
      </c>
      <c r="AP39" s="662" t="s">
        <v>92</v>
      </c>
      <c r="AQ39" s="663" t="s">
        <v>3</v>
      </c>
      <c r="AR39" s="663" t="s">
        <v>4</v>
      </c>
      <c r="AS39" s="663" t="s">
        <v>93</v>
      </c>
      <c r="AT39" s="663" t="s">
        <v>5</v>
      </c>
      <c r="AU39" s="663" t="s">
        <v>6</v>
      </c>
      <c r="AV39" s="663" t="s">
        <v>7</v>
      </c>
      <c r="AW39" s="663" t="s">
        <v>8</v>
      </c>
      <c r="AX39" s="663" t="s">
        <v>90</v>
      </c>
      <c r="AY39" s="663" t="s">
        <v>9</v>
      </c>
      <c r="AZ39" s="663" t="s">
        <v>91</v>
      </c>
      <c r="BA39" s="663" t="s">
        <v>10</v>
      </c>
      <c r="BB39" s="663" t="s">
        <v>89</v>
      </c>
      <c r="BC39" s="663">
        <v>4</v>
      </c>
      <c r="BD39" s="664" t="s">
        <v>102</v>
      </c>
      <c r="BE39" s="662" t="s">
        <v>12</v>
      </c>
      <c r="BF39" s="663" t="s">
        <v>89</v>
      </c>
      <c r="BG39" s="665" t="s">
        <v>268</v>
      </c>
      <c r="BH39" s="666" t="s">
        <v>115</v>
      </c>
      <c r="BI39" s="667" t="s">
        <v>64</v>
      </c>
    </row>
    <row r="40" spans="1:125" ht="15.75" customHeight="1" thickBot="1">
      <c r="A40" s="1327" t="str">
        <f ca="1">IF(Rosters!H12="","",Rosters!H12)</f>
        <v>313</v>
      </c>
      <c r="B40" s="1370" t="str">
        <f ca="1">IF(Rosters!I12="","",Rosters!I12)</f>
        <v>Black Eyed Skeez</v>
      </c>
      <c r="C40" s="26" t="s">
        <v>3</v>
      </c>
      <c r="D40" s="27" t="s">
        <v>3</v>
      </c>
      <c r="E40" s="27" t="s">
        <v>9</v>
      </c>
      <c r="F40" s="36" t="s">
        <v>93</v>
      </c>
      <c r="G40" s="26" t="s">
        <v>93</v>
      </c>
      <c r="H40" s="27"/>
      <c r="I40" s="27"/>
      <c r="J40" s="36"/>
      <c r="K40" s="50"/>
      <c r="L40" s="27"/>
      <c r="M40" s="27"/>
      <c r="N40" s="49"/>
      <c r="O40" s="26"/>
      <c r="P40" s="27"/>
      <c r="Q40" s="27"/>
      <c r="R40" s="36"/>
      <c r="S40" s="50"/>
      <c r="T40" s="20"/>
      <c r="U40" s="38"/>
      <c r="V40" s="1257">
        <f>COUNT(C41:U41)</f>
        <v>5</v>
      </c>
      <c r="W40" s="26">
        <v>4</v>
      </c>
      <c r="X40" s="20"/>
      <c r="Y40" s="27"/>
      <c r="Z40" s="27"/>
      <c r="AA40" s="39" t="s">
        <v>4</v>
      </c>
      <c r="AB40" s="51"/>
      <c r="AC40" s="53">
        <f>COUNTIF($C40:$U40,"B")</f>
        <v>0</v>
      </c>
      <c r="AD40" s="54">
        <f>COUNTIF($C40:$U40,"E")</f>
        <v>2</v>
      </c>
      <c r="AE40" s="54">
        <f>COUNTIF(C40:U40, "F")</f>
        <v>0</v>
      </c>
      <c r="AF40" s="54">
        <f>COUNTIF(C40:U40,"O")</f>
        <v>2</v>
      </c>
      <c r="AG40" s="54">
        <f>COUNTIF(C40:U40,"T")</f>
        <v>0</v>
      </c>
      <c r="AH40" s="54">
        <f>COUNTIF(C40:U40,"C")</f>
        <v>0</v>
      </c>
      <c r="AI40" s="54">
        <f>COUNTIF(C40:U40,"M")</f>
        <v>0</v>
      </c>
      <c r="AJ40" s="54">
        <f>COUNTIF(C40:U40,"I")</f>
        <v>0</v>
      </c>
      <c r="AK40" s="54">
        <f>COUNTIF(C40:U40,"S")</f>
        <v>0</v>
      </c>
      <c r="AL40" s="54">
        <f>COUNTIF(C40:U40,"X")</f>
        <v>1</v>
      </c>
      <c r="AM40" s="54">
        <f>COUNTIF(C40:U40,"P")</f>
        <v>0</v>
      </c>
      <c r="AN40" s="55">
        <f>COUNTIF(C40:U40,"H")</f>
        <v>0</v>
      </c>
      <c r="AO40" s="1240">
        <f>SUM(AC40:AN40)</f>
        <v>5</v>
      </c>
      <c r="AP40" s="56">
        <f>COUNTIF(W40:AA40,"B")</f>
        <v>0</v>
      </c>
      <c r="AQ40" s="54">
        <f>COUNTIF(W40:AA40,"E")</f>
        <v>0</v>
      </c>
      <c r="AR40" s="54">
        <f>COUNTIF(W40:AA40, "F")</f>
        <v>1</v>
      </c>
      <c r="AS40" s="54">
        <f>COUNTIF(W40:AA40,"O")</f>
        <v>0</v>
      </c>
      <c r="AT40" s="54">
        <f>COUNTIF(W40:AA40,"T")</f>
        <v>0</v>
      </c>
      <c r="AU40" s="54">
        <f>COUNTIF(W40:AA40,"C")</f>
        <v>0</v>
      </c>
      <c r="AV40" s="54">
        <f>COUNTIF(W40:AA40,"M")</f>
        <v>0</v>
      </c>
      <c r="AW40" s="54">
        <f>COUNTIF(W40:AA40,"I")</f>
        <v>0</v>
      </c>
      <c r="AX40" s="54">
        <f>COUNTIF(W40:AA40,"S")</f>
        <v>0</v>
      </c>
      <c r="AY40" s="54">
        <f>COUNTIF(W40:AA40,"X")</f>
        <v>0</v>
      </c>
      <c r="AZ40" s="54">
        <f>COUNTIF(W40:AA40,"P")</f>
        <v>0</v>
      </c>
      <c r="BA40" s="54">
        <f>COUNTIF(W40:AA40,"H")</f>
        <v>0</v>
      </c>
      <c r="BB40" s="54">
        <f>COUNTIF(W40:AA40,"G")</f>
        <v>0</v>
      </c>
      <c r="BC40" s="55">
        <f>COUNTIF(W40:AA40, "4")</f>
        <v>1</v>
      </c>
      <c r="BD40" s="1240">
        <f>SUM(AP40:BC40)</f>
        <v>2</v>
      </c>
      <c r="BE40" s="280" t="str">
        <f>IF(AB40="","",IF(AB40="pm",1))</f>
        <v/>
      </c>
      <c r="BF40" s="281" t="str">
        <f>IF(AB40="","",IF(AB40="g",1))</f>
        <v/>
      </c>
      <c r="BG40" s="282" t="str">
        <f>IF(AB40="","",IF(AB40="Ins",1))</f>
        <v/>
      </c>
      <c r="BH40" s="282" t="str">
        <f>IF(AB40="","",IF(AB40="fight",1))</f>
        <v/>
      </c>
      <c r="BI40" s="1264" t="str">
        <f>B40</f>
        <v>Black Eyed Skeez</v>
      </c>
    </row>
    <row r="41" spans="1:125" s="8" customFormat="1" ht="15.75" customHeight="1" thickBot="1">
      <c r="A41" s="1328"/>
      <c r="B41" s="1371"/>
      <c r="C41" s="21">
        <v>2</v>
      </c>
      <c r="D41" s="22">
        <v>4</v>
      </c>
      <c r="E41" s="22">
        <v>6</v>
      </c>
      <c r="F41" s="35">
        <v>6</v>
      </c>
      <c r="G41" s="21">
        <v>10</v>
      </c>
      <c r="H41" s="22"/>
      <c r="I41" s="22"/>
      <c r="J41" s="35"/>
      <c r="K41" s="23"/>
      <c r="L41" s="22"/>
      <c r="M41" s="22"/>
      <c r="N41" s="37"/>
      <c r="O41" s="21"/>
      <c r="P41" s="22"/>
      <c r="Q41" s="22"/>
      <c r="R41" s="35"/>
      <c r="S41" s="23"/>
      <c r="T41" s="22"/>
      <c r="U41" s="25"/>
      <c r="V41" s="1258"/>
      <c r="W41" s="21">
        <v>6</v>
      </c>
      <c r="X41" s="22"/>
      <c r="Y41" s="22"/>
      <c r="Z41" s="22"/>
      <c r="AA41" s="57">
        <v>14</v>
      </c>
      <c r="AB41" s="34"/>
      <c r="AC41" s="662" t="s">
        <v>92</v>
      </c>
      <c r="AD41" s="663" t="s">
        <v>3</v>
      </c>
      <c r="AE41" s="663" t="s">
        <v>4</v>
      </c>
      <c r="AF41" s="663" t="s">
        <v>93</v>
      </c>
      <c r="AG41" s="663" t="s">
        <v>5</v>
      </c>
      <c r="AH41" s="663" t="s">
        <v>6</v>
      </c>
      <c r="AI41" s="663" t="s">
        <v>7</v>
      </c>
      <c r="AJ41" s="663" t="s">
        <v>8</v>
      </c>
      <c r="AK41" s="663" t="s">
        <v>90</v>
      </c>
      <c r="AL41" s="663" t="s">
        <v>9</v>
      </c>
      <c r="AM41" s="663" t="s">
        <v>91</v>
      </c>
      <c r="AN41" s="663" t="s">
        <v>10</v>
      </c>
      <c r="AO41" s="1241"/>
      <c r="AP41" s="662" t="s">
        <v>92</v>
      </c>
      <c r="AQ41" s="663" t="s">
        <v>3</v>
      </c>
      <c r="AR41" s="663" t="s">
        <v>4</v>
      </c>
      <c r="AS41" s="663" t="s">
        <v>93</v>
      </c>
      <c r="AT41" s="663" t="s">
        <v>5</v>
      </c>
      <c r="AU41" s="663" t="s">
        <v>6</v>
      </c>
      <c r="AV41" s="663" t="s">
        <v>7</v>
      </c>
      <c r="AW41" s="663" t="s">
        <v>8</v>
      </c>
      <c r="AX41" s="663" t="s">
        <v>90</v>
      </c>
      <c r="AY41" s="663" t="s">
        <v>9</v>
      </c>
      <c r="AZ41" s="663" t="s">
        <v>91</v>
      </c>
      <c r="BA41" s="663" t="s">
        <v>10</v>
      </c>
      <c r="BB41" s="663" t="s">
        <v>89</v>
      </c>
      <c r="BC41" s="663">
        <v>4</v>
      </c>
      <c r="BD41" s="1241"/>
      <c r="BE41" s="1357"/>
      <c r="BF41" s="1358"/>
      <c r="BG41" s="1358"/>
      <c r="BH41" s="1358"/>
      <c r="BI41" s="1265"/>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20" t="str">
        <f ca="1">IF(Rosters!H13="","",Rosters!H13)</f>
        <v>24/7</v>
      </c>
      <c r="B42" s="1368" t="str">
        <f ca="1">IF(Rosters!I13="","",Rosters!I13)</f>
        <v>boo d. livers</v>
      </c>
      <c r="C42" s="32"/>
      <c r="D42" s="33"/>
      <c r="E42" s="33"/>
      <c r="F42" s="36"/>
      <c r="G42" s="32"/>
      <c r="H42" s="33"/>
      <c r="I42" s="33"/>
      <c r="J42" s="36"/>
      <c r="K42" s="59"/>
      <c r="L42" s="33"/>
      <c r="M42" s="33"/>
      <c r="N42" s="49"/>
      <c r="O42" s="32"/>
      <c r="P42" s="33"/>
      <c r="Q42" s="33"/>
      <c r="R42" s="36"/>
      <c r="S42" s="59"/>
      <c r="T42" s="28"/>
      <c r="U42" s="60"/>
      <c r="V42" s="1257">
        <f>COUNT(C43:U43)</f>
        <v>0</v>
      </c>
      <c r="W42" s="32"/>
      <c r="X42" s="28"/>
      <c r="Y42" s="33"/>
      <c r="Z42" s="33"/>
      <c r="AA42" s="58" t="s">
        <v>9</v>
      </c>
      <c r="AB42" s="51"/>
      <c r="AC42" s="53">
        <f>COUNTIF($C42:$U42,"B")</f>
        <v>0</v>
      </c>
      <c r="AD42" s="54">
        <f>COUNTIF($C42:$U42,"E")</f>
        <v>0</v>
      </c>
      <c r="AE42" s="54">
        <f>COUNTIF(C42:U42, "F")</f>
        <v>0</v>
      </c>
      <c r="AF42" s="54">
        <f>COUNTIF(C42:U42,"O")</f>
        <v>0</v>
      </c>
      <c r="AG42" s="54">
        <f>COUNTIF(C42:U42,"T")</f>
        <v>0</v>
      </c>
      <c r="AH42" s="54">
        <f>COUNTIF(C42:U42,"C")</f>
        <v>0</v>
      </c>
      <c r="AI42" s="54">
        <f>COUNTIF(C42:U42,"M")</f>
        <v>0</v>
      </c>
      <c r="AJ42" s="54">
        <f>COUNTIF(C42:U42,"I")</f>
        <v>0</v>
      </c>
      <c r="AK42" s="54">
        <f>COUNTIF(C42:U42,"S")</f>
        <v>0</v>
      </c>
      <c r="AL42" s="54">
        <f>COUNTIF(C42:U42,"X")</f>
        <v>0</v>
      </c>
      <c r="AM42" s="54">
        <f>COUNTIF(C42:U42,"P")</f>
        <v>0</v>
      </c>
      <c r="AN42" s="55">
        <f>COUNTIF(C42:U42,"H")</f>
        <v>0</v>
      </c>
      <c r="AO42" s="1240">
        <f>SUM(AC42:AN42)</f>
        <v>0</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1</v>
      </c>
      <c r="AZ42" s="54">
        <f>COUNTIF(W42:AA42,"P")</f>
        <v>0</v>
      </c>
      <c r="BA42" s="54">
        <f>COUNTIF(W42:AA42,"H")</f>
        <v>0</v>
      </c>
      <c r="BB42" s="54">
        <f>COUNTIF(W42:AA42,"G")</f>
        <v>0</v>
      </c>
      <c r="BC42" s="55">
        <f>COUNTIF(W42:AA42, "4")</f>
        <v>0</v>
      </c>
      <c r="BD42" s="1240">
        <f>SUM(AP42:BC42)</f>
        <v>1</v>
      </c>
      <c r="BE42" s="280" t="str">
        <f>IF(AB42="","",IF(AB42="pm",1))</f>
        <v/>
      </c>
      <c r="BF42" s="281" t="str">
        <f>IF(AB42="","",IF(AB42="g",1))</f>
        <v/>
      </c>
      <c r="BG42" s="282" t="str">
        <f>IF(AB42="","",IF(AB42="Ins",1))</f>
        <v/>
      </c>
      <c r="BH42" s="282" t="str">
        <f>IF(AB42="","",IF(AB42="fight",1))</f>
        <v/>
      </c>
      <c r="BI42" s="1263" t="str">
        <f>B42</f>
        <v>boo d. livers</v>
      </c>
    </row>
    <row r="43" spans="1:125" s="8" customFormat="1" ht="15.75" customHeight="1" thickBot="1">
      <c r="A43" s="1321"/>
      <c r="B43" s="1369"/>
      <c r="C43" s="29"/>
      <c r="D43" s="30"/>
      <c r="E43" s="30"/>
      <c r="F43" s="35"/>
      <c r="G43" s="29"/>
      <c r="H43" s="30"/>
      <c r="I43" s="30"/>
      <c r="J43" s="35"/>
      <c r="K43" s="31"/>
      <c r="L43" s="30"/>
      <c r="M43" s="30"/>
      <c r="N43" s="37"/>
      <c r="O43" s="29"/>
      <c r="P43" s="30"/>
      <c r="Q43" s="30"/>
      <c r="R43" s="35"/>
      <c r="S43" s="31"/>
      <c r="T43" s="30"/>
      <c r="U43" s="24"/>
      <c r="V43" s="1258"/>
      <c r="W43" s="29"/>
      <c r="X43" s="30"/>
      <c r="Y43" s="30"/>
      <c r="Z43" s="30"/>
      <c r="AA43" s="61">
        <v>4</v>
      </c>
      <c r="AB43" s="34"/>
      <c r="AC43" s="662" t="s">
        <v>92</v>
      </c>
      <c r="AD43" s="663" t="s">
        <v>3</v>
      </c>
      <c r="AE43" s="663" t="s">
        <v>4</v>
      </c>
      <c r="AF43" s="663" t="s">
        <v>93</v>
      </c>
      <c r="AG43" s="663" t="s">
        <v>5</v>
      </c>
      <c r="AH43" s="663" t="s">
        <v>6</v>
      </c>
      <c r="AI43" s="663" t="s">
        <v>7</v>
      </c>
      <c r="AJ43" s="663" t="s">
        <v>8</v>
      </c>
      <c r="AK43" s="663" t="s">
        <v>90</v>
      </c>
      <c r="AL43" s="663" t="s">
        <v>9</v>
      </c>
      <c r="AM43" s="663" t="s">
        <v>91</v>
      </c>
      <c r="AN43" s="663" t="s">
        <v>10</v>
      </c>
      <c r="AO43" s="1241"/>
      <c r="AP43" s="662" t="s">
        <v>92</v>
      </c>
      <c r="AQ43" s="663" t="s">
        <v>3</v>
      </c>
      <c r="AR43" s="663" t="s">
        <v>4</v>
      </c>
      <c r="AS43" s="663" t="s">
        <v>93</v>
      </c>
      <c r="AT43" s="663" t="s">
        <v>5</v>
      </c>
      <c r="AU43" s="663" t="s">
        <v>6</v>
      </c>
      <c r="AV43" s="663" t="s">
        <v>7</v>
      </c>
      <c r="AW43" s="663" t="s">
        <v>8</v>
      </c>
      <c r="AX43" s="663" t="s">
        <v>90</v>
      </c>
      <c r="AY43" s="663" t="s">
        <v>9</v>
      </c>
      <c r="AZ43" s="663" t="s">
        <v>91</v>
      </c>
      <c r="BA43" s="663" t="s">
        <v>10</v>
      </c>
      <c r="BB43" s="663" t="s">
        <v>89</v>
      </c>
      <c r="BC43" s="663">
        <v>4</v>
      </c>
      <c r="BD43" s="1241"/>
      <c r="BE43" s="1357"/>
      <c r="BF43" s="1358"/>
      <c r="BG43" s="1358"/>
      <c r="BH43" s="1358"/>
      <c r="BI43" s="1263"/>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31" t="str">
        <f ca="1">IF(Rosters!H14="","",Rosters!H14)</f>
        <v>9</v>
      </c>
      <c r="B44" s="1372" t="str">
        <f ca="1">IF(Rosters!I14="","",Rosters!I14)</f>
        <v>Cat's Meow</v>
      </c>
      <c r="C44" s="26"/>
      <c r="D44" s="33"/>
      <c r="E44" s="33" t="s">
        <v>3</v>
      </c>
      <c r="F44" s="36" t="s">
        <v>93</v>
      </c>
      <c r="G44" s="32" t="s">
        <v>3</v>
      </c>
      <c r="H44" s="33" t="s">
        <v>91</v>
      </c>
      <c r="I44" s="33" t="s">
        <v>3</v>
      </c>
      <c r="J44" s="36" t="s">
        <v>3</v>
      </c>
      <c r="K44" s="59" t="s">
        <v>3</v>
      </c>
      <c r="L44" s="27"/>
      <c r="M44" s="27"/>
      <c r="N44" s="49"/>
      <c r="O44" s="26"/>
      <c r="P44" s="27"/>
      <c r="Q44" s="27"/>
      <c r="R44" s="36"/>
      <c r="S44" s="50"/>
      <c r="T44" s="20"/>
      <c r="U44" s="38"/>
      <c r="V44" s="1257">
        <f>COUNT(C45:U45)</f>
        <v>7</v>
      </c>
      <c r="W44" s="26">
        <v>4</v>
      </c>
      <c r="X44" s="20">
        <v>4</v>
      </c>
      <c r="Y44" s="27"/>
      <c r="Z44" s="27"/>
      <c r="AA44" s="39"/>
      <c r="AB44" s="51"/>
      <c r="AC44" s="53">
        <f>COUNTIF($C44:$U44,"B")</f>
        <v>0</v>
      </c>
      <c r="AD44" s="54">
        <f>COUNTIF($C44:$U44,"E")</f>
        <v>5</v>
      </c>
      <c r="AE44" s="54">
        <f>COUNTIF(C44:U44, "F")</f>
        <v>0</v>
      </c>
      <c r="AF44" s="54">
        <f>COUNTIF(C44:U44,"O")</f>
        <v>1</v>
      </c>
      <c r="AG44" s="54">
        <f>COUNTIF(C44:U44,"T")</f>
        <v>0</v>
      </c>
      <c r="AH44" s="54">
        <f>COUNTIF(C44:U44,"C")</f>
        <v>0</v>
      </c>
      <c r="AI44" s="54">
        <f>COUNTIF(C44:U44,"M")</f>
        <v>0</v>
      </c>
      <c r="AJ44" s="54">
        <f>COUNTIF(C44:U44,"I")</f>
        <v>0</v>
      </c>
      <c r="AK44" s="54">
        <f>COUNTIF(C44:U44,"S")</f>
        <v>0</v>
      </c>
      <c r="AL44" s="54">
        <f>COUNTIF(C44:U44,"X")</f>
        <v>0</v>
      </c>
      <c r="AM44" s="54">
        <f>COUNTIF(C44:U44,"P")</f>
        <v>1</v>
      </c>
      <c r="AN44" s="55">
        <f>COUNTIF(C44:U44,"H")</f>
        <v>0</v>
      </c>
      <c r="AO44" s="1240">
        <f>SUM(AC44:AN44)</f>
        <v>7</v>
      </c>
      <c r="AP44" s="56">
        <f>COUNTIF(W44:AA44,"B")</f>
        <v>0</v>
      </c>
      <c r="AQ44" s="54">
        <f>COUNTIF(W44:AA44,"E")</f>
        <v>0</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0</v>
      </c>
      <c r="AZ44" s="54">
        <f>COUNTIF(W44:AA44,"P")</f>
        <v>0</v>
      </c>
      <c r="BA44" s="54">
        <f>COUNTIF(W44:AA44,"H")</f>
        <v>0</v>
      </c>
      <c r="BB44" s="54">
        <f>COUNTIF(W44:AA44,"G")</f>
        <v>0</v>
      </c>
      <c r="BC44" s="55">
        <f>COUNTIF(W44:AA44, "4")</f>
        <v>2</v>
      </c>
      <c r="BD44" s="1240">
        <f>SUM(AP44:BC44)</f>
        <v>2</v>
      </c>
      <c r="BE44" s="280" t="str">
        <f>IF(AB44="","",IF(AB44="pm",1))</f>
        <v/>
      </c>
      <c r="BF44" s="281" t="str">
        <f>IF(AB44="","",IF(AB44="g",1))</f>
        <v/>
      </c>
      <c r="BG44" s="282" t="str">
        <f>IF(AB44="","",IF(AB44="Ins",1))</f>
        <v/>
      </c>
      <c r="BH44" s="282" t="str">
        <f>IF(AB44="","",IF(AB44="fight",1))</f>
        <v/>
      </c>
      <c r="BI44" s="1265" t="str">
        <f>B44</f>
        <v>Cat's Meow</v>
      </c>
    </row>
    <row r="45" spans="1:125" s="8" customFormat="1" ht="15.75" customHeight="1" thickBot="1">
      <c r="A45" s="1328"/>
      <c r="B45" s="1371"/>
      <c r="C45" s="21"/>
      <c r="D45" s="30"/>
      <c r="E45" s="30">
        <v>4</v>
      </c>
      <c r="F45" s="35">
        <v>7</v>
      </c>
      <c r="G45" s="29">
        <v>7</v>
      </c>
      <c r="H45" s="30">
        <v>9</v>
      </c>
      <c r="I45" s="30">
        <v>9</v>
      </c>
      <c r="J45" s="35">
        <v>13</v>
      </c>
      <c r="K45" s="31">
        <v>14</v>
      </c>
      <c r="L45" s="22"/>
      <c r="M45" s="22"/>
      <c r="N45" s="37"/>
      <c r="O45" s="21"/>
      <c r="P45" s="22"/>
      <c r="Q45" s="22"/>
      <c r="R45" s="35"/>
      <c r="S45" s="23"/>
      <c r="T45" s="22"/>
      <c r="U45" s="25"/>
      <c r="V45" s="1258"/>
      <c r="W45" s="21">
        <v>7</v>
      </c>
      <c r="X45" s="22">
        <v>13</v>
      </c>
      <c r="Y45" s="22"/>
      <c r="Z45" s="22"/>
      <c r="AA45" s="57"/>
      <c r="AB45" s="34"/>
      <c r="AC45" s="662" t="s">
        <v>92</v>
      </c>
      <c r="AD45" s="663" t="s">
        <v>3</v>
      </c>
      <c r="AE45" s="663" t="s">
        <v>4</v>
      </c>
      <c r="AF45" s="663" t="s">
        <v>93</v>
      </c>
      <c r="AG45" s="663" t="s">
        <v>5</v>
      </c>
      <c r="AH45" s="663" t="s">
        <v>6</v>
      </c>
      <c r="AI45" s="663" t="s">
        <v>7</v>
      </c>
      <c r="AJ45" s="663" t="s">
        <v>8</v>
      </c>
      <c r="AK45" s="663" t="s">
        <v>90</v>
      </c>
      <c r="AL45" s="663" t="s">
        <v>9</v>
      </c>
      <c r="AM45" s="663" t="s">
        <v>91</v>
      </c>
      <c r="AN45" s="663" t="s">
        <v>10</v>
      </c>
      <c r="AO45" s="1241"/>
      <c r="AP45" s="662" t="s">
        <v>92</v>
      </c>
      <c r="AQ45" s="663" t="s">
        <v>3</v>
      </c>
      <c r="AR45" s="663" t="s">
        <v>4</v>
      </c>
      <c r="AS45" s="663" t="s">
        <v>93</v>
      </c>
      <c r="AT45" s="663" t="s">
        <v>5</v>
      </c>
      <c r="AU45" s="663" t="s">
        <v>6</v>
      </c>
      <c r="AV45" s="663" t="s">
        <v>7</v>
      </c>
      <c r="AW45" s="663" t="s">
        <v>8</v>
      </c>
      <c r="AX45" s="663" t="s">
        <v>90</v>
      </c>
      <c r="AY45" s="663" t="s">
        <v>9</v>
      </c>
      <c r="AZ45" s="663" t="s">
        <v>91</v>
      </c>
      <c r="BA45" s="663" t="s">
        <v>10</v>
      </c>
      <c r="BB45" s="663" t="s">
        <v>89</v>
      </c>
      <c r="BC45" s="663">
        <v>4</v>
      </c>
      <c r="BD45" s="1241"/>
      <c r="BE45" s="1357"/>
      <c r="BF45" s="1358"/>
      <c r="BG45" s="1358"/>
      <c r="BH45" s="1358"/>
      <c r="BI45" s="1265"/>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20" t="str">
        <f ca="1">IF(Rosters!H15="","",Rosters!H15)</f>
        <v>102</v>
      </c>
      <c r="B46" s="1368" t="str">
        <f ca="1">IF(Rosters!I15="","",Rosters!I15)</f>
        <v>Eight Mile Rose</v>
      </c>
      <c r="C46" s="32"/>
      <c r="D46" s="27" t="s">
        <v>4</v>
      </c>
      <c r="E46" s="27"/>
      <c r="F46" s="36"/>
      <c r="G46" s="26"/>
      <c r="H46" s="27"/>
      <c r="I46" s="27"/>
      <c r="J46" s="36"/>
      <c r="K46" s="50"/>
      <c r="L46" s="33"/>
      <c r="M46" s="33"/>
      <c r="N46" s="49"/>
      <c r="O46" s="32"/>
      <c r="P46" s="33"/>
      <c r="Q46" s="33"/>
      <c r="R46" s="36"/>
      <c r="S46" s="59"/>
      <c r="T46" s="28"/>
      <c r="U46" s="60"/>
      <c r="V46" s="1257">
        <f>COUNT(C47:U47)</f>
        <v>1</v>
      </c>
      <c r="W46" s="32"/>
      <c r="X46" s="28"/>
      <c r="Y46" s="33"/>
      <c r="Z46" s="33"/>
      <c r="AA46" s="58" t="s">
        <v>9</v>
      </c>
      <c r="AB46" s="51"/>
      <c r="AC46" s="53">
        <f>COUNTIF($C46:$U46,"B")</f>
        <v>0</v>
      </c>
      <c r="AD46" s="54">
        <f>COUNTIF($C46:$U46,"E")</f>
        <v>0</v>
      </c>
      <c r="AE46" s="54">
        <f>COUNTIF(C46:U46, "F")</f>
        <v>1</v>
      </c>
      <c r="AF46" s="54">
        <f>COUNTIF(C46:U46,"O")</f>
        <v>0</v>
      </c>
      <c r="AG46" s="54">
        <f>COUNTIF(C46:U46,"T")</f>
        <v>0</v>
      </c>
      <c r="AH46" s="54">
        <f>COUNTIF(C46:U46,"C")</f>
        <v>0</v>
      </c>
      <c r="AI46" s="54">
        <f>COUNTIF(C46:U46,"M")</f>
        <v>0</v>
      </c>
      <c r="AJ46" s="54">
        <f>COUNTIF(C46:U46,"I")</f>
        <v>0</v>
      </c>
      <c r="AK46" s="54">
        <f>COUNTIF(C46:U46,"S")</f>
        <v>0</v>
      </c>
      <c r="AL46" s="54">
        <f>COUNTIF(C46:U46,"X")</f>
        <v>0</v>
      </c>
      <c r="AM46" s="54">
        <f>COUNTIF(C46:U46,"P")</f>
        <v>0</v>
      </c>
      <c r="AN46" s="55">
        <f>COUNTIF(C46:U46,"H")</f>
        <v>0</v>
      </c>
      <c r="AO46" s="1240">
        <f>SUM(AC46:AN46)</f>
        <v>1</v>
      </c>
      <c r="AP46" s="56">
        <f>COUNTIF(W46:AA46,"B")</f>
        <v>0</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1</v>
      </c>
      <c r="AZ46" s="54">
        <f>COUNTIF(W46:AA46,"P")</f>
        <v>0</v>
      </c>
      <c r="BA46" s="54">
        <f>COUNTIF(W46:AA46,"H")</f>
        <v>0</v>
      </c>
      <c r="BB46" s="54">
        <f>COUNTIF(W46:AA46,"G")</f>
        <v>0</v>
      </c>
      <c r="BC46" s="55">
        <f>COUNTIF(W46:AA46, "4")</f>
        <v>0</v>
      </c>
      <c r="BD46" s="1240">
        <f>SUM(AP46:BC46)</f>
        <v>1</v>
      </c>
      <c r="BE46" s="280" t="str">
        <f>IF(AB46="","",IF(AB46="pm",1))</f>
        <v/>
      </c>
      <c r="BF46" s="671" t="str">
        <f>IF(AB46="","",IF(AB46="g",1))</f>
        <v/>
      </c>
      <c r="BG46" s="282" t="str">
        <f>IF(AB46="","",IF(AB46="Ins",1))</f>
        <v/>
      </c>
      <c r="BH46" s="282" t="str">
        <f>IF(AB46="","",IF(AB46="fight",1))</f>
        <v/>
      </c>
      <c r="BI46" s="1263" t="str">
        <f>B46</f>
        <v>Eight Mile Rose</v>
      </c>
    </row>
    <row r="47" spans="1:125" s="8" customFormat="1" ht="15.75" customHeight="1" thickBot="1">
      <c r="A47" s="1321"/>
      <c r="B47" s="1369"/>
      <c r="C47" s="29"/>
      <c r="D47" s="22">
        <v>15</v>
      </c>
      <c r="E47" s="22"/>
      <c r="F47" s="35"/>
      <c r="G47" s="21"/>
      <c r="H47" s="22"/>
      <c r="I47" s="22"/>
      <c r="J47" s="35"/>
      <c r="K47" s="23"/>
      <c r="L47" s="30"/>
      <c r="M47" s="30"/>
      <c r="N47" s="37"/>
      <c r="O47" s="29"/>
      <c r="P47" s="30"/>
      <c r="Q47" s="30"/>
      <c r="R47" s="35"/>
      <c r="S47" s="31"/>
      <c r="T47" s="30"/>
      <c r="U47" s="24"/>
      <c r="V47" s="1258"/>
      <c r="W47" s="29"/>
      <c r="X47" s="30"/>
      <c r="Y47" s="30"/>
      <c r="Z47" s="30"/>
      <c r="AA47" s="61">
        <v>15</v>
      </c>
      <c r="AB47" s="34"/>
      <c r="AC47" s="662" t="s">
        <v>92</v>
      </c>
      <c r="AD47" s="663" t="s">
        <v>3</v>
      </c>
      <c r="AE47" s="663" t="s">
        <v>4</v>
      </c>
      <c r="AF47" s="663" t="s">
        <v>93</v>
      </c>
      <c r="AG47" s="663" t="s">
        <v>5</v>
      </c>
      <c r="AH47" s="663" t="s">
        <v>6</v>
      </c>
      <c r="AI47" s="663" t="s">
        <v>7</v>
      </c>
      <c r="AJ47" s="663" t="s">
        <v>8</v>
      </c>
      <c r="AK47" s="663" t="s">
        <v>90</v>
      </c>
      <c r="AL47" s="663" t="s">
        <v>9</v>
      </c>
      <c r="AM47" s="663" t="s">
        <v>91</v>
      </c>
      <c r="AN47" s="663" t="s">
        <v>10</v>
      </c>
      <c r="AO47" s="1241"/>
      <c r="AP47" s="662" t="s">
        <v>92</v>
      </c>
      <c r="AQ47" s="663" t="s">
        <v>3</v>
      </c>
      <c r="AR47" s="663" t="s">
        <v>4</v>
      </c>
      <c r="AS47" s="663" t="s">
        <v>93</v>
      </c>
      <c r="AT47" s="663" t="s">
        <v>5</v>
      </c>
      <c r="AU47" s="663" t="s">
        <v>6</v>
      </c>
      <c r="AV47" s="663" t="s">
        <v>7</v>
      </c>
      <c r="AW47" s="663" t="s">
        <v>8</v>
      </c>
      <c r="AX47" s="663" t="s">
        <v>90</v>
      </c>
      <c r="AY47" s="663" t="s">
        <v>9</v>
      </c>
      <c r="AZ47" s="663" t="s">
        <v>91</v>
      </c>
      <c r="BA47" s="663" t="s">
        <v>10</v>
      </c>
      <c r="BB47" s="663" t="s">
        <v>89</v>
      </c>
      <c r="BC47" s="663">
        <v>4</v>
      </c>
      <c r="BD47" s="1241"/>
      <c r="BE47" s="1357"/>
      <c r="BF47" s="1358"/>
      <c r="BG47" s="1358"/>
      <c r="BH47" s="1358"/>
      <c r="BI47" s="1263"/>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31" t="str">
        <f ca="1">IF(Rosters!H16="","",Rosters!H16)</f>
        <v>46</v>
      </c>
      <c r="B48" s="1372" t="str">
        <f ca="1">IF(Rosters!I16="","",Rosters!I16)</f>
        <v>Fatal Femme</v>
      </c>
      <c r="C48" s="26"/>
      <c r="D48" s="33"/>
      <c r="E48" s="33" t="s">
        <v>4</v>
      </c>
      <c r="F48" s="36" t="s">
        <v>92</v>
      </c>
      <c r="G48" s="32" t="s">
        <v>91</v>
      </c>
      <c r="H48" s="33" t="s">
        <v>93</v>
      </c>
      <c r="I48" s="33" t="s">
        <v>4</v>
      </c>
      <c r="J48" s="36"/>
      <c r="K48" s="59"/>
      <c r="L48" s="27"/>
      <c r="M48" s="27"/>
      <c r="N48" s="49"/>
      <c r="O48" s="26"/>
      <c r="P48" s="27"/>
      <c r="Q48" s="27"/>
      <c r="R48" s="36"/>
      <c r="S48" s="50"/>
      <c r="T48" s="20"/>
      <c r="U48" s="38"/>
      <c r="V48" s="1257">
        <f>COUNT(C49:U49)</f>
        <v>5</v>
      </c>
      <c r="W48" s="26">
        <v>4</v>
      </c>
      <c r="X48" s="20"/>
      <c r="Y48" s="27"/>
      <c r="Z48" s="27"/>
      <c r="AA48" s="39" t="s">
        <v>93</v>
      </c>
      <c r="AB48" s="51"/>
      <c r="AC48" s="53">
        <f>COUNTIF($C48:$U48,"B")</f>
        <v>1</v>
      </c>
      <c r="AD48" s="54">
        <f>COUNTIF($C48:$U48,"E")</f>
        <v>0</v>
      </c>
      <c r="AE48" s="54">
        <f>COUNTIF(C48:U48, "F")</f>
        <v>2</v>
      </c>
      <c r="AF48" s="54">
        <f>COUNTIF(C48:U48,"O")</f>
        <v>1</v>
      </c>
      <c r="AG48" s="54">
        <f>COUNTIF(C48:U48,"T")</f>
        <v>0</v>
      </c>
      <c r="AH48" s="54">
        <f>COUNTIF(C48:U48,"C")</f>
        <v>0</v>
      </c>
      <c r="AI48" s="54">
        <f>COUNTIF(C48:U48,"M")</f>
        <v>0</v>
      </c>
      <c r="AJ48" s="54">
        <f>COUNTIF(C48:U48,"I")</f>
        <v>0</v>
      </c>
      <c r="AK48" s="54">
        <f>COUNTIF(C48:U48,"S")</f>
        <v>0</v>
      </c>
      <c r="AL48" s="54">
        <f>COUNTIF(C48:U48,"X")</f>
        <v>0</v>
      </c>
      <c r="AM48" s="54">
        <f>COUNTIF(C48:U48,"P")</f>
        <v>1</v>
      </c>
      <c r="AN48" s="55">
        <f>COUNTIF(C48:U48,"H")</f>
        <v>0</v>
      </c>
      <c r="AO48" s="1240">
        <f>SUM(AC48:AN48)</f>
        <v>5</v>
      </c>
      <c r="AP48" s="56">
        <f>COUNTIF(W48:AA48,"B")</f>
        <v>0</v>
      </c>
      <c r="AQ48" s="54">
        <f>COUNTIF(W48:AA48,"E")</f>
        <v>0</v>
      </c>
      <c r="AR48" s="54">
        <f>COUNTIF(W48:AA48, "F")</f>
        <v>0</v>
      </c>
      <c r="AS48" s="54">
        <f>COUNTIF(W48:AA48,"O")</f>
        <v>1</v>
      </c>
      <c r="AT48" s="54">
        <f>COUNTIF(W48:AA48,"T")</f>
        <v>0</v>
      </c>
      <c r="AU48" s="54">
        <f>COUNTIF(W48:AA48,"C")</f>
        <v>0</v>
      </c>
      <c r="AV48" s="54">
        <f>COUNTIF(W48:AA48,"M")</f>
        <v>0</v>
      </c>
      <c r="AW48" s="54">
        <f>COUNTIF(W48:AA48,"I")</f>
        <v>0</v>
      </c>
      <c r="AX48" s="54">
        <f>COUNTIF(W48:AA48,"S")</f>
        <v>0</v>
      </c>
      <c r="AY48" s="54">
        <f>COUNTIF(W48:AA48,"X")</f>
        <v>0</v>
      </c>
      <c r="AZ48" s="54">
        <f>COUNTIF(W48:AA48,"P")</f>
        <v>0</v>
      </c>
      <c r="BA48" s="54">
        <f>COUNTIF(W48:AA48,"H")</f>
        <v>0</v>
      </c>
      <c r="BB48" s="54">
        <f>COUNTIF(W48:AA48,"G")</f>
        <v>0</v>
      </c>
      <c r="BC48" s="55">
        <f>COUNTIF(W48:AA48, "4")</f>
        <v>1</v>
      </c>
      <c r="BD48" s="1240">
        <f>SUM(AP48:BC48)</f>
        <v>2</v>
      </c>
      <c r="BE48" s="280" t="str">
        <f>IF(AB48="","",IF(AB48="pm",1))</f>
        <v/>
      </c>
      <c r="BF48" s="281" t="str">
        <f>IF(AB48="","",IF(AB48="g",1))</f>
        <v/>
      </c>
      <c r="BG48" s="282" t="str">
        <f>IF(AB48="","",IF(AB48="Ins",1))</f>
        <v/>
      </c>
      <c r="BH48" s="282" t="str">
        <f>IF(AB48="","",IF(AB48="fight",1))</f>
        <v/>
      </c>
      <c r="BI48" s="1265" t="str">
        <f>B48</f>
        <v>Fatal Femme</v>
      </c>
    </row>
    <row r="49" spans="1:125" s="8" customFormat="1" ht="15.75" customHeight="1" thickBot="1">
      <c r="A49" s="1328"/>
      <c r="B49" s="1371"/>
      <c r="C49" s="21"/>
      <c r="D49" s="30"/>
      <c r="E49" s="30">
        <v>6</v>
      </c>
      <c r="F49" s="35">
        <v>6</v>
      </c>
      <c r="G49" s="29">
        <v>7</v>
      </c>
      <c r="H49" s="30">
        <v>15</v>
      </c>
      <c r="I49" s="30">
        <v>15</v>
      </c>
      <c r="J49" s="35"/>
      <c r="K49" s="31"/>
      <c r="L49" s="22"/>
      <c r="M49" s="22"/>
      <c r="N49" s="37"/>
      <c r="O49" s="21"/>
      <c r="P49" s="22"/>
      <c r="Q49" s="22"/>
      <c r="R49" s="35"/>
      <c r="S49" s="23"/>
      <c r="T49" s="22"/>
      <c r="U49" s="25"/>
      <c r="V49" s="1258"/>
      <c r="W49" s="21">
        <v>6</v>
      </c>
      <c r="X49" s="22"/>
      <c r="Y49" s="22"/>
      <c r="Z49" s="22"/>
      <c r="AA49" s="57">
        <v>9</v>
      </c>
      <c r="AB49" s="34"/>
      <c r="AC49" s="662" t="s">
        <v>92</v>
      </c>
      <c r="AD49" s="663" t="s">
        <v>3</v>
      </c>
      <c r="AE49" s="663" t="s">
        <v>4</v>
      </c>
      <c r="AF49" s="663" t="s">
        <v>93</v>
      </c>
      <c r="AG49" s="663" t="s">
        <v>5</v>
      </c>
      <c r="AH49" s="663" t="s">
        <v>6</v>
      </c>
      <c r="AI49" s="663" t="s">
        <v>7</v>
      </c>
      <c r="AJ49" s="663" t="s">
        <v>8</v>
      </c>
      <c r="AK49" s="663" t="s">
        <v>90</v>
      </c>
      <c r="AL49" s="663" t="s">
        <v>9</v>
      </c>
      <c r="AM49" s="663" t="s">
        <v>91</v>
      </c>
      <c r="AN49" s="663" t="s">
        <v>10</v>
      </c>
      <c r="AO49" s="1241"/>
      <c r="AP49" s="662" t="s">
        <v>92</v>
      </c>
      <c r="AQ49" s="663" t="s">
        <v>3</v>
      </c>
      <c r="AR49" s="663" t="s">
        <v>4</v>
      </c>
      <c r="AS49" s="663" t="s">
        <v>93</v>
      </c>
      <c r="AT49" s="663" t="s">
        <v>5</v>
      </c>
      <c r="AU49" s="663" t="s">
        <v>6</v>
      </c>
      <c r="AV49" s="663" t="s">
        <v>7</v>
      </c>
      <c r="AW49" s="663" t="s">
        <v>8</v>
      </c>
      <c r="AX49" s="663" t="s">
        <v>90</v>
      </c>
      <c r="AY49" s="663" t="s">
        <v>9</v>
      </c>
      <c r="AZ49" s="663" t="s">
        <v>91</v>
      </c>
      <c r="BA49" s="663" t="s">
        <v>10</v>
      </c>
      <c r="BB49" s="663" t="s">
        <v>89</v>
      </c>
      <c r="BC49" s="663">
        <v>4</v>
      </c>
      <c r="BD49" s="1241"/>
      <c r="BE49" s="1357"/>
      <c r="BF49" s="1358"/>
      <c r="BG49" s="1358"/>
      <c r="BH49" s="1358"/>
      <c r="BI49" s="1265"/>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20" t="str">
        <f ca="1">IF(Rosters!H17="","",Rosters!H17)</f>
        <v>Section8</v>
      </c>
      <c r="B50" s="1368" t="str">
        <f ca="1">IF(Rosters!I17="","",Rosters!I17)</f>
        <v>Ghetto Barbie</v>
      </c>
      <c r="C50" s="32"/>
      <c r="D50" s="33" t="s">
        <v>93</v>
      </c>
      <c r="E50" s="33" t="s">
        <v>92</v>
      </c>
      <c r="F50" s="36"/>
      <c r="G50" s="32"/>
      <c r="H50" s="33"/>
      <c r="I50" s="33"/>
      <c r="J50" s="36"/>
      <c r="K50" s="59"/>
      <c r="L50" s="33"/>
      <c r="M50" s="33"/>
      <c r="N50" s="49"/>
      <c r="O50" s="32"/>
      <c r="P50" s="33"/>
      <c r="Q50" s="33"/>
      <c r="R50" s="36"/>
      <c r="S50" s="59"/>
      <c r="T50" s="28"/>
      <c r="U50" s="60"/>
      <c r="V50" s="1257">
        <f>COUNT(C51:U51)</f>
        <v>2</v>
      </c>
      <c r="W50" s="32"/>
      <c r="X50" s="28"/>
      <c r="Y50" s="33"/>
      <c r="Z50" s="33"/>
      <c r="AA50" s="58"/>
      <c r="AB50" s="51"/>
      <c r="AC50" s="53">
        <f>COUNTIF($C50:$U50,"B")</f>
        <v>1</v>
      </c>
      <c r="AD50" s="54">
        <f>COUNTIF($C50:$U50,"E")</f>
        <v>0</v>
      </c>
      <c r="AE50" s="54">
        <f>COUNTIF(C50:U50, "F")</f>
        <v>0</v>
      </c>
      <c r="AF50" s="54">
        <f>COUNTIF(C50:U50,"O")</f>
        <v>1</v>
      </c>
      <c r="AG50" s="54">
        <f>COUNTIF(C50:U50,"T")</f>
        <v>0</v>
      </c>
      <c r="AH50" s="54">
        <f>COUNTIF(C50:U50,"C")</f>
        <v>0</v>
      </c>
      <c r="AI50" s="54">
        <f>COUNTIF(C50:U50,"M")</f>
        <v>0</v>
      </c>
      <c r="AJ50" s="54">
        <f>COUNTIF(C50:U50,"I")</f>
        <v>0</v>
      </c>
      <c r="AK50" s="54">
        <f>COUNTIF(C50:U50,"S")</f>
        <v>0</v>
      </c>
      <c r="AL50" s="54">
        <f>COUNTIF(C50:U50,"X")</f>
        <v>0</v>
      </c>
      <c r="AM50" s="54">
        <f>COUNTIF(C50:U50,"P")</f>
        <v>0</v>
      </c>
      <c r="AN50" s="55">
        <f>COUNTIF(C50:U50,"H")</f>
        <v>0</v>
      </c>
      <c r="AO50" s="1240">
        <f>SUM(AC50:AN50)</f>
        <v>2</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0</v>
      </c>
      <c r="BD50" s="1240">
        <f>SUM(AP50:BC50)</f>
        <v>0</v>
      </c>
      <c r="BE50" s="280" t="str">
        <f>IF(AB50="","",IF(AB50="pm",1))</f>
        <v/>
      </c>
      <c r="BF50" s="281" t="str">
        <f>IF(AB50="","",IF(AB50="g",1))</f>
        <v/>
      </c>
      <c r="BG50" s="282" t="str">
        <f>IF(AB50="","",IF(AB50="Ins",1))</f>
        <v/>
      </c>
      <c r="BH50" s="282" t="str">
        <f>IF(AB50="","",IF(AB50="fight",1))</f>
        <v/>
      </c>
      <c r="BI50" s="1263" t="str">
        <f>B50</f>
        <v>Ghetto Barbie</v>
      </c>
    </row>
    <row r="51" spans="1:125" s="8" customFormat="1" ht="15.75" customHeight="1" thickBot="1">
      <c r="A51" s="1321"/>
      <c r="B51" s="1369"/>
      <c r="C51" s="29"/>
      <c r="D51" s="30">
        <v>6</v>
      </c>
      <c r="E51" s="30">
        <v>6</v>
      </c>
      <c r="F51" s="371"/>
      <c r="G51" s="29"/>
      <c r="H51" s="30"/>
      <c r="I51" s="30"/>
      <c r="J51" s="35"/>
      <c r="K51" s="31"/>
      <c r="L51" s="30"/>
      <c r="M51" s="30"/>
      <c r="N51" s="37"/>
      <c r="O51" s="29"/>
      <c r="P51" s="30"/>
      <c r="Q51" s="30"/>
      <c r="R51" s="35"/>
      <c r="S51" s="31"/>
      <c r="T51" s="30"/>
      <c r="U51" s="24"/>
      <c r="V51" s="1258"/>
      <c r="W51" s="29"/>
      <c r="X51" s="30"/>
      <c r="Y51" s="30"/>
      <c r="Z51" s="30"/>
      <c r="AA51" s="61"/>
      <c r="AB51" s="34"/>
      <c r="AC51" s="662" t="s">
        <v>92</v>
      </c>
      <c r="AD51" s="663" t="s">
        <v>3</v>
      </c>
      <c r="AE51" s="663" t="s">
        <v>4</v>
      </c>
      <c r="AF51" s="663" t="s">
        <v>93</v>
      </c>
      <c r="AG51" s="663" t="s">
        <v>5</v>
      </c>
      <c r="AH51" s="663" t="s">
        <v>6</v>
      </c>
      <c r="AI51" s="663" t="s">
        <v>7</v>
      </c>
      <c r="AJ51" s="663" t="s">
        <v>8</v>
      </c>
      <c r="AK51" s="663" t="s">
        <v>90</v>
      </c>
      <c r="AL51" s="663" t="s">
        <v>9</v>
      </c>
      <c r="AM51" s="663" t="s">
        <v>91</v>
      </c>
      <c r="AN51" s="663" t="s">
        <v>10</v>
      </c>
      <c r="AO51" s="1241"/>
      <c r="AP51" s="662" t="s">
        <v>92</v>
      </c>
      <c r="AQ51" s="663" t="s">
        <v>3</v>
      </c>
      <c r="AR51" s="663" t="s">
        <v>4</v>
      </c>
      <c r="AS51" s="663" t="s">
        <v>93</v>
      </c>
      <c r="AT51" s="663" t="s">
        <v>5</v>
      </c>
      <c r="AU51" s="663" t="s">
        <v>6</v>
      </c>
      <c r="AV51" s="663" t="s">
        <v>7</v>
      </c>
      <c r="AW51" s="663" t="s">
        <v>8</v>
      </c>
      <c r="AX51" s="663" t="s">
        <v>90</v>
      </c>
      <c r="AY51" s="663" t="s">
        <v>9</v>
      </c>
      <c r="AZ51" s="663" t="s">
        <v>91</v>
      </c>
      <c r="BA51" s="663" t="s">
        <v>10</v>
      </c>
      <c r="BB51" s="663" t="s">
        <v>89</v>
      </c>
      <c r="BC51" s="663">
        <v>4</v>
      </c>
      <c r="BD51" s="1241"/>
      <c r="BE51" s="1357"/>
      <c r="BF51" s="1358"/>
      <c r="BG51" s="1358"/>
      <c r="BH51" s="1358"/>
      <c r="BI51" s="1263"/>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31" t="str">
        <f ca="1">IF(Rosters!H18="","",Rosters!H18)</f>
        <v>23</v>
      </c>
      <c r="B52" s="1372" t="str">
        <f ca="1">IF(Rosters!I18="","",Rosters!I18)</f>
        <v>Ima Wrecker</v>
      </c>
      <c r="C52" s="26"/>
      <c r="D52" s="27" t="s">
        <v>4</v>
      </c>
      <c r="E52" s="27" t="s">
        <v>92</v>
      </c>
      <c r="F52" s="36"/>
      <c r="G52" s="26"/>
      <c r="H52" s="27"/>
      <c r="I52" s="27"/>
      <c r="J52" s="36"/>
      <c r="K52" s="50"/>
      <c r="L52" s="27"/>
      <c r="M52" s="27"/>
      <c r="N52" s="49"/>
      <c r="O52" s="26"/>
      <c r="P52" s="27"/>
      <c r="Q52" s="27"/>
      <c r="R52" s="36"/>
      <c r="S52" s="50"/>
      <c r="T52" s="20"/>
      <c r="U52" s="38"/>
      <c r="V52" s="1257">
        <f>COUNT(C53:U53)</f>
        <v>2</v>
      </c>
      <c r="W52" s="26"/>
      <c r="X52" s="20"/>
      <c r="Y52" s="27"/>
      <c r="Z52" s="27"/>
      <c r="AA52" s="39"/>
      <c r="AB52" s="51"/>
      <c r="AC52" s="53">
        <f>COUNTIF($C52:$U52,"B")</f>
        <v>1</v>
      </c>
      <c r="AD52" s="54">
        <f>COUNTIF($C52:$U52,"E")</f>
        <v>0</v>
      </c>
      <c r="AE52" s="54">
        <f>COUNTIF(C52:U52, "F")</f>
        <v>1</v>
      </c>
      <c r="AF52" s="54">
        <f>COUNTIF(C52:U52,"O")</f>
        <v>0</v>
      </c>
      <c r="AG52" s="54">
        <f>COUNTIF(C52:U52,"T")</f>
        <v>0</v>
      </c>
      <c r="AH52" s="54">
        <f>COUNTIF(C52:U52,"C")</f>
        <v>0</v>
      </c>
      <c r="AI52" s="54">
        <f>COUNTIF(C52:U52,"M")</f>
        <v>0</v>
      </c>
      <c r="AJ52" s="54">
        <f>COUNTIF(C52:U52,"I")</f>
        <v>0</v>
      </c>
      <c r="AK52" s="54">
        <f>COUNTIF(C52:U52,"S")</f>
        <v>0</v>
      </c>
      <c r="AL52" s="54">
        <f>COUNTIF(C52:U52,"X")</f>
        <v>0</v>
      </c>
      <c r="AM52" s="54">
        <f>COUNTIF(C52:U52,"P")</f>
        <v>0</v>
      </c>
      <c r="AN52" s="55">
        <f>COUNTIF(C52:U52,"H")</f>
        <v>0</v>
      </c>
      <c r="AO52" s="1240">
        <f>SUM(AC52:AN52)</f>
        <v>2</v>
      </c>
      <c r="AP52" s="56">
        <f>COUNTIF(W52:AA52,"B")</f>
        <v>0</v>
      </c>
      <c r="AQ52" s="54">
        <f>COUNTIF(W52:AA52,"E")</f>
        <v>0</v>
      </c>
      <c r="AR52" s="54">
        <f>COUNTIF(W52:AA52, "F")</f>
        <v>0</v>
      </c>
      <c r="AS52" s="54">
        <f>COUNTIF(W52:AA52,"O")</f>
        <v>0</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0</v>
      </c>
      <c r="BB52" s="54">
        <f>COUNTIF(W52:AA52,"G")</f>
        <v>0</v>
      </c>
      <c r="BC52" s="55">
        <f>COUNTIF(W52:AA52, "4")</f>
        <v>0</v>
      </c>
      <c r="BD52" s="1240">
        <f>SUM(AP52:BC52)</f>
        <v>0</v>
      </c>
      <c r="BE52" s="280" t="str">
        <f>IF(AB52="","",IF(AB52="pm",1))</f>
        <v/>
      </c>
      <c r="BF52" s="281" t="str">
        <f>IF(AB52="","",IF(AB52="g",1))</f>
        <v/>
      </c>
      <c r="BG52" s="282" t="str">
        <f>IF(AB52="","",IF(AB52="Ins",1))</f>
        <v/>
      </c>
      <c r="BH52" s="282" t="str">
        <f>IF(AB52="","",IF(AB52="fight",1))</f>
        <v/>
      </c>
      <c r="BI52" s="1265" t="str">
        <f>B52</f>
        <v>Ima Wrecker</v>
      </c>
    </row>
    <row r="53" spans="1:125" s="8" customFormat="1" ht="15.75" customHeight="1" thickBot="1">
      <c r="A53" s="1328"/>
      <c r="B53" s="1371"/>
      <c r="C53" s="21"/>
      <c r="D53" s="22">
        <v>5</v>
      </c>
      <c r="E53" s="22">
        <v>11</v>
      </c>
      <c r="F53" s="35"/>
      <c r="G53" s="21"/>
      <c r="H53" s="22"/>
      <c r="I53" s="22"/>
      <c r="J53" s="35"/>
      <c r="K53" s="23"/>
      <c r="L53" s="22"/>
      <c r="M53" s="22"/>
      <c r="N53" s="37"/>
      <c r="O53" s="21"/>
      <c r="P53" s="22"/>
      <c r="Q53" s="22"/>
      <c r="R53" s="35"/>
      <c r="S53" s="23"/>
      <c r="T53" s="22"/>
      <c r="U53" s="25"/>
      <c r="V53" s="1258"/>
      <c r="W53" s="21"/>
      <c r="X53" s="22"/>
      <c r="Y53" s="22"/>
      <c r="Z53" s="22"/>
      <c r="AA53" s="57"/>
      <c r="AB53" s="34"/>
      <c r="AC53" s="662" t="s">
        <v>92</v>
      </c>
      <c r="AD53" s="663" t="s">
        <v>3</v>
      </c>
      <c r="AE53" s="663" t="s">
        <v>4</v>
      </c>
      <c r="AF53" s="663" t="s">
        <v>93</v>
      </c>
      <c r="AG53" s="663" t="s">
        <v>5</v>
      </c>
      <c r="AH53" s="663" t="s">
        <v>6</v>
      </c>
      <c r="AI53" s="663" t="s">
        <v>7</v>
      </c>
      <c r="AJ53" s="663" t="s">
        <v>8</v>
      </c>
      <c r="AK53" s="663" t="s">
        <v>90</v>
      </c>
      <c r="AL53" s="663" t="s">
        <v>9</v>
      </c>
      <c r="AM53" s="663" t="s">
        <v>91</v>
      </c>
      <c r="AN53" s="663" t="s">
        <v>10</v>
      </c>
      <c r="AO53" s="1241"/>
      <c r="AP53" s="662" t="s">
        <v>92</v>
      </c>
      <c r="AQ53" s="663" t="s">
        <v>3</v>
      </c>
      <c r="AR53" s="663" t="s">
        <v>4</v>
      </c>
      <c r="AS53" s="663" t="s">
        <v>93</v>
      </c>
      <c r="AT53" s="663" t="s">
        <v>5</v>
      </c>
      <c r="AU53" s="663" t="s">
        <v>6</v>
      </c>
      <c r="AV53" s="663" t="s">
        <v>7</v>
      </c>
      <c r="AW53" s="663" t="s">
        <v>8</v>
      </c>
      <c r="AX53" s="663" t="s">
        <v>90</v>
      </c>
      <c r="AY53" s="663" t="s">
        <v>9</v>
      </c>
      <c r="AZ53" s="663" t="s">
        <v>91</v>
      </c>
      <c r="BA53" s="663" t="s">
        <v>10</v>
      </c>
      <c r="BB53" s="663" t="s">
        <v>89</v>
      </c>
      <c r="BC53" s="663">
        <v>4</v>
      </c>
      <c r="BD53" s="1241"/>
      <c r="BE53" s="1357"/>
      <c r="BF53" s="1358"/>
      <c r="BG53" s="1358"/>
      <c r="BH53" s="1358"/>
      <c r="BI53" s="1265"/>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20" t="str">
        <f ca="1">IF(Rosters!H19="","",Rosters!H19)</f>
        <v>777</v>
      </c>
      <c r="B54" s="1368" t="str">
        <f ca="1">IF(Rosters!I19="","",Rosters!I19)</f>
        <v>Juicy Contusion</v>
      </c>
      <c r="C54" s="32"/>
      <c r="D54" s="33"/>
      <c r="E54" s="33"/>
      <c r="F54" s="36"/>
      <c r="G54" s="32"/>
      <c r="H54" s="33"/>
      <c r="I54" s="33"/>
      <c r="J54" s="36"/>
      <c r="K54" s="59"/>
      <c r="L54" s="33"/>
      <c r="M54" s="33"/>
      <c r="N54" s="49"/>
      <c r="O54" s="32"/>
      <c r="P54" s="33"/>
      <c r="Q54" s="33"/>
      <c r="R54" s="36"/>
      <c r="S54" s="59"/>
      <c r="T54" s="28"/>
      <c r="U54" s="60"/>
      <c r="V54" s="1257">
        <f>COUNT(C55:U55)</f>
        <v>0</v>
      </c>
      <c r="W54" s="32"/>
      <c r="X54" s="28"/>
      <c r="Y54" s="33"/>
      <c r="Z54" s="33"/>
      <c r="AA54" s="58"/>
      <c r="AB54" s="51"/>
      <c r="AC54" s="53">
        <f>COUNTIF($C54:$U54,"B")</f>
        <v>0</v>
      </c>
      <c r="AD54" s="54">
        <f>COUNTIF($C54:$U54,"E")</f>
        <v>0</v>
      </c>
      <c r="AE54" s="54">
        <f>COUNTIF(C54:U54, "F")</f>
        <v>0</v>
      </c>
      <c r="AF54" s="54">
        <f>COUNTIF(C54:U54,"O")</f>
        <v>0</v>
      </c>
      <c r="AG54" s="54">
        <f>COUNTIF(C54:U54,"T")</f>
        <v>0</v>
      </c>
      <c r="AH54" s="54">
        <f>COUNTIF(C54:U54,"C")</f>
        <v>0</v>
      </c>
      <c r="AI54" s="54">
        <f>COUNTIF(C54:U54,"M")</f>
        <v>0</v>
      </c>
      <c r="AJ54" s="54">
        <f>COUNTIF(C54:U54,"I")</f>
        <v>0</v>
      </c>
      <c r="AK54" s="54">
        <f>COUNTIF(C54:U54,"S")</f>
        <v>0</v>
      </c>
      <c r="AL54" s="54">
        <f>COUNTIF(C54:U54,"X")</f>
        <v>0</v>
      </c>
      <c r="AM54" s="54">
        <f>COUNTIF(C54:U54,"P")</f>
        <v>0</v>
      </c>
      <c r="AN54" s="55">
        <f>COUNTIF(C54:U54,"H")</f>
        <v>0</v>
      </c>
      <c r="AO54" s="1240">
        <f>SUM(AC54:AN54)</f>
        <v>0</v>
      </c>
      <c r="AP54" s="56">
        <f>COUNTIF(W54:AA54,"B")</f>
        <v>0</v>
      </c>
      <c r="AQ54" s="54">
        <f>COUNTIF(W54:AA54,"E")</f>
        <v>0</v>
      </c>
      <c r="AR54" s="54">
        <f>COUNTIF(W54:AA54, "F")</f>
        <v>0</v>
      </c>
      <c r="AS54" s="54">
        <f>COUNTIF(W54:AA54,"O")</f>
        <v>0</v>
      </c>
      <c r="AT54" s="54">
        <f>COUNTIF(W54:AA54,"T")</f>
        <v>0</v>
      </c>
      <c r="AU54" s="54">
        <f>COUNTIF(W54:AA54,"C")</f>
        <v>0</v>
      </c>
      <c r="AV54" s="54">
        <f>COUNTIF(W54:AA54,"M")</f>
        <v>0</v>
      </c>
      <c r="AW54" s="54">
        <f>COUNTIF(W54:AA54,"I")</f>
        <v>0</v>
      </c>
      <c r="AX54" s="54">
        <f>COUNTIF(W54:AA54,"S")</f>
        <v>0</v>
      </c>
      <c r="AY54" s="54">
        <f>COUNTIF(W54:AA54,"X")</f>
        <v>0</v>
      </c>
      <c r="AZ54" s="54">
        <f>COUNTIF(W54:AA54,"P")</f>
        <v>0</v>
      </c>
      <c r="BA54" s="54">
        <f>COUNTIF(W54:AA54,"H")</f>
        <v>0</v>
      </c>
      <c r="BB54" s="54">
        <f>COUNTIF(W54:AA54,"G")</f>
        <v>0</v>
      </c>
      <c r="BC54" s="55">
        <f>COUNTIF(W54:AA54, "4")</f>
        <v>0</v>
      </c>
      <c r="BD54" s="1240">
        <f>SUM(AP54:BC54)</f>
        <v>0</v>
      </c>
      <c r="BE54" s="280" t="str">
        <f>IF(AB54="","",IF(AB54="pm",1))</f>
        <v/>
      </c>
      <c r="BF54" s="281" t="str">
        <f>IF(AB54="","",IF(AB54="g",1))</f>
        <v/>
      </c>
      <c r="BG54" s="282" t="str">
        <f>IF(AB54="","",IF(AB54="Ins",1))</f>
        <v/>
      </c>
      <c r="BH54" s="282" t="str">
        <f>IF(AB54="","",IF(AB54="fight",1))</f>
        <v/>
      </c>
      <c r="BI54" s="1263" t="str">
        <f>B54</f>
        <v>Juicy Contusion</v>
      </c>
    </row>
    <row r="55" spans="1:125" s="8" customFormat="1" ht="15.75" customHeight="1" thickBot="1">
      <c r="A55" s="1321"/>
      <c r="B55" s="1369"/>
      <c r="C55" s="29"/>
      <c r="D55" s="30"/>
      <c r="E55" s="30"/>
      <c r="F55" s="35"/>
      <c r="G55" s="29"/>
      <c r="H55" s="30"/>
      <c r="I55" s="30"/>
      <c r="J55" s="35"/>
      <c r="K55" s="31"/>
      <c r="L55" s="30"/>
      <c r="M55" s="30"/>
      <c r="N55" s="37"/>
      <c r="O55" s="29"/>
      <c r="P55" s="30"/>
      <c r="Q55" s="30"/>
      <c r="R55" s="35"/>
      <c r="S55" s="31"/>
      <c r="T55" s="30"/>
      <c r="U55" s="24"/>
      <c r="V55" s="1258"/>
      <c r="W55" s="29"/>
      <c r="X55" s="30"/>
      <c r="Y55" s="30"/>
      <c r="Z55" s="30"/>
      <c r="AA55" s="61"/>
      <c r="AB55" s="34"/>
      <c r="AC55" s="662" t="s">
        <v>92</v>
      </c>
      <c r="AD55" s="663" t="s">
        <v>3</v>
      </c>
      <c r="AE55" s="663" t="s">
        <v>4</v>
      </c>
      <c r="AF55" s="663" t="s">
        <v>93</v>
      </c>
      <c r="AG55" s="663" t="s">
        <v>5</v>
      </c>
      <c r="AH55" s="663" t="s">
        <v>6</v>
      </c>
      <c r="AI55" s="663" t="s">
        <v>7</v>
      </c>
      <c r="AJ55" s="663" t="s">
        <v>8</v>
      </c>
      <c r="AK55" s="663" t="s">
        <v>90</v>
      </c>
      <c r="AL55" s="663" t="s">
        <v>9</v>
      </c>
      <c r="AM55" s="663" t="s">
        <v>91</v>
      </c>
      <c r="AN55" s="663" t="s">
        <v>10</v>
      </c>
      <c r="AO55" s="1241"/>
      <c r="AP55" s="662" t="s">
        <v>92</v>
      </c>
      <c r="AQ55" s="663" t="s">
        <v>3</v>
      </c>
      <c r="AR55" s="663" t="s">
        <v>4</v>
      </c>
      <c r="AS55" s="663" t="s">
        <v>93</v>
      </c>
      <c r="AT55" s="663" t="s">
        <v>5</v>
      </c>
      <c r="AU55" s="663" t="s">
        <v>6</v>
      </c>
      <c r="AV55" s="663" t="s">
        <v>7</v>
      </c>
      <c r="AW55" s="663" t="s">
        <v>8</v>
      </c>
      <c r="AX55" s="663" t="s">
        <v>90</v>
      </c>
      <c r="AY55" s="663" t="s">
        <v>9</v>
      </c>
      <c r="AZ55" s="663" t="s">
        <v>91</v>
      </c>
      <c r="BA55" s="663" t="s">
        <v>10</v>
      </c>
      <c r="BB55" s="663" t="s">
        <v>89</v>
      </c>
      <c r="BC55" s="663">
        <v>4</v>
      </c>
      <c r="BD55" s="1241"/>
      <c r="BE55" s="1357"/>
      <c r="BF55" s="1358"/>
      <c r="BG55" s="1358"/>
      <c r="BH55" s="1358"/>
      <c r="BI55" s="1263"/>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76" t="str">
        <f ca="1">IF(Rosters!H20="","",Rosters!H20)</f>
        <v>100%</v>
      </c>
      <c r="B56" s="1374" t="str">
        <f ca="1">IF(Rosters!I20="","",Rosters!I20)</f>
        <v>Polly Fester</v>
      </c>
      <c r="C56" s="26"/>
      <c r="D56" s="27"/>
      <c r="E56" s="27"/>
      <c r="F56" s="36" t="s">
        <v>91</v>
      </c>
      <c r="G56" s="26" t="s">
        <v>9</v>
      </c>
      <c r="H56" s="27" t="s">
        <v>9</v>
      </c>
      <c r="I56" s="27" t="s">
        <v>9</v>
      </c>
      <c r="J56" s="36"/>
      <c r="K56" s="50"/>
      <c r="L56" s="27"/>
      <c r="M56" s="27"/>
      <c r="N56" s="49"/>
      <c r="O56" s="26"/>
      <c r="P56" s="27"/>
      <c r="Q56" s="27"/>
      <c r="R56" s="36"/>
      <c r="S56" s="50"/>
      <c r="T56" s="20"/>
      <c r="U56" s="38"/>
      <c r="V56" s="1257">
        <f>COUNT(C57:U57)</f>
        <v>4</v>
      </c>
      <c r="W56" s="26">
        <v>4</v>
      </c>
      <c r="X56" s="20"/>
      <c r="Y56" s="27"/>
      <c r="Z56" s="27"/>
      <c r="AA56" s="39" t="s">
        <v>4</v>
      </c>
      <c r="AB56" s="51"/>
      <c r="AC56" s="53">
        <f>COUNTIF($C56:$U56,"B")</f>
        <v>0</v>
      </c>
      <c r="AD56" s="54">
        <f>COUNTIF($C56:$U56,"E")</f>
        <v>0</v>
      </c>
      <c r="AE56" s="54">
        <f>COUNTIF(C56:U56, "F")</f>
        <v>0</v>
      </c>
      <c r="AF56" s="54">
        <f>COUNTIF(C56:U56,"O")</f>
        <v>0</v>
      </c>
      <c r="AG56" s="54">
        <f>COUNTIF(C56:U56,"T")</f>
        <v>0</v>
      </c>
      <c r="AH56" s="54">
        <f>COUNTIF(C56:U56,"C")</f>
        <v>0</v>
      </c>
      <c r="AI56" s="54">
        <f>COUNTIF(C56:U56,"M")</f>
        <v>0</v>
      </c>
      <c r="AJ56" s="54">
        <f>COUNTIF(C56:U56,"I")</f>
        <v>0</v>
      </c>
      <c r="AK56" s="54">
        <f>COUNTIF(C56:U56,"S")</f>
        <v>0</v>
      </c>
      <c r="AL56" s="54">
        <f>COUNTIF(C56:U56,"X")</f>
        <v>3</v>
      </c>
      <c r="AM56" s="54">
        <f>COUNTIF(C56:U56,"P")</f>
        <v>1</v>
      </c>
      <c r="AN56" s="55">
        <f>COUNTIF(C56:U56,"H")</f>
        <v>0</v>
      </c>
      <c r="AO56" s="1240">
        <f>SUM(AC56:AN56)</f>
        <v>4</v>
      </c>
      <c r="AP56" s="56">
        <f>COUNTIF(W56:AA56,"B")</f>
        <v>0</v>
      </c>
      <c r="AQ56" s="54">
        <f>COUNTIF(W56:AA56,"E")</f>
        <v>0</v>
      </c>
      <c r="AR56" s="54">
        <f>COUNTIF(W56:AA56, "F")</f>
        <v>1</v>
      </c>
      <c r="AS56" s="54">
        <f>COUNTIF(W56:AA56,"O")</f>
        <v>0</v>
      </c>
      <c r="AT56" s="54">
        <f>COUNTIF(W56:AA56,"T")</f>
        <v>0</v>
      </c>
      <c r="AU56" s="54">
        <f>COUNTIF(W56:AA56,"C")</f>
        <v>0</v>
      </c>
      <c r="AV56" s="54">
        <f>COUNTIF(W56:AA56,"M")</f>
        <v>0</v>
      </c>
      <c r="AW56" s="54">
        <f>COUNTIF(W56:AA56,"I")</f>
        <v>0</v>
      </c>
      <c r="AX56" s="54">
        <f>COUNTIF(W56:AA56,"S")</f>
        <v>0</v>
      </c>
      <c r="AY56" s="54">
        <f>COUNTIF(W56:AA56,"X")</f>
        <v>0</v>
      </c>
      <c r="AZ56" s="54">
        <f>COUNTIF(W56:AA56,"P")</f>
        <v>0</v>
      </c>
      <c r="BA56" s="54">
        <f>COUNTIF(W56:AA56,"H")</f>
        <v>0</v>
      </c>
      <c r="BB56" s="54">
        <f>COUNTIF(W56:AA56,"G")</f>
        <v>0</v>
      </c>
      <c r="BC56" s="55">
        <f>COUNTIF(W56:AA56, "4")</f>
        <v>1</v>
      </c>
      <c r="BD56" s="1240">
        <f>SUM(AP56:BC56)</f>
        <v>2</v>
      </c>
      <c r="BE56" s="280" t="str">
        <f>IF(AB56="","",IF(AB56="pm",1))</f>
        <v/>
      </c>
      <c r="BF56" s="281" t="str">
        <f>IF(AB56="","",IF(AB56="g",1))</f>
        <v/>
      </c>
      <c r="BG56" s="282" t="str">
        <f>IF(AB56="","",IF(AB56="Ins",1))</f>
        <v/>
      </c>
      <c r="BH56" s="282" t="str">
        <f>IF(AB56="","",IF(AB56="fight",1))</f>
        <v/>
      </c>
      <c r="BI56" s="1378" t="str">
        <f>B56</f>
        <v>Polly Fester</v>
      </c>
    </row>
    <row r="57" spans="1:125" s="8" customFormat="1" ht="15.75" customHeight="1" thickBot="1">
      <c r="A57" s="1377"/>
      <c r="B57" s="1375"/>
      <c r="C57" s="21"/>
      <c r="D57" s="22"/>
      <c r="E57" s="22"/>
      <c r="F57" s="35">
        <v>1</v>
      </c>
      <c r="G57" s="21">
        <v>3</v>
      </c>
      <c r="H57" s="22">
        <v>7</v>
      </c>
      <c r="I57" s="22">
        <v>11</v>
      </c>
      <c r="J57" s="35"/>
      <c r="K57" s="23"/>
      <c r="L57" s="22"/>
      <c r="M57" s="22"/>
      <c r="N57" s="37"/>
      <c r="O57" s="21"/>
      <c r="P57" s="22"/>
      <c r="Q57" s="22"/>
      <c r="R57" s="35"/>
      <c r="S57" s="23"/>
      <c r="T57" s="22"/>
      <c r="U57" s="25"/>
      <c r="V57" s="1258"/>
      <c r="W57" s="21">
        <v>1</v>
      </c>
      <c r="X57" s="22"/>
      <c r="Y57" s="22"/>
      <c r="Z57" s="769"/>
      <c r="AA57" s="57">
        <v>11</v>
      </c>
      <c r="AB57" s="34"/>
      <c r="AC57" s="662" t="s">
        <v>92</v>
      </c>
      <c r="AD57" s="663" t="s">
        <v>3</v>
      </c>
      <c r="AE57" s="663" t="s">
        <v>4</v>
      </c>
      <c r="AF57" s="663" t="s">
        <v>93</v>
      </c>
      <c r="AG57" s="663" t="s">
        <v>5</v>
      </c>
      <c r="AH57" s="663" t="s">
        <v>6</v>
      </c>
      <c r="AI57" s="663" t="s">
        <v>7</v>
      </c>
      <c r="AJ57" s="663" t="s">
        <v>8</v>
      </c>
      <c r="AK57" s="663" t="s">
        <v>90</v>
      </c>
      <c r="AL57" s="663" t="s">
        <v>9</v>
      </c>
      <c r="AM57" s="663" t="s">
        <v>91</v>
      </c>
      <c r="AN57" s="663" t="s">
        <v>10</v>
      </c>
      <c r="AO57" s="1241"/>
      <c r="AP57" s="662" t="s">
        <v>92</v>
      </c>
      <c r="AQ57" s="663" t="s">
        <v>3</v>
      </c>
      <c r="AR57" s="663" t="s">
        <v>4</v>
      </c>
      <c r="AS57" s="663" t="s">
        <v>93</v>
      </c>
      <c r="AT57" s="663" t="s">
        <v>5</v>
      </c>
      <c r="AU57" s="663" t="s">
        <v>6</v>
      </c>
      <c r="AV57" s="663" t="s">
        <v>7</v>
      </c>
      <c r="AW57" s="663" t="s">
        <v>8</v>
      </c>
      <c r="AX57" s="663" t="s">
        <v>90</v>
      </c>
      <c r="AY57" s="663" t="s">
        <v>9</v>
      </c>
      <c r="AZ57" s="663" t="s">
        <v>91</v>
      </c>
      <c r="BA57" s="663" t="s">
        <v>10</v>
      </c>
      <c r="BB57" s="663" t="s">
        <v>89</v>
      </c>
      <c r="BC57" s="663">
        <v>4</v>
      </c>
      <c r="BD57" s="1241"/>
      <c r="BE57" s="1357"/>
      <c r="BF57" s="1358"/>
      <c r="BG57" s="1358"/>
      <c r="BH57" s="1358"/>
      <c r="BI57" s="1378"/>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79" t="str">
        <f ca="1">IF(Rosters!H21="","",Rosters!H21)</f>
        <v>3CC</v>
      </c>
      <c r="B58" s="1381" t="str">
        <f ca="1">IF(Rosters!I21="","",Rosters!I21)</f>
        <v>Roxanna Hardplace</v>
      </c>
      <c r="C58" s="32"/>
      <c r="D58" s="33"/>
      <c r="E58" s="33"/>
      <c r="F58" s="36" t="s">
        <v>3</v>
      </c>
      <c r="G58" s="32" t="s">
        <v>9</v>
      </c>
      <c r="H58" s="33" t="s">
        <v>4</v>
      </c>
      <c r="I58" s="33" t="s">
        <v>9</v>
      </c>
      <c r="J58" s="36"/>
      <c r="K58" s="59"/>
      <c r="L58" s="33"/>
      <c r="M58" s="33"/>
      <c r="N58" s="49"/>
      <c r="O58" s="32"/>
      <c r="P58" s="33"/>
      <c r="Q58" s="33"/>
      <c r="R58" s="36"/>
      <c r="S58" s="59"/>
      <c r="T58" s="28"/>
      <c r="U58" s="60"/>
      <c r="V58" s="1257">
        <f>COUNT(C59:U59)</f>
        <v>4</v>
      </c>
      <c r="W58" s="32">
        <v>4</v>
      </c>
      <c r="X58" s="28"/>
      <c r="Y58" s="33"/>
      <c r="Z58" s="33"/>
      <c r="AA58" s="58" t="s">
        <v>93</v>
      </c>
      <c r="AB58" s="51"/>
      <c r="AC58" s="53">
        <f>COUNTIF($C58:$U58,"B")</f>
        <v>0</v>
      </c>
      <c r="AD58" s="54">
        <f>COUNTIF($C58:$U58,"E")</f>
        <v>1</v>
      </c>
      <c r="AE58" s="54">
        <f>COUNTIF(C58:U58, "F")</f>
        <v>1</v>
      </c>
      <c r="AF58" s="54">
        <f>COUNTIF(C58:U58,"O")</f>
        <v>0</v>
      </c>
      <c r="AG58" s="54">
        <f>COUNTIF(C58:U58,"T")</f>
        <v>0</v>
      </c>
      <c r="AH58" s="54">
        <f>COUNTIF(C58:U58,"C")</f>
        <v>0</v>
      </c>
      <c r="AI58" s="54">
        <f>COUNTIF(C58:U58,"M")</f>
        <v>0</v>
      </c>
      <c r="AJ58" s="54">
        <f>COUNTIF(C58:U58,"I")</f>
        <v>0</v>
      </c>
      <c r="AK58" s="54">
        <f>COUNTIF(C58:U58,"S")</f>
        <v>0</v>
      </c>
      <c r="AL58" s="54">
        <f>COUNTIF(C58:U58,"X")</f>
        <v>2</v>
      </c>
      <c r="AM58" s="54">
        <f>COUNTIF(C58:U58,"P")</f>
        <v>0</v>
      </c>
      <c r="AN58" s="55">
        <f>COUNTIF(C58:U58,"H")</f>
        <v>0</v>
      </c>
      <c r="AO58" s="1240">
        <f>SUM(AC58:AN58)</f>
        <v>4</v>
      </c>
      <c r="AP58" s="56">
        <f>COUNTIF(W58:AA58,"B")</f>
        <v>0</v>
      </c>
      <c r="AQ58" s="54">
        <f>COUNTIF(W58:AA58,"E")</f>
        <v>0</v>
      </c>
      <c r="AR58" s="54">
        <f>COUNTIF(W58:AA58, "F")</f>
        <v>0</v>
      </c>
      <c r="AS58" s="54">
        <f>COUNTIF(W58:AA58,"O")</f>
        <v>1</v>
      </c>
      <c r="AT58" s="54">
        <f>COUNTIF(W58:AA58,"T")</f>
        <v>0</v>
      </c>
      <c r="AU58" s="54">
        <f>COUNTIF(W58:AA58,"C")</f>
        <v>0</v>
      </c>
      <c r="AV58" s="54">
        <f>COUNTIF(W58:AA58,"M")</f>
        <v>0</v>
      </c>
      <c r="AW58" s="54">
        <f>COUNTIF(W58:AA58,"I")</f>
        <v>0</v>
      </c>
      <c r="AX58" s="54">
        <f>COUNTIF(W58:AA58,"S")</f>
        <v>0</v>
      </c>
      <c r="AY58" s="54">
        <f>COUNTIF(W58:AA58,"X")</f>
        <v>0</v>
      </c>
      <c r="AZ58" s="54">
        <f>COUNTIF(W58:AA58,"P")</f>
        <v>0</v>
      </c>
      <c r="BA58" s="54">
        <f>COUNTIF(W58:AA58,"H")</f>
        <v>0</v>
      </c>
      <c r="BB58" s="54">
        <f>COUNTIF(W58:AA58,"G")</f>
        <v>0</v>
      </c>
      <c r="BC58" s="55">
        <f>COUNTIF(W58:AA58, "4")</f>
        <v>1</v>
      </c>
      <c r="BD58" s="1240">
        <f>SUM(AP58:BC58)</f>
        <v>2</v>
      </c>
      <c r="BE58" s="280" t="str">
        <f>IF(AB58="","",IF(AB58="pm",1))</f>
        <v/>
      </c>
      <c r="BF58" s="281" t="str">
        <f>IF(AB58="","",IF(AB58="g",1))</f>
        <v/>
      </c>
      <c r="BG58" s="282" t="str">
        <f>IF(AB58="","",IF(AB58="Ins",1))</f>
        <v/>
      </c>
      <c r="BH58" s="282" t="str">
        <f>IF(AB58="","",IF(AB58="fight",1))</f>
        <v/>
      </c>
      <c r="BI58" s="1263" t="str">
        <f>B58</f>
        <v>Roxanna Hardplace</v>
      </c>
    </row>
    <row r="59" spans="1:125" s="8" customFormat="1" ht="15.75" customHeight="1" thickBot="1">
      <c r="A59" s="1380"/>
      <c r="B59" s="1382"/>
      <c r="C59" s="29"/>
      <c r="D59" s="30"/>
      <c r="E59" s="30"/>
      <c r="F59" s="35">
        <v>2</v>
      </c>
      <c r="G59" s="29">
        <v>4</v>
      </c>
      <c r="H59" s="30">
        <v>15</v>
      </c>
      <c r="I59" s="30">
        <v>15</v>
      </c>
      <c r="J59" s="35"/>
      <c r="K59" s="31"/>
      <c r="L59" s="30"/>
      <c r="M59" s="30"/>
      <c r="N59" s="37"/>
      <c r="O59" s="29"/>
      <c r="P59" s="30"/>
      <c r="Q59" s="30"/>
      <c r="R59" s="35"/>
      <c r="S59" s="31"/>
      <c r="T59" s="30"/>
      <c r="U59" s="24"/>
      <c r="V59" s="1258"/>
      <c r="W59" s="29">
        <v>3</v>
      </c>
      <c r="X59" s="30"/>
      <c r="Y59" s="30"/>
      <c r="Z59" s="30"/>
      <c r="AA59" s="61">
        <v>6</v>
      </c>
      <c r="AB59" s="34"/>
      <c r="AC59" s="662" t="s">
        <v>92</v>
      </c>
      <c r="AD59" s="663" t="s">
        <v>3</v>
      </c>
      <c r="AE59" s="663" t="s">
        <v>4</v>
      </c>
      <c r="AF59" s="663" t="s">
        <v>93</v>
      </c>
      <c r="AG59" s="663" t="s">
        <v>5</v>
      </c>
      <c r="AH59" s="663" t="s">
        <v>6</v>
      </c>
      <c r="AI59" s="663" t="s">
        <v>7</v>
      </c>
      <c r="AJ59" s="663" t="s">
        <v>8</v>
      </c>
      <c r="AK59" s="663" t="s">
        <v>90</v>
      </c>
      <c r="AL59" s="663" t="s">
        <v>9</v>
      </c>
      <c r="AM59" s="663" t="s">
        <v>91</v>
      </c>
      <c r="AN59" s="663" t="s">
        <v>10</v>
      </c>
      <c r="AO59" s="1241"/>
      <c r="AP59" s="662" t="s">
        <v>92</v>
      </c>
      <c r="AQ59" s="663" t="s">
        <v>3</v>
      </c>
      <c r="AR59" s="663" t="s">
        <v>4</v>
      </c>
      <c r="AS59" s="663" t="s">
        <v>93</v>
      </c>
      <c r="AT59" s="663" t="s">
        <v>5</v>
      </c>
      <c r="AU59" s="663" t="s">
        <v>6</v>
      </c>
      <c r="AV59" s="663" t="s">
        <v>7</v>
      </c>
      <c r="AW59" s="663" t="s">
        <v>8</v>
      </c>
      <c r="AX59" s="663" t="s">
        <v>90</v>
      </c>
      <c r="AY59" s="663" t="s">
        <v>9</v>
      </c>
      <c r="AZ59" s="663" t="s">
        <v>91</v>
      </c>
      <c r="BA59" s="663" t="s">
        <v>10</v>
      </c>
      <c r="BB59" s="663" t="s">
        <v>89</v>
      </c>
      <c r="BC59" s="663">
        <v>4</v>
      </c>
      <c r="BD59" s="1241"/>
      <c r="BE59" s="1357"/>
      <c r="BF59" s="1358"/>
      <c r="BG59" s="1358"/>
      <c r="BH59" s="1358"/>
      <c r="BI59" s="1263"/>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27" t="str">
        <f ca="1">IF(Rosters!H22="","",Rosters!H22)</f>
        <v>CH4</v>
      </c>
      <c r="B60" s="1374" t="str">
        <f ca="1">IF(Rosters!I22="","",Rosters!I22)</f>
        <v>Seoul Slayer</v>
      </c>
      <c r="C60" s="26"/>
      <c r="D60" s="27"/>
      <c r="E60" s="27"/>
      <c r="F60" s="36"/>
      <c r="G60" s="26"/>
      <c r="H60" s="27"/>
      <c r="I60" s="27"/>
      <c r="J60" s="36"/>
      <c r="K60" s="50"/>
      <c r="L60" s="27"/>
      <c r="M60" s="27"/>
      <c r="N60" s="49"/>
      <c r="O60" s="26"/>
      <c r="P60" s="27"/>
      <c r="Q60" s="27"/>
      <c r="R60" s="36"/>
      <c r="S60" s="50"/>
      <c r="T60" s="20"/>
      <c r="U60" s="38"/>
      <c r="V60" s="1257">
        <f>COUNT(C61:U61)</f>
        <v>0</v>
      </c>
      <c r="W60" s="26"/>
      <c r="X60" s="20"/>
      <c r="Y60" s="27"/>
      <c r="Z60" s="27"/>
      <c r="AA60" s="39"/>
      <c r="AB60" s="51"/>
      <c r="AC60" s="53">
        <f>COUNTIF($C60:$U60,"B")</f>
        <v>0</v>
      </c>
      <c r="AD60" s="54">
        <f>COUNTIF($C60:$U60,"E")</f>
        <v>0</v>
      </c>
      <c r="AE60" s="54">
        <f>COUNTIF(C60:U60, "F")</f>
        <v>0</v>
      </c>
      <c r="AF60" s="54">
        <f>COUNTIF(C60:U60,"O")</f>
        <v>0</v>
      </c>
      <c r="AG60" s="54">
        <f>COUNTIF(C60:U60,"T")</f>
        <v>0</v>
      </c>
      <c r="AH60" s="54">
        <f>COUNTIF(C60:U60,"C")</f>
        <v>0</v>
      </c>
      <c r="AI60" s="54">
        <f>COUNTIF(C60:U60,"M")</f>
        <v>0</v>
      </c>
      <c r="AJ60" s="54">
        <f>COUNTIF(C60:U60,"I")</f>
        <v>0</v>
      </c>
      <c r="AK60" s="54">
        <f>COUNTIF(C60:U60,"S")</f>
        <v>0</v>
      </c>
      <c r="AL60" s="54">
        <f>COUNTIF(C60:U60,"X")</f>
        <v>0</v>
      </c>
      <c r="AM60" s="54">
        <f>COUNTIF(C60:U60,"P")</f>
        <v>0</v>
      </c>
      <c r="AN60" s="55">
        <f>COUNTIF(C60:U60,"H")</f>
        <v>0</v>
      </c>
      <c r="AO60" s="1240">
        <f>SUM(AC60:AN60)</f>
        <v>0</v>
      </c>
      <c r="AP60" s="56">
        <f>COUNTIF(W60:AA60,"B")</f>
        <v>0</v>
      </c>
      <c r="AQ60" s="54">
        <f>COUNTIF(W60:AA60,"E")</f>
        <v>0</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0</v>
      </c>
      <c r="BD60" s="1240">
        <f>SUM(AP60:BC60)</f>
        <v>0</v>
      </c>
      <c r="BE60" s="280" t="str">
        <f>IF(AB60="","",IF(AB60="pm",1))</f>
        <v/>
      </c>
      <c r="BF60" s="281" t="str">
        <f>IF(AB60="","",IF(AB60="g",1))</f>
        <v/>
      </c>
      <c r="BG60" s="282" t="str">
        <f>IF(AB60="","",IF(AB60="Ins",1))</f>
        <v/>
      </c>
      <c r="BH60" s="282" t="str">
        <f>IF(AB60="","",IF(AB60="fight",1))</f>
        <v/>
      </c>
      <c r="BI60" s="1378" t="str">
        <f>B60</f>
        <v>Seoul Slayer</v>
      </c>
    </row>
    <row r="61" spans="1:125" s="8" customFormat="1" ht="15.75" customHeight="1" thickBot="1">
      <c r="A61" s="1373"/>
      <c r="B61" s="1375"/>
      <c r="C61" s="21"/>
      <c r="D61" s="22"/>
      <c r="E61" s="22"/>
      <c r="F61" s="35"/>
      <c r="G61" s="21"/>
      <c r="H61" s="22"/>
      <c r="I61" s="22"/>
      <c r="J61" s="35"/>
      <c r="K61" s="23"/>
      <c r="L61" s="22"/>
      <c r="M61" s="22"/>
      <c r="N61" s="37"/>
      <c r="O61" s="21"/>
      <c r="P61" s="22"/>
      <c r="Q61" s="22"/>
      <c r="R61" s="35"/>
      <c r="S61" s="23"/>
      <c r="T61" s="22"/>
      <c r="U61" s="25"/>
      <c r="V61" s="1258"/>
      <c r="W61" s="21"/>
      <c r="X61" s="22"/>
      <c r="Y61" s="22"/>
      <c r="Z61" s="22"/>
      <c r="AA61" s="57"/>
      <c r="AB61" s="34"/>
      <c r="AC61" s="662" t="s">
        <v>92</v>
      </c>
      <c r="AD61" s="663" t="s">
        <v>3</v>
      </c>
      <c r="AE61" s="663" t="s">
        <v>4</v>
      </c>
      <c r="AF61" s="663" t="s">
        <v>93</v>
      </c>
      <c r="AG61" s="663" t="s">
        <v>5</v>
      </c>
      <c r="AH61" s="663" t="s">
        <v>6</v>
      </c>
      <c r="AI61" s="663" t="s">
        <v>7</v>
      </c>
      <c r="AJ61" s="663" t="s">
        <v>8</v>
      </c>
      <c r="AK61" s="663" t="s">
        <v>90</v>
      </c>
      <c r="AL61" s="663" t="s">
        <v>9</v>
      </c>
      <c r="AM61" s="663" t="s">
        <v>91</v>
      </c>
      <c r="AN61" s="663" t="s">
        <v>10</v>
      </c>
      <c r="AO61" s="1241"/>
      <c r="AP61" s="662" t="s">
        <v>92</v>
      </c>
      <c r="AQ61" s="663" t="s">
        <v>3</v>
      </c>
      <c r="AR61" s="663" t="s">
        <v>4</v>
      </c>
      <c r="AS61" s="663" t="s">
        <v>93</v>
      </c>
      <c r="AT61" s="663" t="s">
        <v>5</v>
      </c>
      <c r="AU61" s="663" t="s">
        <v>6</v>
      </c>
      <c r="AV61" s="663" t="s">
        <v>7</v>
      </c>
      <c r="AW61" s="663" t="s">
        <v>8</v>
      </c>
      <c r="AX61" s="663" t="s">
        <v>90</v>
      </c>
      <c r="AY61" s="663" t="s">
        <v>9</v>
      </c>
      <c r="AZ61" s="663" t="s">
        <v>91</v>
      </c>
      <c r="BA61" s="663" t="s">
        <v>10</v>
      </c>
      <c r="BB61" s="663" t="s">
        <v>89</v>
      </c>
      <c r="BC61" s="663">
        <v>4</v>
      </c>
      <c r="BD61" s="1241"/>
      <c r="BE61" s="1357"/>
      <c r="BF61" s="1358"/>
      <c r="BG61" s="1358"/>
      <c r="BH61" s="1358"/>
      <c r="BI61" s="1378"/>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79" t="str">
        <f ca="1">IF(Rosters!H23="","",Rosters!H23)</f>
        <v>5"blade</v>
      </c>
      <c r="B62" s="1381" t="str">
        <f ca="1">IF(Rosters!I23="","",Rosters!I23)</f>
        <v>Sista Slit'chya</v>
      </c>
      <c r="C62" s="32"/>
      <c r="D62" s="33" t="s">
        <v>9</v>
      </c>
      <c r="E62" s="33" t="s">
        <v>92</v>
      </c>
      <c r="F62" s="36"/>
      <c r="G62" s="32"/>
      <c r="H62" s="33"/>
      <c r="I62" s="33"/>
      <c r="J62" s="36"/>
      <c r="K62" s="59"/>
      <c r="L62" s="33"/>
      <c r="M62" s="33"/>
      <c r="N62" s="49"/>
      <c r="O62" s="32"/>
      <c r="P62" s="33"/>
      <c r="Q62" s="33"/>
      <c r="R62" s="36"/>
      <c r="S62" s="59"/>
      <c r="T62" s="28"/>
      <c r="U62" s="60"/>
      <c r="V62" s="1257">
        <f>COUNT(C63:U63)</f>
        <v>2</v>
      </c>
      <c r="W62" s="32"/>
      <c r="X62" s="28" t="s">
        <v>9</v>
      </c>
      <c r="Y62" s="33" t="s">
        <v>9</v>
      </c>
      <c r="Z62" s="33" t="s">
        <v>9</v>
      </c>
      <c r="AA62" s="58" t="s">
        <v>9</v>
      </c>
      <c r="AB62" s="51"/>
      <c r="AC62" s="53">
        <f>COUNTIF($C62:$U62,"B")</f>
        <v>1</v>
      </c>
      <c r="AD62" s="54">
        <f>COUNTIF($C62:$U62,"E")</f>
        <v>0</v>
      </c>
      <c r="AE62" s="54">
        <f>COUNTIF(C62:U62, "F")</f>
        <v>0</v>
      </c>
      <c r="AF62" s="54">
        <f>COUNTIF(C62:U62,"O")</f>
        <v>0</v>
      </c>
      <c r="AG62" s="54">
        <f>COUNTIF(C62:U62,"T")</f>
        <v>0</v>
      </c>
      <c r="AH62" s="54">
        <f>COUNTIF(C62:U62,"C")</f>
        <v>0</v>
      </c>
      <c r="AI62" s="54">
        <f>COUNTIF(C62:U62,"M")</f>
        <v>0</v>
      </c>
      <c r="AJ62" s="54">
        <f>COUNTIF(C62:U62,"I")</f>
        <v>0</v>
      </c>
      <c r="AK62" s="54">
        <f>COUNTIF(C62:U62,"S")</f>
        <v>0</v>
      </c>
      <c r="AL62" s="54">
        <f>COUNTIF(C62:U62,"X")</f>
        <v>1</v>
      </c>
      <c r="AM62" s="54">
        <f>COUNTIF(C62:U62,"P")</f>
        <v>0</v>
      </c>
      <c r="AN62" s="55">
        <f>COUNTIF(C62:U62,"H")</f>
        <v>0</v>
      </c>
      <c r="AO62" s="1240">
        <f>SUM(AC62:AN62)</f>
        <v>2</v>
      </c>
      <c r="AP62" s="56">
        <f>COUNTIF(W62:AA62,"B")</f>
        <v>0</v>
      </c>
      <c r="AQ62" s="54">
        <f>COUNTIF(W62:AA62,"E")</f>
        <v>0</v>
      </c>
      <c r="AR62" s="54">
        <f>COUNTIF(W62:AA62, "F")</f>
        <v>0</v>
      </c>
      <c r="AS62" s="54">
        <f>COUNTIF(W62:AA62,"O")</f>
        <v>0</v>
      </c>
      <c r="AT62" s="54">
        <f>COUNTIF(W62:AA62,"T")</f>
        <v>0</v>
      </c>
      <c r="AU62" s="54">
        <f>COUNTIF(W62:AA62,"C")</f>
        <v>0</v>
      </c>
      <c r="AV62" s="54">
        <f>COUNTIF(W62:AA62,"M")</f>
        <v>0</v>
      </c>
      <c r="AW62" s="54">
        <f>COUNTIF(W62:AA62,"I")</f>
        <v>0</v>
      </c>
      <c r="AX62" s="54">
        <f>COUNTIF(W62:AA62,"S")</f>
        <v>0</v>
      </c>
      <c r="AY62" s="54">
        <f>COUNTIF(W62:AA62,"X")</f>
        <v>4</v>
      </c>
      <c r="AZ62" s="54">
        <f>COUNTIF(W62:AA62,"P")</f>
        <v>0</v>
      </c>
      <c r="BA62" s="54">
        <f>COUNTIF(W62:AA62,"H")</f>
        <v>0</v>
      </c>
      <c r="BB62" s="54">
        <f>COUNTIF(W62:AA62,"G")</f>
        <v>0</v>
      </c>
      <c r="BC62" s="55">
        <f>COUNTIF(W62:AA62, "4")</f>
        <v>0</v>
      </c>
      <c r="BD62" s="1240">
        <f>SUM(AP62:BC62)</f>
        <v>4</v>
      </c>
      <c r="BE62" s="280" t="str">
        <f>IF(AB62="","",IF(AB62="pm",1))</f>
        <v/>
      </c>
      <c r="BF62" s="281" t="str">
        <f>IF(AB62="","",IF(AB62="g",1))</f>
        <v/>
      </c>
      <c r="BG62" s="282" t="str">
        <f>IF(AB62="","",IF(AB62="Ins",1))</f>
        <v/>
      </c>
      <c r="BH62" s="282" t="str">
        <f>IF(AB62="","",IF(AB62="fight",1))</f>
        <v/>
      </c>
      <c r="BI62" s="1263" t="str">
        <f>B62</f>
        <v>Sista Slit'chya</v>
      </c>
    </row>
    <row r="63" spans="1:125" s="8" customFormat="1" ht="15.75" customHeight="1" thickBot="1">
      <c r="A63" s="1380"/>
      <c r="B63" s="1382"/>
      <c r="C63" s="29"/>
      <c r="D63" s="30">
        <v>6</v>
      </c>
      <c r="E63" s="30">
        <v>14</v>
      </c>
      <c r="F63" s="35"/>
      <c r="G63" s="29"/>
      <c r="H63" s="30"/>
      <c r="I63" s="30"/>
      <c r="J63" s="35"/>
      <c r="K63" s="31"/>
      <c r="L63" s="30"/>
      <c r="M63" s="30"/>
      <c r="N63" s="37"/>
      <c r="O63" s="29"/>
      <c r="P63" s="30"/>
      <c r="Q63" s="30"/>
      <c r="R63" s="35"/>
      <c r="S63" s="31"/>
      <c r="T63" s="30"/>
      <c r="U63" s="24"/>
      <c r="V63" s="1258"/>
      <c r="W63" s="29"/>
      <c r="X63" s="30">
        <v>14</v>
      </c>
      <c r="Y63" s="30">
        <v>12</v>
      </c>
      <c r="Z63" s="30">
        <v>9</v>
      </c>
      <c r="AA63" s="61">
        <v>2</v>
      </c>
      <c r="AB63" s="34"/>
      <c r="AC63" s="662" t="s">
        <v>92</v>
      </c>
      <c r="AD63" s="663" t="s">
        <v>3</v>
      </c>
      <c r="AE63" s="663" t="s">
        <v>4</v>
      </c>
      <c r="AF63" s="663" t="s">
        <v>93</v>
      </c>
      <c r="AG63" s="663" t="s">
        <v>5</v>
      </c>
      <c r="AH63" s="663" t="s">
        <v>6</v>
      </c>
      <c r="AI63" s="663" t="s">
        <v>7</v>
      </c>
      <c r="AJ63" s="663" t="s">
        <v>8</v>
      </c>
      <c r="AK63" s="663" t="s">
        <v>90</v>
      </c>
      <c r="AL63" s="663" t="s">
        <v>9</v>
      </c>
      <c r="AM63" s="663" t="s">
        <v>91</v>
      </c>
      <c r="AN63" s="663" t="s">
        <v>10</v>
      </c>
      <c r="AO63" s="1241"/>
      <c r="AP63" s="662" t="s">
        <v>92</v>
      </c>
      <c r="AQ63" s="663" t="s">
        <v>3</v>
      </c>
      <c r="AR63" s="663" t="s">
        <v>4</v>
      </c>
      <c r="AS63" s="663" t="s">
        <v>93</v>
      </c>
      <c r="AT63" s="663" t="s">
        <v>5</v>
      </c>
      <c r="AU63" s="663" t="s">
        <v>6</v>
      </c>
      <c r="AV63" s="663" t="s">
        <v>7</v>
      </c>
      <c r="AW63" s="663" t="s">
        <v>8</v>
      </c>
      <c r="AX63" s="663" t="s">
        <v>90</v>
      </c>
      <c r="AY63" s="663" t="s">
        <v>9</v>
      </c>
      <c r="AZ63" s="663" t="s">
        <v>91</v>
      </c>
      <c r="BA63" s="663" t="s">
        <v>10</v>
      </c>
      <c r="BB63" s="663" t="s">
        <v>89</v>
      </c>
      <c r="BC63" s="663">
        <v>4</v>
      </c>
      <c r="BD63" s="1241"/>
      <c r="BE63" s="1357"/>
      <c r="BF63" s="1358"/>
      <c r="BG63" s="1358"/>
      <c r="BH63" s="1358"/>
      <c r="BI63" s="1263"/>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27" t="str">
        <f ca="1">IF(Rosters!H24="","",Rosters!H24)</f>
        <v>813</v>
      </c>
      <c r="B64" s="1374" t="str">
        <f ca="1">IF(Rosters!I24="","",Rosters!I24)</f>
        <v>Tinja</v>
      </c>
      <c r="C64" s="26"/>
      <c r="D64" s="27"/>
      <c r="E64" s="27"/>
      <c r="F64" s="36"/>
      <c r="G64" s="26"/>
      <c r="H64" s="27"/>
      <c r="I64" s="27"/>
      <c r="J64" s="36"/>
      <c r="K64" s="50"/>
      <c r="L64" s="27"/>
      <c r="M64" s="27"/>
      <c r="N64" s="49"/>
      <c r="O64" s="26"/>
      <c r="P64" s="27"/>
      <c r="Q64" s="27"/>
      <c r="R64" s="36"/>
      <c r="S64" s="50"/>
      <c r="T64" s="20"/>
      <c r="U64" s="38"/>
      <c r="V64" s="1257">
        <f>COUNT(C65:U65)</f>
        <v>0</v>
      </c>
      <c r="W64" s="26"/>
      <c r="X64" s="20"/>
      <c r="Y64" s="27"/>
      <c r="Z64" s="27"/>
      <c r="AA64" s="39" t="s">
        <v>91</v>
      </c>
      <c r="AB64" s="51"/>
      <c r="AC64" s="53">
        <f>COUNTIF($C64:$U64,"B")</f>
        <v>0</v>
      </c>
      <c r="AD64" s="54">
        <f>COUNTIF($C64:$U64,"E")</f>
        <v>0</v>
      </c>
      <c r="AE64" s="54">
        <f>COUNTIF(C64:U64, "F")</f>
        <v>0</v>
      </c>
      <c r="AF64" s="54">
        <f>COUNTIF(C64:U64,"O")</f>
        <v>0</v>
      </c>
      <c r="AG64" s="54">
        <f>COUNTIF(C64:U64,"T")</f>
        <v>0</v>
      </c>
      <c r="AH64" s="54">
        <f>COUNTIF(C64:U64,"C")</f>
        <v>0</v>
      </c>
      <c r="AI64" s="54">
        <f>COUNTIF(C64:U64,"M")</f>
        <v>0</v>
      </c>
      <c r="AJ64" s="54">
        <f>COUNTIF(C64:U64,"I")</f>
        <v>0</v>
      </c>
      <c r="AK64" s="54">
        <f>COUNTIF(C64:U64,"S")</f>
        <v>0</v>
      </c>
      <c r="AL64" s="54">
        <f>COUNTIF(C64:U64,"X")</f>
        <v>0</v>
      </c>
      <c r="AM64" s="54">
        <f>COUNTIF(C64:U64,"P")</f>
        <v>0</v>
      </c>
      <c r="AN64" s="55">
        <f>COUNTIF(C64:U64,"H")</f>
        <v>0</v>
      </c>
      <c r="AO64" s="1240">
        <f>SUM(AC64:AN64)</f>
        <v>0</v>
      </c>
      <c r="AP64" s="56">
        <f>COUNTIF(W64:AA64,"B")</f>
        <v>0</v>
      </c>
      <c r="AQ64" s="54">
        <f>COUNTIF(W64:AA64,"E")</f>
        <v>0</v>
      </c>
      <c r="AR64" s="54">
        <f>COUNTIF(W64:AA64, "F")</f>
        <v>0</v>
      </c>
      <c r="AS64" s="54">
        <f>COUNTIF(W64:AA64,"O")</f>
        <v>0</v>
      </c>
      <c r="AT64" s="54">
        <f>COUNTIF(W64:AA64,"T")</f>
        <v>0</v>
      </c>
      <c r="AU64" s="54">
        <f>COUNTIF(W64:AA64,"C")</f>
        <v>0</v>
      </c>
      <c r="AV64" s="54">
        <f>COUNTIF(W64:AA64,"M")</f>
        <v>0</v>
      </c>
      <c r="AW64" s="54">
        <f>COUNTIF(W64:AA64,"I")</f>
        <v>0</v>
      </c>
      <c r="AX64" s="54">
        <f>COUNTIF(W64:AA64,"S")</f>
        <v>0</v>
      </c>
      <c r="AY64" s="54">
        <f>COUNTIF(W64:AA64,"X")</f>
        <v>0</v>
      </c>
      <c r="AZ64" s="54">
        <f>COUNTIF(W64:AA64,"P")</f>
        <v>1</v>
      </c>
      <c r="BA64" s="54">
        <f>COUNTIF(W64:AA64,"H")</f>
        <v>0</v>
      </c>
      <c r="BB64" s="54">
        <f>COUNTIF(W64:AA64,"G")</f>
        <v>0</v>
      </c>
      <c r="BC64" s="55">
        <f>COUNTIF(W64:AA64, "4")</f>
        <v>0</v>
      </c>
      <c r="BD64" s="1240">
        <f>SUM(AP64:BC64)</f>
        <v>1</v>
      </c>
      <c r="BE64" s="280" t="str">
        <f>IF(AB64="","",IF(AB64="pm",1))</f>
        <v/>
      </c>
      <c r="BF64" s="281" t="str">
        <f>IF(AB64="","",IF(AB64="g",1))</f>
        <v/>
      </c>
      <c r="BG64" s="282" t="str">
        <f>IF(AB64="","",IF(AB64="Ins",1))</f>
        <v/>
      </c>
      <c r="BH64" s="282" t="str">
        <f>IF(AB64="","",IF(AB64="fight",1))</f>
        <v/>
      </c>
      <c r="BI64" s="1378" t="str">
        <f>B64</f>
        <v>Tinja</v>
      </c>
    </row>
    <row r="65" spans="1:125" s="8" customFormat="1" ht="15.75" customHeight="1" thickBot="1">
      <c r="A65" s="1373"/>
      <c r="B65" s="1375"/>
      <c r="C65" s="21"/>
      <c r="D65" s="22"/>
      <c r="E65" s="22"/>
      <c r="F65" s="35"/>
      <c r="G65" s="21"/>
      <c r="H65" s="22"/>
      <c r="I65" s="22"/>
      <c r="J65" s="35"/>
      <c r="K65" s="23"/>
      <c r="L65" s="22"/>
      <c r="M65" s="22"/>
      <c r="N65" s="37"/>
      <c r="O65" s="21"/>
      <c r="P65" s="22"/>
      <c r="Q65" s="22"/>
      <c r="R65" s="35"/>
      <c r="S65" s="23"/>
      <c r="T65" s="22"/>
      <c r="U65" s="25"/>
      <c r="V65" s="1258"/>
      <c r="W65" s="21"/>
      <c r="X65" s="22"/>
      <c r="Y65" s="22"/>
      <c r="Z65" s="22"/>
      <c r="AA65" s="57">
        <v>14</v>
      </c>
      <c r="AB65" s="34"/>
      <c r="AC65" s="662" t="s">
        <v>92</v>
      </c>
      <c r="AD65" s="663" t="s">
        <v>3</v>
      </c>
      <c r="AE65" s="663" t="s">
        <v>4</v>
      </c>
      <c r="AF65" s="663" t="s">
        <v>93</v>
      </c>
      <c r="AG65" s="663" t="s">
        <v>5</v>
      </c>
      <c r="AH65" s="663" t="s">
        <v>6</v>
      </c>
      <c r="AI65" s="663" t="s">
        <v>7</v>
      </c>
      <c r="AJ65" s="663" t="s">
        <v>8</v>
      </c>
      <c r="AK65" s="663" t="s">
        <v>90</v>
      </c>
      <c r="AL65" s="663" t="s">
        <v>9</v>
      </c>
      <c r="AM65" s="663" t="s">
        <v>91</v>
      </c>
      <c r="AN65" s="663" t="s">
        <v>10</v>
      </c>
      <c r="AO65" s="1241"/>
      <c r="AP65" s="662" t="s">
        <v>92</v>
      </c>
      <c r="AQ65" s="663" t="s">
        <v>3</v>
      </c>
      <c r="AR65" s="663" t="s">
        <v>4</v>
      </c>
      <c r="AS65" s="663" t="s">
        <v>93</v>
      </c>
      <c r="AT65" s="663" t="s">
        <v>5</v>
      </c>
      <c r="AU65" s="663" t="s">
        <v>6</v>
      </c>
      <c r="AV65" s="663" t="s">
        <v>7</v>
      </c>
      <c r="AW65" s="663" t="s">
        <v>8</v>
      </c>
      <c r="AX65" s="663" t="s">
        <v>90</v>
      </c>
      <c r="AY65" s="663" t="s">
        <v>9</v>
      </c>
      <c r="AZ65" s="663" t="s">
        <v>91</v>
      </c>
      <c r="BA65" s="663" t="s">
        <v>10</v>
      </c>
      <c r="BB65" s="663" t="s">
        <v>89</v>
      </c>
      <c r="BC65" s="663">
        <v>4</v>
      </c>
      <c r="BD65" s="1241"/>
      <c r="BE65" s="1357"/>
      <c r="BF65" s="1358"/>
      <c r="BG65" s="1358"/>
      <c r="BH65" s="1358"/>
      <c r="BI65" s="1378"/>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20" t="str">
        <f ca="1">IF(Rosters!H25="","",Rosters!H25)</f>
        <v>Crazy88</v>
      </c>
      <c r="B66" s="1381" t="str">
        <f ca="1">IF(Rosters!I25="","",Rosters!I25)</f>
        <v>ZOOMa Thurman</v>
      </c>
      <c r="C66" s="32"/>
      <c r="D66" s="33"/>
      <c r="E66" s="33"/>
      <c r="F66" s="36"/>
      <c r="G66" s="32"/>
      <c r="H66" s="33"/>
      <c r="I66" s="33"/>
      <c r="J66" s="36"/>
      <c r="K66" s="59"/>
      <c r="L66" s="33"/>
      <c r="M66" s="33"/>
      <c r="N66" s="49"/>
      <c r="O66" s="32"/>
      <c r="P66" s="33"/>
      <c r="Q66" s="33"/>
      <c r="R66" s="36"/>
      <c r="S66" s="59"/>
      <c r="T66" s="28"/>
      <c r="U66" s="60"/>
      <c r="V66" s="1257">
        <f>COUNT(C67:U67)</f>
        <v>0</v>
      </c>
      <c r="W66" s="32"/>
      <c r="X66" s="28"/>
      <c r="Y66" s="33"/>
      <c r="Z66" s="33"/>
      <c r="AA66" s="58"/>
      <c r="AB66" s="51"/>
      <c r="AC66" s="53">
        <f>COUNTIF($C66:$U66,"B")</f>
        <v>0</v>
      </c>
      <c r="AD66" s="54">
        <f>COUNTIF($C66:$U66,"E")</f>
        <v>0</v>
      </c>
      <c r="AE66" s="54">
        <f>COUNTIF(C66:U66, "F")</f>
        <v>0</v>
      </c>
      <c r="AF66" s="54">
        <f>COUNTIF(C66:U66,"O")</f>
        <v>0</v>
      </c>
      <c r="AG66" s="54">
        <f>COUNTIF(C66:U66,"T")</f>
        <v>0</v>
      </c>
      <c r="AH66" s="54">
        <f>COUNTIF(C66:U66,"C")</f>
        <v>0</v>
      </c>
      <c r="AI66" s="54">
        <f>COUNTIF(C66:U66,"M")</f>
        <v>0</v>
      </c>
      <c r="AJ66" s="54">
        <f>COUNTIF(C66:U66,"I")</f>
        <v>0</v>
      </c>
      <c r="AK66" s="54">
        <f>COUNTIF(C66:U66,"S")</f>
        <v>0</v>
      </c>
      <c r="AL66" s="54">
        <f>COUNTIF(C66:U66,"X")</f>
        <v>0</v>
      </c>
      <c r="AM66" s="54">
        <f>COUNTIF(C66:U66,"P")</f>
        <v>0</v>
      </c>
      <c r="AN66" s="55">
        <f>COUNTIF(C66:U66,"H")</f>
        <v>0</v>
      </c>
      <c r="AO66" s="1240">
        <f>SUM(AC66:AN66)</f>
        <v>0</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0</v>
      </c>
      <c r="BD66" s="1240">
        <f>SUM(AP66:BC66)</f>
        <v>0</v>
      </c>
      <c r="BE66" s="280" t="str">
        <f>IF(AB66="","",IF(AB66="pm",1))</f>
        <v/>
      </c>
      <c r="BF66" s="281" t="str">
        <f>IF(AB66="","",IF(AB66="g",1))</f>
        <v/>
      </c>
      <c r="BG66" s="282" t="str">
        <f>IF(AB66="","",IF(AB66="Ins",1))</f>
        <v/>
      </c>
      <c r="BH66" s="282" t="str">
        <f>IF(AB66="","",IF(AB66="fight",1))</f>
        <v/>
      </c>
      <c r="BI66" s="1263" t="str">
        <f>B66</f>
        <v>ZOOMa Thurman</v>
      </c>
    </row>
    <row r="67" spans="1:125" s="8" customFormat="1" ht="15.75" customHeight="1" thickBot="1">
      <c r="A67" s="1321"/>
      <c r="B67" s="1382"/>
      <c r="C67" s="29"/>
      <c r="D67" s="30"/>
      <c r="E67" s="30"/>
      <c r="F67" s="35"/>
      <c r="G67" s="29"/>
      <c r="H67" s="30"/>
      <c r="I67" s="30"/>
      <c r="J67" s="35"/>
      <c r="K67" s="31"/>
      <c r="L67" s="30"/>
      <c r="M67" s="30"/>
      <c r="N67" s="37"/>
      <c r="O67" s="29"/>
      <c r="P67" s="30"/>
      <c r="Q67" s="30"/>
      <c r="R67" s="35"/>
      <c r="S67" s="31"/>
      <c r="T67" s="30"/>
      <c r="U67" s="24"/>
      <c r="V67" s="1258"/>
      <c r="W67" s="29"/>
      <c r="X67" s="30"/>
      <c r="Y67" s="30"/>
      <c r="Z67" s="30"/>
      <c r="AA67" s="61"/>
      <c r="AB67" s="255"/>
      <c r="AC67" s="256">
        <f t="shared" ref="AC67:AN67" si="2">SUM(AC66,AC64,AC62,AC60,AC58,AC56,AC54,AC52,AC50,AC48,AC46,AC44,AC42,AC40)</f>
        <v>4</v>
      </c>
      <c r="AD67" s="257">
        <f t="shared" si="2"/>
        <v>8</v>
      </c>
      <c r="AE67" s="257">
        <f t="shared" si="2"/>
        <v>5</v>
      </c>
      <c r="AF67" s="257">
        <f t="shared" si="2"/>
        <v>5</v>
      </c>
      <c r="AG67" s="257">
        <f t="shared" si="2"/>
        <v>0</v>
      </c>
      <c r="AH67" s="257">
        <f t="shared" si="2"/>
        <v>0</v>
      </c>
      <c r="AI67" s="257">
        <f t="shared" si="2"/>
        <v>0</v>
      </c>
      <c r="AJ67" s="257">
        <f t="shared" si="2"/>
        <v>0</v>
      </c>
      <c r="AK67" s="257">
        <f t="shared" si="2"/>
        <v>0</v>
      </c>
      <c r="AL67" s="257">
        <f t="shared" si="2"/>
        <v>7</v>
      </c>
      <c r="AM67" s="257">
        <f t="shared" si="2"/>
        <v>3</v>
      </c>
      <c r="AN67" s="258">
        <f t="shared" si="2"/>
        <v>0</v>
      </c>
      <c r="AO67" s="1241"/>
      <c r="AP67" s="259">
        <f t="shared" ref="AP67:BC67" si="3">SUM(AP66,AP64,AP62,AP60,AP58,AP56,AP54,AP52,AP50,AP48,AP46,AP44,AP42,AP40)</f>
        <v>0</v>
      </c>
      <c r="AQ67" s="257">
        <f t="shared" si="3"/>
        <v>0</v>
      </c>
      <c r="AR67" s="257">
        <f t="shared" si="3"/>
        <v>2</v>
      </c>
      <c r="AS67" s="257">
        <f t="shared" si="3"/>
        <v>2</v>
      </c>
      <c r="AT67" s="257">
        <f t="shared" si="3"/>
        <v>0</v>
      </c>
      <c r="AU67" s="257">
        <f t="shared" si="3"/>
        <v>0</v>
      </c>
      <c r="AV67" s="257">
        <f t="shared" si="3"/>
        <v>0</v>
      </c>
      <c r="AW67" s="257">
        <f t="shared" si="3"/>
        <v>0</v>
      </c>
      <c r="AX67" s="257">
        <f t="shared" si="3"/>
        <v>0</v>
      </c>
      <c r="AY67" s="257">
        <f t="shared" si="3"/>
        <v>6</v>
      </c>
      <c r="AZ67" s="257">
        <f t="shared" si="3"/>
        <v>1</v>
      </c>
      <c r="BA67" s="257">
        <f t="shared" si="3"/>
        <v>0</v>
      </c>
      <c r="BB67" s="257">
        <f t="shared" si="3"/>
        <v>0</v>
      </c>
      <c r="BC67" s="258">
        <f t="shared" si="3"/>
        <v>6</v>
      </c>
      <c r="BD67" s="1275"/>
      <c r="BE67" s="1357"/>
      <c r="BF67" s="1358"/>
      <c r="BG67" s="1358"/>
      <c r="BH67" s="1358"/>
      <c r="BI67" s="1274"/>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266" t="s">
        <v>14</v>
      </c>
      <c r="B68" s="1267"/>
      <c r="C68" s="1267"/>
      <c r="D68" s="1267"/>
      <c r="E68" s="1267"/>
      <c r="F68" s="1267"/>
      <c r="G68" s="1267"/>
      <c r="H68" s="1267"/>
      <c r="I68" s="1267"/>
      <c r="J68" s="1267"/>
      <c r="K68" s="1267"/>
      <c r="L68" s="1267"/>
      <c r="M68" s="1267"/>
      <c r="N68" s="1267"/>
      <c r="O68" s="1267"/>
      <c r="P68" s="1267"/>
      <c r="Q68" s="1267"/>
      <c r="R68" s="1267"/>
      <c r="S68" s="1267"/>
      <c r="T68" s="1267"/>
      <c r="U68" s="1267"/>
      <c r="V68" s="1267"/>
      <c r="W68" s="1267"/>
      <c r="X68" s="1267"/>
      <c r="Y68" s="1267"/>
      <c r="Z68" s="1267"/>
      <c r="AA68" s="1267"/>
      <c r="AB68" s="1268"/>
      <c r="AC68" s="1269"/>
      <c r="AD68" s="1270"/>
      <c r="AE68" s="1270"/>
      <c r="AF68" s="1270"/>
      <c r="AG68" s="1270"/>
      <c r="AH68" s="1270"/>
      <c r="AI68" s="1270"/>
      <c r="AJ68" s="1270"/>
      <c r="AK68" s="1270"/>
      <c r="AL68" s="1270"/>
      <c r="AM68" s="1270"/>
      <c r="AN68" s="1270"/>
      <c r="AO68" s="1271"/>
      <c r="AP68" s="1270"/>
      <c r="AQ68" s="1270"/>
      <c r="AR68" s="1270"/>
      <c r="AS68" s="1270"/>
      <c r="AT68" s="1270"/>
      <c r="AU68" s="1270"/>
      <c r="AV68" s="1270"/>
      <c r="AW68" s="1270"/>
      <c r="AX68" s="1270"/>
      <c r="AY68" s="1270"/>
      <c r="AZ68" s="1270"/>
      <c r="BA68" s="1270"/>
      <c r="BB68" s="1270"/>
      <c r="BC68" s="1270"/>
      <c r="BD68" s="1271"/>
      <c r="BE68" s="1272"/>
      <c r="BF68" s="1272"/>
      <c r="BG68" s="1272"/>
      <c r="BH68" s="1272"/>
      <c r="BI68" s="1273"/>
    </row>
    <row r="69" spans="1:125" ht="12.75" customHeight="1" thickBot="1">
      <c r="A69" s="1281" t="s">
        <v>87</v>
      </c>
      <c r="B69" s="1282"/>
      <c r="C69" s="1282"/>
      <c r="D69" s="1282"/>
      <c r="E69" s="1282"/>
      <c r="F69" s="1282"/>
      <c r="G69" s="1282"/>
      <c r="H69" s="1282"/>
      <c r="I69" s="1282"/>
      <c r="J69" s="1282"/>
      <c r="K69" s="1282"/>
      <c r="L69" s="1282"/>
      <c r="M69" s="1282"/>
      <c r="N69" s="1282"/>
      <c r="O69" s="1282"/>
      <c r="P69" s="1282"/>
      <c r="Q69" s="1282"/>
      <c r="R69" s="1282"/>
      <c r="S69" s="1282"/>
      <c r="T69" s="1282"/>
      <c r="U69" s="1282"/>
      <c r="V69" s="1282"/>
      <c r="W69" s="1282"/>
      <c r="X69" s="1282"/>
      <c r="Y69" s="1282"/>
      <c r="Z69" s="1282"/>
      <c r="AA69" s="1282"/>
      <c r="AB69" s="1282"/>
      <c r="AC69" s="1283" t="s">
        <v>279</v>
      </c>
      <c r="AD69" s="1284"/>
      <c r="AE69" s="1284"/>
      <c r="AF69" s="1284"/>
      <c r="AG69" s="1284"/>
      <c r="AH69" s="1284"/>
      <c r="AI69" s="1284"/>
      <c r="AJ69" s="1284"/>
      <c r="AK69" s="1284"/>
      <c r="AL69" s="1284"/>
      <c r="AM69" s="1284"/>
      <c r="AN69" s="1284"/>
      <c r="AO69" s="1221">
        <f>SUM(AO40:AO67)</f>
        <v>32</v>
      </c>
      <c r="AP69" s="1285" t="s">
        <v>274</v>
      </c>
      <c r="AQ69" s="1284"/>
      <c r="AR69" s="1284"/>
      <c r="AS69" s="1284"/>
      <c r="AT69" s="1284"/>
      <c r="AU69" s="1284"/>
      <c r="AV69" s="1284"/>
      <c r="AW69" s="1284"/>
      <c r="AX69" s="1284"/>
      <c r="AY69" s="1284"/>
      <c r="AZ69" s="1284"/>
      <c r="BA69" s="1284"/>
      <c r="BB69" s="1284"/>
      <c r="BC69" s="1284"/>
      <c r="BD69" s="1221">
        <f>SUM(BD40:BD67)-SUM(BC40,BC42,BC44,BC46,BC48,BC50,BC52,BC54,BC56,BC58,BC60,BC62,BC64,BC66)</f>
        <v>11</v>
      </c>
      <c r="BE69" s="1287" t="s">
        <v>271</v>
      </c>
      <c r="BF69" s="1287"/>
      <c r="BG69" s="1287"/>
      <c r="BH69" s="1287"/>
      <c r="BI69" s="1288"/>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277" t="s">
        <v>88</v>
      </c>
      <c r="B70" s="1278"/>
      <c r="C70" s="1278"/>
      <c r="D70" s="1278"/>
      <c r="E70" s="1278"/>
      <c r="F70" s="1278"/>
      <c r="G70" s="1278"/>
      <c r="H70" s="1278"/>
      <c r="I70" s="1278"/>
      <c r="J70" s="1278"/>
      <c r="K70" s="1278"/>
      <c r="L70" s="1278"/>
      <c r="M70" s="1278"/>
      <c r="N70" s="1278"/>
      <c r="O70" s="1278"/>
      <c r="P70" s="1278"/>
      <c r="Q70" s="1278"/>
      <c r="R70" s="1278"/>
      <c r="S70" s="1278"/>
      <c r="T70" s="1278"/>
      <c r="U70" s="1278"/>
      <c r="V70" s="1278"/>
      <c r="W70" s="1278"/>
      <c r="X70" s="1278"/>
      <c r="Y70" s="1278"/>
      <c r="Z70" s="1278"/>
      <c r="AA70" s="1278"/>
      <c r="AB70" s="1278"/>
      <c r="AC70" s="1286" t="s">
        <v>275</v>
      </c>
      <c r="AD70" s="1230"/>
      <c r="AE70" s="1230"/>
      <c r="AF70" s="1230"/>
      <c r="AG70" s="1230"/>
      <c r="AH70" s="1230"/>
      <c r="AI70" s="1230"/>
      <c r="AJ70" s="1230"/>
      <c r="AK70" s="1230"/>
      <c r="AL70" s="1230"/>
      <c r="AM70" s="1224">
        <f>AO69/(AO69+AO32)</f>
        <v>0.56140350877192979</v>
      </c>
      <c r="AN70" s="1224"/>
      <c r="AO70" s="1222"/>
      <c r="AP70" s="1229" t="s">
        <v>277</v>
      </c>
      <c r="AQ70" s="1230"/>
      <c r="AR70" s="1230"/>
      <c r="AS70" s="1230"/>
      <c r="AT70" s="1230"/>
      <c r="AU70" s="1230"/>
      <c r="AV70" s="1230"/>
      <c r="AW70" s="1230"/>
      <c r="AX70" s="1230"/>
      <c r="AY70" s="1230"/>
      <c r="AZ70" s="1230"/>
      <c r="BA70" s="1230"/>
      <c r="BB70" s="1224">
        <f>BD69/(BD69+BD32)</f>
        <v>0.73333333333333328</v>
      </c>
      <c r="BC70" s="1224"/>
      <c r="BD70" s="1222"/>
      <c r="BE70" s="64" t="s">
        <v>20</v>
      </c>
      <c r="BF70" s="64" t="s">
        <v>56</v>
      </c>
      <c r="BG70" s="64"/>
      <c r="BH70" s="1279" t="s">
        <v>21</v>
      </c>
      <c r="BI70" s="128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38" t="s">
        <v>109</v>
      </c>
      <c r="B71" s="1139"/>
      <c r="C71" s="1139"/>
      <c r="D71" s="1139"/>
      <c r="E71" s="1139"/>
      <c r="F71" s="1139"/>
      <c r="G71" s="1139"/>
      <c r="H71" s="1139"/>
      <c r="I71" s="1139"/>
      <c r="J71" s="1139"/>
      <c r="K71" s="1139"/>
      <c r="L71" s="1139"/>
      <c r="M71" s="1139"/>
      <c r="N71" s="1139"/>
      <c r="O71" s="1139"/>
      <c r="P71" s="1139"/>
      <c r="Q71" s="1139"/>
      <c r="R71" s="1139"/>
      <c r="S71" s="1139"/>
      <c r="T71" s="1139"/>
      <c r="U71" s="1139"/>
      <c r="V71" s="1139"/>
      <c r="W71" s="1139"/>
      <c r="X71" s="1139"/>
      <c r="Y71" s="1139"/>
      <c r="Z71" s="1139"/>
      <c r="AA71" s="1139"/>
      <c r="AB71" s="1139"/>
      <c r="AC71" s="1296" t="s">
        <v>17</v>
      </c>
      <c r="AD71" s="1220"/>
      <c r="AE71" s="1220"/>
      <c r="AF71" s="1220"/>
      <c r="AG71" s="1220"/>
      <c r="AH71" s="1220"/>
      <c r="AI71" s="1220"/>
      <c r="AJ71" s="1220"/>
      <c r="AK71" s="1220"/>
      <c r="AL71" s="1220"/>
      <c r="AM71" s="1220"/>
      <c r="AN71" s="1220"/>
      <c r="AO71" s="1297">
        <f>AO69/C75</f>
        <v>2.1333333333333333</v>
      </c>
      <c r="AP71" s="1219" t="s">
        <v>19</v>
      </c>
      <c r="AQ71" s="1220"/>
      <c r="AR71" s="1220"/>
      <c r="AS71" s="1220"/>
      <c r="AT71" s="1220"/>
      <c r="AU71" s="1220"/>
      <c r="AV71" s="1220"/>
      <c r="AW71" s="1220"/>
      <c r="AX71" s="1220"/>
      <c r="AY71" s="1220"/>
      <c r="AZ71" s="1220"/>
      <c r="BA71" s="1220"/>
      <c r="BB71" s="1220"/>
      <c r="BC71" s="1220"/>
      <c r="BD71" s="1222">
        <f>SUM(BD40:BD67)</f>
        <v>17</v>
      </c>
      <c r="BE71" s="290"/>
      <c r="BF71" s="52"/>
      <c r="BG71" s="52"/>
      <c r="BH71" s="1289"/>
      <c r="BI71" s="1290"/>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291" t="s">
        <v>15</v>
      </c>
      <c r="B72" s="1292"/>
      <c r="C72" s="1292"/>
      <c r="D72" s="1292"/>
      <c r="E72" s="1292"/>
      <c r="F72" s="1292"/>
      <c r="G72" s="1292"/>
      <c r="H72" s="1292"/>
      <c r="I72" s="1292"/>
      <c r="J72" s="1292"/>
      <c r="K72" s="1292"/>
      <c r="L72" s="1292"/>
      <c r="M72" s="1292"/>
      <c r="N72" s="1292"/>
      <c r="O72" s="1292"/>
      <c r="P72" s="1292"/>
      <c r="Q72" s="1292"/>
      <c r="R72" s="1292"/>
      <c r="S72" s="1292"/>
      <c r="T72" s="1292"/>
      <c r="U72" s="1292"/>
      <c r="V72" s="1292"/>
      <c r="W72" s="1292"/>
      <c r="X72" s="1292"/>
      <c r="Y72" s="1292"/>
      <c r="Z72" s="1292"/>
      <c r="AA72" s="1292"/>
      <c r="AB72" s="1292"/>
      <c r="AC72" s="1231" t="s">
        <v>276</v>
      </c>
      <c r="AD72" s="1232"/>
      <c r="AE72" s="1232"/>
      <c r="AF72" s="1232"/>
      <c r="AG72" s="1232"/>
      <c r="AH72" s="1232"/>
      <c r="AI72" s="1232"/>
      <c r="AJ72" s="1232"/>
      <c r="AK72" s="1232"/>
      <c r="AL72" s="1232"/>
      <c r="AM72" s="1225">
        <f>AO71-AO34</f>
        <v>0.46666666666666656</v>
      </c>
      <c r="AN72" s="1226"/>
      <c r="AO72" s="1297"/>
      <c r="AP72" s="1295" t="s">
        <v>278</v>
      </c>
      <c r="AQ72" s="1232"/>
      <c r="AR72" s="1232"/>
      <c r="AS72" s="1232"/>
      <c r="AT72" s="1232"/>
      <c r="AU72" s="1232"/>
      <c r="AV72" s="1232"/>
      <c r="AW72" s="1232"/>
      <c r="AX72" s="1232"/>
      <c r="AY72" s="1232"/>
      <c r="AZ72" s="1232"/>
      <c r="BA72" s="1232"/>
      <c r="BB72" s="1227">
        <f>BD71/(BD71+BD34)</f>
        <v>0.68</v>
      </c>
      <c r="BC72" s="1227"/>
      <c r="BD72" s="1222"/>
      <c r="BE72" s="291"/>
      <c r="BF72" s="65"/>
      <c r="BG72" s="65"/>
      <c r="BH72" s="1293"/>
      <c r="BI72" s="1294"/>
    </row>
    <row r="73" spans="1:125" s="62" customFormat="1" ht="12.75" customHeight="1">
      <c r="A73" s="1291" t="s">
        <v>16</v>
      </c>
      <c r="B73" s="1292"/>
      <c r="C73" s="1292"/>
      <c r="D73" s="1292"/>
      <c r="E73" s="1292"/>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292"/>
      <c r="AC73" s="1296" t="s">
        <v>18</v>
      </c>
      <c r="AD73" s="1220"/>
      <c r="AE73" s="1220"/>
      <c r="AF73" s="1220"/>
      <c r="AG73" s="1220"/>
      <c r="AH73" s="1220"/>
      <c r="AI73" s="1220"/>
      <c r="AJ73" s="1220"/>
      <c r="AK73" s="1220"/>
      <c r="AL73" s="1220"/>
      <c r="AM73" s="1220"/>
      <c r="AN73" s="1220"/>
      <c r="AO73" s="1297">
        <f>BD69/C75</f>
        <v>0.73333333333333328</v>
      </c>
      <c r="AP73" s="1219" t="s">
        <v>280</v>
      </c>
      <c r="AQ73" s="1220"/>
      <c r="AR73" s="1220"/>
      <c r="AS73" s="1220"/>
      <c r="AT73" s="1220"/>
      <c r="AU73" s="1220"/>
      <c r="AV73" s="1220"/>
      <c r="AW73" s="1220"/>
      <c r="AX73" s="1220"/>
      <c r="AY73" s="1220"/>
      <c r="AZ73" s="1220"/>
      <c r="BA73" s="1220"/>
      <c r="BB73" s="1220"/>
      <c r="BC73" s="1220"/>
      <c r="BD73" s="1222">
        <f>AO69+BD71</f>
        <v>49</v>
      </c>
      <c r="BE73" s="291"/>
      <c r="BF73" s="65"/>
      <c r="BG73" s="65"/>
      <c r="BH73" s="1293"/>
      <c r="BI73" s="1294"/>
    </row>
    <row r="74" spans="1:125" s="62" customFormat="1" ht="12.75" customHeight="1" thickBot="1">
      <c r="A74" s="1304" t="s">
        <v>269</v>
      </c>
      <c r="B74" s="1305"/>
      <c r="C74" s="1305"/>
      <c r="D74" s="1305"/>
      <c r="E74" s="1305"/>
      <c r="F74" s="1305"/>
      <c r="G74" s="1305"/>
      <c r="H74" s="1305"/>
      <c r="I74" s="1305"/>
      <c r="J74" s="1305"/>
      <c r="K74" s="1305"/>
      <c r="L74" s="1305"/>
      <c r="M74" s="1305"/>
      <c r="N74" s="1305"/>
      <c r="O74" s="1305"/>
      <c r="P74" s="1305"/>
      <c r="Q74" s="1305"/>
      <c r="R74" s="1305"/>
      <c r="S74" s="1305"/>
      <c r="T74" s="1305"/>
      <c r="U74" s="1305"/>
      <c r="V74" s="1305"/>
      <c r="W74" s="1305"/>
      <c r="X74" s="1305"/>
      <c r="Y74" s="1305"/>
      <c r="Z74" s="1305"/>
      <c r="AA74" s="1305"/>
      <c r="AB74" s="1305"/>
      <c r="AC74" s="1308" t="s">
        <v>276</v>
      </c>
      <c r="AD74" s="1309"/>
      <c r="AE74" s="1309"/>
      <c r="AF74" s="1309"/>
      <c r="AG74" s="1309"/>
      <c r="AH74" s="1309"/>
      <c r="AI74" s="1309"/>
      <c r="AJ74" s="1309"/>
      <c r="AK74" s="1309"/>
      <c r="AL74" s="1309"/>
      <c r="AM74" s="1310">
        <f>AO73-AO36</f>
        <v>0.46666666666666662</v>
      </c>
      <c r="AN74" s="1310"/>
      <c r="AO74" s="1302"/>
      <c r="AP74" s="1311" t="s">
        <v>281</v>
      </c>
      <c r="AQ74" s="1309"/>
      <c r="AR74" s="1309"/>
      <c r="AS74" s="1309"/>
      <c r="AT74" s="1309"/>
      <c r="AU74" s="1309"/>
      <c r="AV74" s="1309"/>
      <c r="AW74" s="1309"/>
      <c r="AX74" s="1309"/>
      <c r="AY74" s="1309"/>
      <c r="AZ74" s="1309"/>
      <c r="BA74" s="1309"/>
      <c r="BB74" s="1228">
        <f>BD73/(BD73+BD36)</f>
        <v>0.59756097560975607</v>
      </c>
      <c r="BC74" s="1228"/>
      <c r="BD74" s="1303"/>
      <c r="BE74" s="292"/>
      <c r="BF74" s="66"/>
      <c r="BG74" s="66"/>
      <c r="BH74" s="1306"/>
      <c r="BI74" s="1307"/>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973" t="s">
        <v>273</v>
      </c>
      <c r="B75" s="980"/>
      <c r="C75" s="287">
        <v>15</v>
      </c>
      <c r="D75" s="1"/>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97">
    <mergeCell ref="A74:AB74"/>
    <mergeCell ref="BH74:BI74"/>
    <mergeCell ref="AC74:AL74"/>
    <mergeCell ref="A73:AB73"/>
    <mergeCell ref="AC73:AN73"/>
    <mergeCell ref="AO73:AO74"/>
    <mergeCell ref="AP73:BC73"/>
    <mergeCell ref="AM74:AN74"/>
    <mergeCell ref="AP74:BA74"/>
    <mergeCell ref="AO69:AO70"/>
    <mergeCell ref="AP69:BC69"/>
    <mergeCell ref="BH72:BI72"/>
    <mergeCell ref="BD73:BD74"/>
    <mergeCell ref="BB74:BC74"/>
    <mergeCell ref="BE69:BI69"/>
    <mergeCell ref="AP70:BA70"/>
    <mergeCell ref="BB70:BC70"/>
    <mergeCell ref="BH73:BI73"/>
    <mergeCell ref="A70:AB70"/>
    <mergeCell ref="BH70:BI70"/>
    <mergeCell ref="A71:AB71"/>
    <mergeCell ref="AC71:AN71"/>
    <mergeCell ref="AO71:AO72"/>
    <mergeCell ref="AP71:BC71"/>
    <mergeCell ref="BD71:BD72"/>
    <mergeCell ref="BH71:BI71"/>
    <mergeCell ref="A72:AB72"/>
    <mergeCell ref="AM70:AN70"/>
    <mergeCell ref="BE65:BH65"/>
    <mergeCell ref="A66:A67"/>
    <mergeCell ref="B66:B67"/>
    <mergeCell ref="BI64:BI65"/>
    <mergeCell ref="BI66:BI67"/>
    <mergeCell ref="AO64:AO65"/>
    <mergeCell ref="BD64:BD65"/>
    <mergeCell ref="A69:AB69"/>
    <mergeCell ref="AC69:AN69"/>
    <mergeCell ref="BD69:BD70"/>
    <mergeCell ref="V66:V67"/>
    <mergeCell ref="AO66:AO67"/>
    <mergeCell ref="BD66:BD67"/>
    <mergeCell ref="A68:AB68"/>
    <mergeCell ref="AC68:BI68"/>
    <mergeCell ref="BE67:BH67"/>
    <mergeCell ref="AC70:AL70"/>
    <mergeCell ref="BE57:BH57"/>
    <mergeCell ref="A58:A59"/>
    <mergeCell ref="A64:A65"/>
    <mergeCell ref="B64:B65"/>
    <mergeCell ref="V64:V65"/>
    <mergeCell ref="B58:B59"/>
    <mergeCell ref="V58:V59"/>
    <mergeCell ref="V62:V63"/>
    <mergeCell ref="A62:A63"/>
    <mergeCell ref="B62:B63"/>
    <mergeCell ref="BD62:BD63"/>
    <mergeCell ref="BI58:BI59"/>
    <mergeCell ref="BE59:BH59"/>
    <mergeCell ref="AO60:AO61"/>
    <mergeCell ref="BD60:BD61"/>
    <mergeCell ref="AO58:AO59"/>
    <mergeCell ref="BD58:BD59"/>
    <mergeCell ref="BE61:BH61"/>
    <mergeCell ref="BI60:BI61"/>
    <mergeCell ref="A54:A55"/>
    <mergeCell ref="B54:B55"/>
    <mergeCell ref="BI62:BI63"/>
    <mergeCell ref="BE63:BH63"/>
    <mergeCell ref="A60:A61"/>
    <mergeCell ref="B60:B61"/>
    <mergeCell ref="V60:V61"/>
    <mergeCell ref="A56:A57"/>
    <mergeCell ref="B56:B57"/>
    <mergeCell ref="AO62:AO63"/>
    <mergeCell ref="BE53:BH53"/>
    <mergeCell ref="BI52:BI53"/>
    <mergeCell ref="BI50:BI51"/>
    <mergeCell ref="BD50:BD51"/>
    <mergeCell ref="V56:V57"/>
    <mergeCell ref="AO56:AO57"/>
    <mergeCell ref="V54:V55"/>
    <mergeCell ref="AO54:AO55"/>
    <mergeCell ref="BD56:BD57"/>
    <mergeCell ref="BI56:BI57"/>
    <mergeCell ref="BD48:BD49"/>
    <mergeCell ref="BD54:BD55"/>
    <mergeCell ref="BI54:BI55"/>
    <mergeCell ref="BE55:BH55"/>
    <mergeCell ref="A52:A53"/>
    <mergeCell ref="B52:B53"/>
    <mergeCell ref="V52:V53"/>
    <mergeCell ref="AO52:AO53"/>
    <mergeCell ref="BE51:BH51"/>
    <mergeCell ref="BD52:BD53"/>
    <mergeCell ref="B48:B49"/>
    <mergeCell ref="A50:A51"/>
    <mergeCell ref="B50:B51"/>
    <mergeCell ref="V50:V51"/>
    <mergeCell ref="AO50:AO51"/>
    <mergeCell ref="V48:V49"/>
    <mergeCell ref="AO48:AO49"/>
    <mergeCell ref="B46:B47"/>
    <mergeCell ref="V46:V47"/>
    <mergeCell ref="AO46:AO47"/>
    <mergeCell ref="BD46:BD47"/>
    <mergeCell ref="BI46:BI47"/>
    <mergeCell ref="BE47:BH47"/>
    <mergeCell ref="A48:A49"/>
    <mergeCell ref="V40:V41"/>
    <mergeCell ref="AO40:AO41"/>
    <mergeCell ref="BD40:BD41"/>
    <mergeCell ref="A44:A45"/>
    <mergeCell ref="B44:B45"/>
    <mergeCell ref="V44:V45"/>
    <mergeCell ref="AO44:AO45"/>
    <mergeCell ref="A46:A47"/>
    <mergeCell ref="BD44:BD45"/>
    <mergeCell ref="W39:AA39"/>
    <mergeCell ref="AC38:AN38"/>
    <mergeCell ref="AP38:BD38"/>
    <mergeCell ref="A42:A43"/>
    <mergeCell ref="B42:B43"/>
    <mergeCell ref="V42:V43"/>
    <mergeCell ref="AO42:AO43"/>
    <mergeCell ref="BD42:BD43"/>
    <mergeCell ref="A40:A41"/>
    <mergeCell ref="B40:B41"/>
    <mergeCell ref="BD34:BD35"/>
    <mergeCell ref="BH34:BI34"/>
    <mergeCell ref="A35:AB35"/>
    <mergeCell ref="BH35:BI35"/>
    <mergeCell ref="A34:AB34"/>
    <mergeCell ref="AC34:AN34"/>
    <mergeCell ref="AO34:AO35"/>
    <mergeCell ref="AP34:BC34"/>
    <mergeCell ref="AC35:AL35"/>
    <mergeCell ref="AM35:AN35"/>
    <mergeCell ref="BD32:BD33"/>
    <mergeCell ref="BE32:BI32"/>
    <mergeCell ref="A33:AB33"/>
    <mergeCell ref="BH33:BI33"/>
    <mergeCell ref="A32:AB32"/>
    <mergeCell ref="AC32:AN32"/>
    <mergeCell ref="AO32:AO33"/>
    <mergeCell ref="AP32:BC32"/>
    <mergeCell ref="BB33:BC33"/>
    <mergeCell ref="BD27:BD28"/>
    <mergeCell ref="BI29:BI30"/>
    <mergeCell ref="BE28:BH28"/>
    <mergeCell ref="A29:A30"/>
    <mergeCell ref="B29:B30"/>
    <mergeCell ref="BI27:BI28"/>
    <mergeCell ref="A27:A28"/>
    <mergeCell ref="B27:B28"/>
    <mergeCell ref="V27:V28"/>
    <mergeCell ref="AO27:AO28"/>
    <mergeCell ref="V29:V30"/>
    <mergeCell ref="AO29:AO30"/>
    <mergeCell ref="BD29:BD30"/>
    <mergeCell ref="A31:AB31"/>
    <mergeCell ref="AC31:BI31"/>
    <mergeCell ref="BE30:BH30"/>
    <mergeCell ref="BI19:BI20"/>
    <mergeCell ref="BD21:BD22"/>
    <mergeCell ref="BD19:BD20"/>
    <mergeCell ref="B19:B20"/>
    <mergeCell ref="A25:A26"/>
    <mergeCell ref="B25:B26"/>
    <mergeCell ref="V25:V26"/>
    <mergeCell ref="A19:A20"/>
    <mergeCell ref="V19:V20"/>
    <mergeCell ref="BI25:BI26"/>
    <mergeCell ref="BE26:BH26"/>
    <mergeCell ref="AO25:AO26"/>
    <mergeCell ref="BD25:BD26"/>
    <mergeCell ref="BI21:BI22"/>
    <mergeCell ref="BE22:BH22"/>
    <mergeCell ref="AO21:AO22"/>
    <mergeCell ref="BI23:BI24"/>
    <mergeCell ref="A23:A24"/>
    <mergeCell ref="B23:B24"/>
    <mergeCell ref="B21:B22"/>
    <mergeCell ref="V23:V24"/>
    <mergeCell ref="AO23:AO24"/>
    <mergeCell ref="BD23:BD24"/>
    <mergeCell ref="A21:A22"/>
    <mergeCell ref="V21:V22"/>
    <mergeCell ref="A17:A18"/>
    <mergeCell ref="B17:B18"/>
    <mergeCell ref="V17:V18"/>
    <mergeCell ref="AO17:AO18"/>
    <mergeCell ref="BE24:BH24"/>
    <mergeCell ref="A15:A16"/>
    <mergeCell ref="B15:B16"/>
    <mergeCell ref="BE20:BH20"/>
    <mergeCell ref="AO19:AO20"/>
    <mergeCell ref="BE18:BH18"/>
    <mergeCell ref="V15:V16"/>
    <mergeCell ref="AO15:AO16"/>
    <mergeCell ref="BD15:BD16"/>
    <mergeCell ref="BE16:BH16"/>
    <mergeCell ref="BD17:BD18"/>
    <mergeCell ref="A11:A12"/>
    <mergeCell ref="BE12:BH12"/>
    <mergeCell ref="A13:A14"/>
    <mergeCell ref="B13:B14"/>
    <mergeCell ref="BD13:BD14"/>
    <mergeCell ref="V11:V12"/>
    <mergeCell ref="B11:B12"/>
    <mergeCell ref="BE14:BH14"/>
    <mergeCell ref="V13:V14"/>
    <mergeCell ref="AO13:AO14"/>
    <mergeCell ref="B5:B6"/>
    <mergeCell ref="BI5:BI6"/>
    <mergeCell ref="BI7:BI8"/>
    <mergeCell ref="BD9:BD10"/>
    <mergeCell ref="BI9:BI10"/>
    <mergeCell ref="BE10:BH10"/>
    <mergeCell ref="A3:A4"/>
    <mergeCell ref="B3:B4"/>
    <mergeCell ref="C2:F2"/>
    <mergeCell ref="V5:V6"/>
    <mergeCell ref="A9:A10"/>
    <mergeCell ref="B9:B10"/>
    <mergeCell ref="V9:V10"/>
    <mergeCell ref="A7:A8"/>
    <mergeCell ref="B7:B8"/>
    <mergeCell ref="A5:A6"/>
    <mergeCell ref="AO11:AO12"/>
    <mergeCell ref="AO9:AO10"/>
    <mergeCell ref="BI15:BI16"/>
    <mergeCell ref="BI17:BI18"/>
    <mergeCell ref="G2:J2"/>
    <mergeCell ref="K2:N2"/>
    <mergeCell ref="BI11:BI12"/>
    <mergeCell ref="BD11:BD12"/>
    <mergeCell ref="BI13:BI14"/>
    <mergeCell ref="B1:G1"/>
    <mergeCell ref="H1:L1"/>
    <mergeCell ref="M1:X1"/>
    <mergeCell ref="Y1:AA1"/>
    <mergeCell ref="BH37:BI37"/>
    <mergeCell ref="BD3:BD4"/>
    <mergeCell ref="BD7:BD8"/>
    <mergeCell ref="V7:V8"/>
    <mergeCell ref="AO7:AO8"/>
    <mergeCell ref="V3:V4"/>
    <mergeCell ref="BE41:BH41"/>
    <mergeCell ref="BI40:BI41"/>
    <mergeCell ref="BE4:BH4"/>
    <mergeCell ref="BI3:BI4"/>
    <mergeCell ref="BD5:BD6"/>
    <mergeCell ref="O2:R2"/>
    <mergeCell ref="S2:U2"/>
    <mergeCell ref="W2:AA2"/>
    <mergeCell ref="AO3:AO4"/>
    <mergeCell ref="AO5:AO6"/>
    <mergeCell ref="AC72:AL72"/>
    <mergeCell ref="AM72:AN72"/>
    <mergeCell ref="AP72:BA72"/>
    <mergeCell ref="BB72:BC72"/>
    <mergeCell ref="BE43:BH43"/>
    <mergeCell ref="BI44:BI45"/>
    <mergeCell ref="BI42:BI43"/>
    <mergeCell ref="BI48:BI49"/>
    <mergeCell ref="BE45:BH45"/>
    <mergeCell ref="BE49:BH49"/>
    <mergeCell ref="O39:R39"/>
    <mergeCell ref="S39:U39"/>
    <mergeCell ref="BE1:BH1"/>
    <mergeCell ref="AC1:AN1"/>
    <mergeCell ref="AP1:BD1"/>
    <mergeCell ref="BE38:BH38"/>
    <mergeCell ref="AO36:AO37"/>
    <mergeCell ref="AP36:BC36"/>
    <mergeCell ref="BD36:BD37"/>
    <mergeCell ref="BH36:BI36"/>
    <mergeCell ref="A75:B75"/>
    <mergeCell ref="AC33:AL33"/>
    <mergeCell ref="AM33:AN33"/>
    <mergeCell ref="AP33:BA33"/>
    <mergeCell ref="AC37:AL37"/>
    <mergeCell ref="AM37:AN37"/>
    <mergeCell ref="AP37:BA37"/>
    <mergeCell ref="C39:F39"/>
    <mergeCell ref="A36:AB36"/>
    <mergeCell ref="A37:AB37"/>
    <mergeCell ref="G39:J39"/>
    <mergeCell ref="K39:N39"/>
    <mergeCell ref="AP35:BA35"/>
    <mergeCell ref="BB35:BC35"/>
    <mergeCell ref="BB37:BC37"/>
    <mergeCell ref="Y38:AA38"/>
    <mergeCell ref="M38:X38"/>
    <mergeCell ref="B38:G38"/>
    <mergeCell ref="H38:L38"/>
    <mergeCell ref="AC36:AN36"/>
  </mergeCells>
  <phoneticPr fontId="39" type="noConversion"/>
  <printOptions verticalCentered="1"/>
  <pageMargins left="1" right="0.25" top="0.25" bottom="0.25" header="0.3" footer="0.3"/>
  <pageSetup scale="91" orientation="landscape" horizontalDpi="4294967292" verticalDpi="4294967292"/>
  <extLst>
    <ext xmlns:mx="http://schemas.microsoft.com/office/mac/excel/2008/main" uri="http://schemas.microsoft.com/office/mac/excel/2008/main">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34"/>
  <sheetViews>
    <sheetView workbookViewId="0">
      <selection activeCell="Z19" sqref="A19:Z19"/>
    </sheetView>
  </sheetViews>
  <sheetFormatPr baseColWidth="10" defaultColWidth="8.83203125" defaultRowHeight="12"/>
  <cols>
    <col min="1" max="1" width="5.6640625" style="5" customWidth="1"/>
    <col min="2" max="2" width="20.6640625" style="5" customWidth="1"/>
    <col min="3" max="14" width="4.6640625" style="5" customWidth="1"/>
    <col min="15" max="15" width="4.5" style="5" customWidth="1"/>
    <col min="16" max="19" width="4.6640625" style="5" customWidth="1"/>
    <col min="20" max="20" width="4.5" style="5" customWidth="1"/>
    <col min="21" max="21" width="7.6640625" style="5" customWidth="1"/>
    <col min="22" max="22" width="5.6640625" style="5" customWidth="1"/>
    <col min="23" max="23" width="5.5" style="5" customWidth="1"/>
    <col min="24" max="24" width="5.6640625" style="5" customWidth="1"/>
    <col min="25" max="25" width="20.6640625" style="5" customWidth="1"/>
    <col min="26" max="26" width="5.6640625" style="5" customWidth="1"/>
    <col min="27" max="34" width="4.5" style="5" customWidth="1"/>
  </cols>
  <sheetData>
    <row r="1" spans="1:35" ht="20.25" customHeight="1" thickBot="1">
      <c r="A1" s="1387" t="str">
        <f ca="1">IF(Rosters!B10="","",Rosters!B10)</f>
        <v>Devil's Night Dames</v>
      </c>
      <c r="B1" s="1388"/>
      <c r="C1" s="1389" t="s">
        <v>241</v>
      </c>
      <c r="D1" s="1390"/>
      <c r="E1" s="1390"/>
      <c r="F1" s="1390"/>
      <c r="G1" s="1390"/>
      <c r="H1" s="1390"/>
      <c r="I1" s="1390"/>
      <c r="J1" s="1390"/>
      <c r="K1" s="1390"/>
      <c r="L1" s="1390"/>
      <c r="M1" s="1390"/>
      <c r="N1" s="1390"/>
      <c r="O1" s="1391"/>
      <c r="P1" s="1389" t="s">
        <v>240</v>
      </c>
      <c r="Q1" s="1390"/>
      <c r="R1" s="1390"/>
      <c r="S1" s="1390"/>
      <c r="T1" s="1391"/>
      <c r="U1" s="248" t="s">
        <v>12</v>
      </c>
      <c r="V1" s="1389" t="s">
        <v>243</v>
      </c>
      <c r="W1" s="1390"/>
      <c r="X1" s="1391"/>
      <c r="Y1" s="1387" t="str">
        <f>A1</f>
        <v>Devil's Night Dames</v>
      </c>
      <c r="Z1" s="1388"/>
    </row>
    <row r="2" spans="1:35" ht="60" customHeight="1" thickBot="1">
      <c r="A2" s="642" t="s">
        <v>57</v>
      </c>
      <c r="B2" s="643" t="s">
        <v>64</v>
      </c>
      <c r="C2" s="644" t="s">
        <v>26</v>
      </c>
      <c r="D2" s="645" t="s">
        <v>111</v>
      </c>
      <c r="E2" s="645" t="s">
        <v>110</v>
      </c>
      <c r="F2" s="645" t="s">
        <v>138</v>
      </c>
      <c r="G2" s="645" t="s">
        <v>112</v>
      </c>
      <c r="H2" s="645" t="s">
        <v>135</v>
      </c>
      <c r="I2" s="646" t="s">
        <v>132</v>
      </c>
      <c r="J2" s="646" t="s">
        <v>113</v>
      </c>
      <c r="K2" s="646" t="s">
        <v>136</v>
      </c>
      <c r="L2" s="646" t="s">
        <v>133</v>
      </c>
      <c r="M2" s="646" t="s">
        <v>0</v>
      </c>
      <c r="N2" s="646" t="s">
        <v>134</v>
      </c>
      <c r="O2" s="647" t="s">
        <v>137</v>
      </c>
      <c r="P2" s="648" t="s">
        <v>244</v>
      </c>
      <c r="Q2" s="646" t="s">
        <v>245</v>
      </c>
      <c r="R2" s="646" t="s">
        <v>113</v>
      </c>
      <c r="S2" s="645" t="s">
        <v>1</v>
      </c>
      <c r="T2" s="649" t="s">
        <v>102</v>
      </c>
      <c r="U2" s="650" t="s">
        <v>242</v>
      </c>
      <c r="V2" s="651" t="s">
        <v>1</v>
      </c>
      <c r="W2" s="652" t="s">
        <v>267</v>
      </c>
      <c r="X2" s="653" t="s">
        <v>2</v>
      </c>
      <c r="Y2" s="654" t="s">
        <v>64</v>
      </c>
      <c r="Z2" s="655" t="s">
        <v>57</v>
      </c>
      <c r="AA2" s="9"/>
      <c r="AB2" s="9"/>
      <c r="AC2" s="9"/>
      <c r="AD2" s="9"/>
      <c r="AE2" s="9"/>
      <c r="AF2" s="9"/>
      <c r="AG2" s="9"/>
      <c r="AH2" s="9"/>
      <c r="AI2" s="5"/>
    </row>
    <row r="3" spans="1:35" ht="26" customHeight="1">
      <c r="A3" s="299" t="str">
        <f ca="1">IF(Rosters!B12="","",Rosters!B12)</f>
        <v>724</v>
      </c>
      <c r="B3" s="300" t="str">
        <f ca="1">IF(Rosters!C12="","",Rosters!C12)</f>
        <v>Dizzy Devine</v>
      </c>
      <c r="C3" s="76">
        <f ca="1">'Team Pen 1'!AC3+'Team Pen 2'!AC3</f>
        <v>0</v>
      </c>
      <c r="D3" s="77">
        <f ca="1">'Team Pen 1'!AD3+'Team Pen 2'!AD3</f>
        <v>0</v>
      </c>
      <c r="E3" s="77">
        <f ca="1">'Team Pen 1'!AE3+'Team Pen 2'!AE3</f>
        <v>4</v>
      </c>
      <c r="F3" s="77">
        <f ca="1">'Team Pen 1'!AF3+'Team Pen 2'!AF3</f>
        <v>1</v>
      </c>
      <c r="G3" s="77">
        <f ca="1">'Team Pen 1'!AG3+'Team Pen 2'!AG3</f>
        <v>2</v>
      </c>
      <c r="H3" s="77">
        <f ca="1">'Team Pen 1'!AH3+'Team Pen 2'!AH3</f>
        <v>0</v>
      </c>
      <c r="I3" s="77">
        <f ca="1">'Team Pen 1'!AI3+'Team Pen 2'!AI3</f>
        <v>0</v>
      </c>
      <c r="J3" s="77">
        <f ca="1">'Team Pen 1'!AJ3+'Team Pen 2'!AJ3</f>
        <v>0</v>
      </c>
      <c r="K3" s="77">
        <f ca="1">'Team Pen 1'!AK3+'Team Pen 2'!AK3</f>
        <v>0</v>
      </c>
      <c r="L3" s="77">
        <f ca="1">'Team Pen 1'!AL3+'Team Pen 2'!AL3</f>
        <v>1</v>
      </c>
      <c r="M3" s="77">
        <f ca="1">'Team Pen 1'!AM3+'Team Pen 2'!AM3</f>
        <v>0</v>
      </c>
      <c r="N3" s="77">
        <f ca="1">'Team Pen 1'!AN3+'Team Pen 2'!AN3</f>
        <v>0</v>
      </c>
      <c r="O3" s="295">
        <f ca="1">SUM(C3:N3)</f>
        <v>8</v>
      </c>
      <c r="P3" s="76">
        <f ca="1">SUM('Team Pen 1'!AP3:AR3,'Team Pen 1'!AT3:AV3,'Team Pen 1'!BA3)+SUM('Team Pen 2'!AP3:AR3,'Team Pen 2'!AT3:AV3,'Team Pen 2'!BA3)</f>
        <v>0</v>
      </c>
      <c r="Q3" s="77">
        <f ca="1">SUM('Team Pen 1'!AS3,'Team Pen 1'!AY3,'Team Pen 1'!AZ3)+SUM('Team Pen 2'!AS3,'Team Pen 2'!AY3,'Team Pen 2'!AZ3)</f>
        <v>0</v>
      </c>
      <c r="R3" s="77">
        <f ca="1">'Team Pen 1'!AW3+'Team Pen 2'!AW3</f>
        <v>0</v>
      </c>
      <c r="S3" s="77">
        <f ca="1">'Team Pen 1'!BB3+'Team Pen 2'!BB3</f>
        <v>0</v>
      </c>
      <c r="T3" s="295">
        <f ca="1">SUM(P3:S3)</f>
        <v>0</v>
      </c>
      <c r="U3" s="264">
        <f ca="1">'Team Pen 1'!BD3:BD3+'Team Pen 2'!BD3:BD3</f>
        <v>1</v>
      </c>
      <c r="V3" s="275" t="str">
        <f ca="1">IF('Team Pen 1'!BF3="","",SUM('Team Pen 1'!BF3+'Team Pen 2'!BF3))</f>
        <v/>
      </c>
      <c r="W3" s="274" t="str">
        <f ca="1">IF('Team Pen 1'!BG3="","",SUM('Team Pen 1'!BG3+'Team Pen 2'!BG3))</f>
        <v/>
      </c>
      <c r="X3" s="265" t="str">
        <f ca="1">IF('Team Pen 1'!BH3="","",SUM('Team Pen 1'!BH3+'Team Pen 2'!BH3))</f>
        <v/>
      </c>
      <c r="Y3" s="297" t="str">
        <f>IF(B3="","",B3)</f>
        <v>Dizzy Devine</v>
      </c>
      <c r="Z3" s="298" t="str">
        <f>IF(A3="","",A3)</f>
        <v>724</v>
      </c>
      <c r="AA3" s="10"/>
      <c r="AB3" s="10"/>
      <c r="AC3" s="10"/>
      <c r="AD3" s="10"/>
      <c r="AE3" s="10"/>
      <c r="AF3" s="10"/>
      <c r="AG3" s="10"/>
      <c r="AH3" s="10"/>
      <c r="AI3" s="5"/>
    </row>
    <row r="4" spans="1:35" ht="26" customHeight="1">
      <c r="A4" s="301" t="str">
        <f ca="1">IF(Rosters!B13="","",Rosters!B13)</f>
        <v>Trois</v>
      </c>
      <c r="B4" s="184" t="str">
        <f ca="1">IF(Rosters!C13="","",Rosters!C13)</f>
        <v>Fifi La Foe</v>
      </c>
      <c r="C4" s="79">
        <f ca="1">'Team Pen 1'!AC5+'Team Pen 2'!AC5</f>
        <v>2</v>
      </c>
      <c r="D4" s="80">
        <f ca="1">'Team Pen 1'!AD5+'Team Pen 2'!AD5</f>
        <v>0</v>
      </c>
      <c r="E4" s="80">
        <f ca="1">'Team Pen 1'!AE5+'Team Pen 2'!AE5</f>
        <v>1</v>
      </c>
      <c r="F4" s="80">
        <f ca="1">'Team Pen 1'!AF5+'Team Pen 2'!AF5</f>
        <v>0</v>
      </c>
      <c r="G4" s="80">
        <f ca="1">'Team Pen 1'!AG5+'Team Pen 2'!AG5</f>
        <v>0</v>
      </c>
      <c r="H4" s="80">
        <f ca="1">'Team Pen 1'!AH5+'Team Pen 2'!AH5</f>
        <v>0</v>
      </c>
      <c r="I4" s="80">
        <f ca="1">'Team Pen 1'!AI5+'Team Pen 2'!AI5</f>
        <v>0</v>
      </c>
      <c r="J4" s="80">
        <f ca="1">'Team Pen 1'!AJ5+'Team Pen 2'!AJ5</f>
        <v>0</v>
      </c>
      <c r="K4" s="80">
        <f ca="1">'Team Pen 1'!AK5+'Team Pen 2'!AK5</f>
        <v>0</v>
      </c>
      <c r="L4" s="80">
        <f ca="1">'Team Pen 1'!AL5+'Team Pen 2'!AL5</f>
        <v>1</v>
      </c>
      <c r="M4" s="80">
        <f ca="1">'Team Pen 1'!AM5+'Team Pen 2'!AM5</f>
        <v>0</v>
      </c>
      <c r="N4" s="80">
        <f ca="1">'Team Pen 1'!AN5+'Team Pen 2'!AN5</f>
        <v>0</v>
      </c>
      <c r="O4" s="230">
        <f t="shared" ref="O4:O16" si="0">SUM(C4:N4)</f>
        <v>4</v>
      </c>
      <c r="P4" s="79">
        <f ca="1">SUM('Team Pen 1'!AP5:AR5,'Team Pen 1'!AT5:AV5,'Team Pen 1'!BA5)+SUM('Team Pen 2'!AP5:AR5,'Team Pen 2'!AT5:AV5,'Team Pen 2'!BA5)</f>
        <v>0</v>
      </c>
      <c r="Q4" s="80">
        <f ca="1">SUM('Team Pen 1'!AS5,'Team Pen 1'!AY5,'Team Pen 1'!AZ5)+SUM('Team Pen 2'!AS5,'Team Pen 2'!AY5,'Team Pen 2'!AZ5)</f>
        <v>0</v>
      </c>
      <c r="R4" s="80">
        <f ca="1">'Team Pen 1'!AW5+'Team Pen 2'!AW5</f>
        <v>0</v>
      </c>
      <c r="S4" s="80">
        <f ca="1">'Team Pen 1'!BB5+'Team Pen 2'!BB5</f>
        <v>0</v>
      </c>
      <c r="T4" s="230">
        <f t="shared" ref="T4:T16" si="1">SUM(P4:S4)</f>
        <v>0</v>
      </c>
      <c r="U4" s="266">
        <f ca="1">'Team Pen 1'!BD5:BD5+'Team Pen 2'!BD5:BD5</f>
        <v>0</v>
      </c>
      <c r="V4" s="276" t="str">
        <f ca="1">IF('Team Pen 1'!BF5="","",SUM('Team Pen 1'!BF5+'Team Pen 2'!BF5))</f>
        <v/>
      </c>
      <c r="W4" s="273" t="str">
        <f ca="1">IF('Team Pen 1'!BG5="","",SUM('Team Pen 1'!BG5+'Team Pen 2'!BG5))</f>
        <v/>
      </c>
      <c r="X4" s="267" t="str">
        <f ca="1">IF('Team Pen 1'!BH5="","",SUM('Team Pen 1'!BH5+'Team Pen 2'!BH5))</f>
        <v/>
      </c>
      <c r="Y4" s="271" t="str">
        <f t="shared" ref="Y4:Y15" si="2">IF(B4="","",B4)</f>
        <v>Fifi La Foe</v>
      </c>
      <c r="Z4" s="125" t="str">
        <f t="shared" ref="Z4:Z15" si="3">IF(A4="","",A4)</f>
        <v>Trois</v>
      </c>
      <c r="AA4" s="10"/>
      <c r="AB4" s="10"/>
      <c r="AC4" s="10"/>
      <c r="AD4" s="10"/>
      <c r="AE4" s="10"/>
      <c r="AF4" s="10"/>
      <c r="AG4" s="10"/>
      <c r="AH4" s="10"/>
      <c r="AI4" s="5"/>
    </row>
    <row r="5" spans="1:35" ht="26" customHeight="1">
      <c r="A5" s="301" t="str">
        <f ca="1">IF(Rosters!B14="","",Rosters!B14)</f>
        <v>187</v>
      </c>
      <c r="B5" s="184" t="str">
        <f ca="1">IF(Rosters!C14="","",Rosters!C14)</f>
        <v>Lady MacDeath</v>
      </c>
      <c r="C5" s="79">
        <f ca="1">'Team Pen 1'!AC7+'Team Pen 2'!AC7</f>
        <v>0</v>
      </c>
      <c r="D5" s="80">
        <f ca="1">'Team Pen 1'!AD7+'Team Pen 2'!AD7</f>
        <v>1</v>
      </c>
      <c r="E5" s="80">
        <f ca="1">'Team Pen 1'!AE7+'Team Pen 2'!AE7</f>
        <v>1</v>
      </c>
      <c r="F5" s="80">
        <f ca="1">'Team Pen 1'!AF7+'Team Pen 2'!AF7</f>
        <v>2</v>
      </c>
      <c r="G5" s="80">
        <f ca="1">'Team Pen 1'!AG7+'Team Pen 2'!AG7</f>
        <v>0</v>
      </c>
      <c r="H5" s="80">
        <f ca="1">'Team Pen 1'!AH7+'Team Pen 2'!AH7</f>
        <v>0</v>
      </c>
      <c r="I5" s="80">
        <f ca="1">'Team Pen 1'!AI7+'Team Pen 2'!AI7</f>
        <v>0</v>
      </c>
      <c r="J5" s="80">
        <f ca="1">'Team Pen 1'!AJ7+'Team Pen 2'!AJ7</f>
        <v>1</v>
      </c>
      <c r="K5" s="80">
        <f ca="1">'Team Pen 1'!AK7+'Team Pen 2'!AK7</f>
        <v>0</v>
      </c>
      <c r="L5" s="80">
        <f ca="1">'Team Pen 1'!AL7+'Team Pen 2'!AL7</f>
        <v>2</v>
      </c>
      <c r="M5" s="80">
        <f ca="1">'Team Pen 1'!AM7+'Team Pen 2'!AM7</f>
        <v>0</v>
      </c>
      <c r="N5" s="80">
        <f ca="1">'Team Pen 1'!AN7+'Team Pen 2'!AN7</f>
        <v>0</v>
      </c>
      <c r="O5" s="230">
        <f t="shared" si="0"/>
        <v>7</v>
      </c>
      <c r="P5" s="79">
        <f ca="1">SUM('Team Pen 1'!AP7:AR7,'Team Pen 1'!AT7:AV7,'Team Pen 1'!BA7)+SUM('Team Pen 2'!AP7:AR7,'Team Pen 2'!AT7:AV7,'Team Pen 2'!BA7)</f>
        <v>0</v>
      </c>
      <c r="Q5" s="80">
        <f ca="1">SUM('Team Pen 1'!AS7,'Team Pen 1'!AY7,'Team Pen 1'!AZ7)+SUM('Team Pen 2'!AS7,'Team Pen 2'!AY7,'Team Pen 2'!AZ7)</f>
        <v>0</v>
      </c>
      <c r="R5" s="80">
        <f ca="1">'Team Pen 1'!AW7+'Team Pen 2'!AW7</f>
        <v>0</v>
      </c>
      <c r="S5" s="80">
        <f ca="1">'Team Pen 1'!BB7+'Team Pen 2'!BB7</f>
        <v>0</v>
      </c>
      <c r="T5" s="230">
        <f t="shared" si="1"/>
        <v>0</v>
      </c>
      <c r="U5" s="266">
        <f ca="1">'Team Pen 1'!BD7:BD7+'Team Pen 2'!BD7:BD7</f>
        <v>1</v>
      </c>
      <c r="V5" s="276" t="str">
        <f ca="1">IF('Team Pen 1'!BF7="","",SUM('Team Pen 1'!BF7+'Team Pen 2'!BF7))</f>
        <v/>
      </c>
      <c r="W5" s="273" t="str">
        <f ca="1">IF('Team Pen 1'!BG7="","",SUM('Team Pen 1'!BG7+'Team Pen 2'!BG7))</f>
        <v/>
      </c>
      <c r="X5" s="267" t="str">
        <f ca="1">IF('Team Pen 1'!BH7="","",SUM('Team Pen 1'!BH7+'Team Pen 2'!BH7))</f>
        <v/>
      </c>
      <c r="Y5" s="270" t="str">
        <f t="shared" si="2"/>
        <v>Lady MacDeath</v>
      </c>
      <c r="Z5" s="124" t="str">
        <f t="shared" si="3"/>
        <v>187</v>
      </c>
      <c r="AA5" s="10"/>
      <c r="AB5" s="10"/>
      <c r="AC5" s="10"/>
      <c r="AD5" s="10"/>
      <c r="AE5" s="10"/>
      <c r="AF5" s="10"/>
      <c r="AG5" s="10"/>
      <c r="AH5" s="10"/>
      <c r="AI5" s="5"/>
    </row>
    <row r="6" spans="1:35" ht="26" customHeight="1">
      <c r="A6" s="301" t="str">
        <f ca="1">IF(Rosters!B15="","",Rosters!B15)</f>
        <v>9mm</v>
      </c>
      <c r="B6" s="184" t="str">
        <f ca="1">IF(Rosters!C15="","",Rosters!C15)</f>
        <v>Muffy Mafioso</v>
      </c>
      <c r="C6" s="79">
        <f ca="1">'Team Pen 1'!AC9+'Team Pen 2'!AC9</f>
        <v>0</v>
      </c>
      <c r="D6" s="80">
        <f ca="1">'Team Pen 1'!AD9+'Team Pen 2'!AD9</f>
        <v>0</v>
      </c>
      <c r="E6" s="80">
        <f ca="1">'Team Pen 1'!AE9+'Team Pen 2'!AE9</f>
        <v>3</v>
      </c>
      <c r="F6" s="80">
        <f ca="1">'Team Pen 1'!AF9+'Team Pen 2'!AF9</f>
        <v>0</v>
      </c>
      <c r="G6" s="80">
        <f ca="1">'Team Pen 1'!AG9+'Team Pen 2'!AG9</f>
        <v>0</v>
      </c>
      <c r="H6" s="80">
        <f ca="1">'Team Pen 1'!AH9+'Team Pen 2'!AH9</f>
        <v>0</v>
      </c>
      <c r="I6" s="80">
        <f ca="1">'Team Pen 1'!AI9+'Team Pen 2'!AI9</f>
        <v>0</v>
      </c>
      <c r="J6" s="80">
        <f ca="1">'Team Pen 1'!AJ9+'Team Pen 2'!AJ9</f>
        <v>1</v>
      </c>
      <c r="K6" s="80">
        <f ca="1">'Team Pen 1'!AK9+'Team Pen 2'!AK9</f>
        <v>0</v>
      </c>
      <c r="L6" s="80">
        <f ca="1">'Team Pen 1'!AL9+'Team Pen 2'!AL9</f>
        <v>1</v>
      </c>
      <c r="M6" s="80">
        <f ca="1">'Team Pen 1'!AM9+'Team Pen 2'!AM9</f>
        <v>0</v>
      </c>
      <c r="N6" s="80">
        <f ca="1">'Team Pen 1'!AN9+'Team Pen 2'!AN9</f>
        <v>0</v>
      </c>
      <c r="O6" s="230">
        <f t="shared" si="0"/>
        <v>5</v>
      </c>
      <c r="P6" s="79">
        <f ca="1">SUM('Team Pen 1'!AP9:AR9,'Team Pen 1'!AT9:AV9,'Team Pen 1'!BA9)+SUM('Team Pen 2'!AP9:AR9,'Team Pen 2'!AT9:AV9,'Team Pen 2'!BA9)</f>
        <v>0</v>
      </c>
      <c r="Q6" s="80">
        <f ca="1">SUM('Team Pen 1'!AS9,'Team Pen 1'!AY9,'Team Pen 1'!AZ9)+SUM('Team Pen 2'!AS9,'Team Pen 2'!AY9,'Team Pen 2'!AZ9)</f>
        <v>1</v>
      </c>
      <c r="R6" s="80">
        <f ca="1">'Team Pen 1'!AW9+'Team Pen 2'!AW9</f>
        <v>0</v>
      </c>
      <c r="S6" s="80">
        <f ca="1">'Team Pen 1'!BB9+'Team Pen 2'!BB9</f>
        <v>0</v>
      </c>
      <c r="T6" s="230">
        <f t="shared" si="1"/>
        <v>1</v>
      </c>
      <c r="U6" s="266">
        <f ca="1">'Team Pen 1'!BD9:BD9+'Team Pen 2'!BD9:BD9</f>
        <v>2</v>
      </c>
      <c r="V6" s="276" t="str">
        <f ca="1">IF('Team Pen 1'!BF9="","",SUM('Team Pen 1'!BF9+'Team Pen 2'!BF9))</f>
        <v/>
      </c>
      <c r="W6" s="273" t="str">
        <f ca="1">IF('Team Pen 1'!BG9="","",SUM('Team Pen 1'!BG9+'Team Pen 2'!BG9))</f>
        <v/>
      </c>
      <c r="X6" s="267" t="str">
        <f ca="1">IF('Team Pen 1'!BH9="","",SUM('Team Pen 1'!BH9+'Team Pen 2'!BH9))</f>
        <v/>
      </c>
      <c r="Y6" s="271" t="str">
        <f t="shared" si="2"/>
        <v>Muffy Mafioso</v>
      </c>
      <c r="Z6" s="125" t="str">
        <f t="shared" si="3"/>
        <v>9mm</v>
      </c>
      <c r="AA6" s="10"/>
      <c r="AB6" s="10"/>
      <c r="AC6" s="10"/>
      <c r="AD6" s="10"/>
      <c r="AE6" s="10"/>
      <c r="AF6" s="10"/>
      <c r="AG6" s="10"/>
      <c r="AH6" s="10"/>
      <c r="AI6" s="5"/>
    </row>
    <row r="7" spans="1:35" ht="26" customHeight="1">
      <c r="A7" s="301" t="str">
        <f ca="1">IF(Rosters!B16="","",Rosters!B16)</f>
        <v xml:space="preserve">2.8 </v>
      </c>
      <c r="B7" s="184" t="str">
        <f ca="1">IF(Rosters!C16="","",Rosters!C16)</f>
        <v>Racer McChaseHer</v>
      </c>
      <c r="C7" s="79">
        <f ca="1">'Team Pen 1'!AC11+'Team Pen 2'!AC11</f>
        <v>1</v>
      </c>
      <c r="D7" s="80">
        <f ca="1">'Team Pen 1'!AD11+'Team Pen 2'!AD11</f>
        <v>1</v>
      </c>
      <c r="E7" s="80">
        <f ca="1">'Team Pen 1'!AE11+'Team Pen 2'!AE11</f>
        <v>0</v>
      </c>
      <c r="F7" s="80">
        <f ca="1">'Team Pen 1'!AF11+'Team Pen 2'!AF11</f>
        <v>0</v>
      </c>
      <c r="G7" s="80">
        <f ca="1">'Team Pen 1'!AG11+'Team Pen 2'!AG11</f>
        <v>0</v>
      </c>
      <c r="H7" s="80">
        <f ca="1">'Team Pen 1'!AH11+'Team Pen 2'!AH11</f>
        <v>0</v>
      </c>
      <c r="I7" s="80">
        <f ca="1">'Team Pen 1'!AI11+'Team Pen 2'!AI11</f>
        <v>1</v>
      </c>
      <c r="J7" s="80">
        <f ca="1">'Team Pen 1'!AJ11+'Team Pen 2'!AJ11</f>
        <v>2</v>
      </c>
      <c r="K7" s="80">
        <f ca="1">'Team Pen 1'!AK11+'Team Pen 2'!AK11</f>
        <v>0</v>
      </c>
      <c r="L7" s="80">
        <f ca="1">'Team Pen 1'!AL11+'Team Pen 2'!AL11</f>
        <v>2</v>
      </c>
      <c r="M7" s="80">
        <f ca="1">'Team Pen 1'!AM11+'Team Pen 2'!AM11</f>
        <v>0</v>
      </c>
      <c r="N7" s="80">
        <f ca="1">'Team Pen 1'!AN11+'Team Pen 2'!AN11</f>
        <v>0</v>
      </c>
      <c r="O7" s="230">
        <f t="shared" si="0"/>
        <v>7</v>
      </c>
      <c r="P7" s="79">
        <f ca="1">SUM('Team Pen 1'!AP11:AR11,'Team Pen 1'!AT11:AV11,'Team Pen 1'!BA11)+SUM('Team Pen 2'!AP11:AR11,'Team Pen 2'!AT11:AV11,'Team Pen 2'!BA11)</f>
        <v>1</v>
      </c>
      <c r="Q7" s="80">
        <f ca="1">SUM('Team Pen 1'!AS11,'Team Pen 1'!AY11,'Team Pen 1'!AZ11)+SUM('Team Pen 2'!AS11,'Team Pen 2'!AY11,'Team Pen 2'!AZ11)</f>
        <v>1</v>
      </c>
      <c r="R7" s="80">
        <f ca="1">'Team Pen 1'!AW11+'Team Pen 2'!AW11</f>
        <v>0</v>
      </c>
      <c r="S7" s="80">
        <f ca="1">'Team Pen 1'!BB11+'Team Pen 2'!BB11</f>
        <v>0</v>
      </c>
      <c r="T7" s="230">
        <f t="shared" si="1"/>
        <v>2</v>
      </c>
      <c r="U7" s="266">
        <f ca="1">'Team Pen 1'!BD11:BD11+'Team Pen 2'!BD11:BD11</f>
        <v>3</v>
      </c>
      <c r="V7" s="276" t="str">
        <f ca="1">IF('Team Pen 1'!BF11="","",SUM('Team Pen 1'!BF11+'Team Pen 2'!BF11))</f>
        <v/>
      </c>
      <c r="W7" s="273" t="str">
        <f ca="1">IF('Team Pen 1'!BG11="","",SUM('Team Pen 1'!BG11+'Team Pen 2'!BG11))</f>
        <v/>
      </c>
      <c r="X7" s="267" t="str">
        <f ca="1">IF('Team Pen 1'!BH11="","",SUM('Team Pen 1'!BH11+'Team Pen 2'!BH11))</f>
        <v/>
      </c>
      <c r="Y7" s="270" t="str">
        <f t="shared" si="2"/>
        <v>Racer McChaseHer</v>
      </c>
      <c r="Z7" s="124" t="str">
        <f t="shared" si="3"/>
        <v xml:space="preserve">2.8 </v>
      </c>
      <c r="AA7" s="10"/>
      <c r="AB7" s="10"/>
      <c r="AC7" s="10"/>
      <c r="AD7" s="10"/>
      <c r="AE7" s="10"/>
      <c r="AF7" s="10"/>
      <c r="AG7" s="10"/>
      <c r="AH7" s="10"/>
      <c r="AI7" s="5"/>
    </row>
    <row r="8" spans="1:35" ht="26" customHeight="1">
      <c r="A8" s="301" t="str">
        <f ca="1">IF(Rosters!B17="","",Rosters!B17)</f>
        <v>10cent</v>
      </c>
      <c r="B8" s="184" t="str">
        <f ca="1">IF(Rosters!C17="","",Rosters!C17)</f>
        <v>Rock Candy</v>
      </c>
      <c r="C8" s="79">
        <f ca="1">'Team Pen 1'!AC13+'Team Pen 2'!AC13</f>
        <v>0</v>
      </c>
      <c r="D8" s="80">
        <f ca="1">'Team Pen 1'!AD13+'Team Pen 2'!AD13</f>
        <v>0</v>
      </c>
      <c r="E8" s="80">
        <f ca="1">'Team Pen 1'!AE13+'Team Pen 2'!AE13</f>
        <v>2</v>
      </c>
      <c r="F8" s="80">
        <f ca="1">'Team Pen 1'!AF13+'Team Pen 2'!AF13</f>
        <v>1</v>
      </c>
      <c r="G8" s="80">
        <f ca="1">'Team Pen 1'!AG13+'Team Pen 2'!AG13</f>
        <v>0</v>
      </c>
      <c r="H8" s="80">
        <f ca="1">'Team Pen 1'!AH13+'Team Pen 2'!AH13</f>
        <v>0</v>
      </c>
      <c r="I8" s="80">
        <f ca="1">'Team Pen 1'!AI13+'Team Pen 2'!AI13</f>
        <v>0</v>
      </c>
      <c r="J8" s="80">
        <f ca="1">'Team Pen 1'!AJ13+'Team Pen 2'!AJ13</f>
        <v>1</v>
      </c>
      <c r="K8" s="80">
        <f ca="1">'Team Pen 1'!AK13+'Team Pen 2'!AK13</f>
        <v>0</v>
      </c>
      <c r="L8" s="80">
        <f ca="1">'Team Pen 1'!AL13+'Team Pen 2'!AL13</f>
        <v>2</v>
      </c>
      <c r="M8" s="80">
        <f ca="1">'Team Pen 1'!AM13+'Team Pen 2'!AM13</f>
        <v>0</v>
      </c>
      <c r="N8" s="80">
        <f ca="1">'Team Pen 1'!AN13+'Team Pen 2'!AN13</f>
        <v>0</v>
      </c>
      <c r="O8" s="230">
        <f t="shared" si="0"/>
        <v>6</v>
      </c>
      <c r="P8" s="79">
        <f ca="1">SUM('Team Pen 1'!AP13:AR13,'Team Pen 1'!AT13:AV13,'Team Pen 1'!BA13)+SUM('Team Pen 2'!AP13:AR13,'Team Pen 2'!AT13:AV13,'Team Pen 2'!BA13)</f>
        <v>0</v>
      </c>
      <c r="Q8" s="80">
        <f ca="1">SUM('Team Pen 1'!AS13,'Team Pen 1'!AY13,'Team Pen 1'!AZ13)+SUM('Team Pen 2'!AS13,'Team Pen 2'!AY13,'Team Pen 2'!AZ13)</f>
        <v>1</v>
      </c>
      <c r="R8" s="80">
        <f ca="1">'Team Pen 1'!AW13+'Team Pen 2'!AW13</f>
        <v>0</v>
      </c>
      <c r="S8" s="80">
        <f ca="1">'Team Pen 1'!BB13+'Team Pen 2'!BB13</f>
        <v>0</v>
      </c>
      <c r="T8" s="230">
        <f t="shared" si="1"/>
        <v>1</v>
      </c>
      <c r="U8" s="266">
        <f ca="1">'Team Pen 1'!BD13:BD13+'Team Pen 2'!BD13:BD13</f>
        <v>2</v>
      </c>
      <c r="V8" s="276" t="str">
        <f ca="1">IF('Team Pen 1'!BF13="","",SUM('Team Pen 1'!BF13+'Team Pen 2'!BF13))</f>
        <v/>
      </c>
      <c r="W8" s="273" t="str">
        <f ca="1">IF('Team Pen 1'!BG13="","",SUM('Team Pen 1'!BG13+'Team Pen 2'!BG13))</f>
        <v/>
      </c>
      <c r="X8" s="267" t="str">
        <f ca="1">IF('Team Pen 1'!BH13="","",SUM('Team Pen 1'!BH13+'Team Pen 2'!BH13))</f>
        <v/>
      </c>
      <c r="Y8" s="271" t="str">
        <f t="shared" si="2"/>
        <v>Rock Candy</v>
      </c>
      <c r="Z8" s="125" t="str">
        <f t="shared" si="3"/>
        <v>10cent</v>
      </c>
      <c r="AA8" s="10"/>
      <c r="AB8" s="10"/>
      <c r="AC8" s="10"/>
      <c r="AD8" s="10"/>
      <c r="AE8" s="10"/>
      <c r="AF8" s="10"/>
      <c r="AG8" s="10"/>
      <c r="AH8" s="10"/>
      <c r="AI8" s="5"/>
    </row>
    <row r="9" spans="1:35" ht="26" customHeight="1">
      <c r="A9" s="301" t="str">
        <f ca="1">IF(Rosters!B18="","",Rosters!B18)</f>
        <v>1337</v>
      </c>
      <c r="B9" s="184" t="str">
        <f ca="1">IF(Rosters!C18="","",Rosters!C18)</f>
        <v>Riot Nrrrd</v>
      </c>
      <c r="C9" s="79">
        <f ca="1">'Team Pen 1'!AC15+'Team Pen 2'!AC15</f>
        <v>1</v>
      </c>
      <c r="D9" s="80">
        <f ca="1">'Team Pen 1'!AD15+'Team Pen 2'!AD15</f>
        <v>0</v>
      </c>
      <c r="E9" s="80">
        <f ca="1">'Team Pen 1'!AE15+'Team Pen 2'!AE15</f>
        <v>0</v>
      </c>
      <c r="F9" s="80">
        <f ca="1">'Team Pen 1'!AF15+'Team Pen 2'!AF15</f>
        <v>0</v>
      </c>
      <c r="G9" s="80">
        <f ca="1">'Team Pen 1'!AG15+'Team Pen 2'!AG15</f>
        <v>0</v>
      </c>
      <c r="H9" s="80">
        <f ca="1">'Team Pen 1'!AH15+'Team Pen 2'!AH15</f>
        <v>0</v>
      </c>
      <c r="I9" s="80">
        <f ca="1">'Team Pen 1'!AI15+'Team Pen 2'!AI15</f>
        <v>0</v>
      </c>
      <c r="J9" s="80">
        <f ca="1">'Team Pen 1'!AJ15+'Team Pen 2'!AJ15</f>
        <v>0</v>
      </c>
      <c r="K9" s="80">
        <f ca="1">'Team Pen 1'!AK15+'Team Pen 2'!AK15</f>
        <v>0</v>
      </c>
      <c r="L9" s="80">
        <f ca="1">'Team Pen 1'!AL15+'Team Pen 2'!AL15</f>
        <v>0</v>
      </c>
      <c r="M9" s="80">
        <f ca="1">'Team Pen 1'!AM15+'Team Pen 2'!AM15</f>
        <v>0</v>
      </c>
      <c r="N9" s="80">
        <f ca="1">'Team Pen 1'!AN15+'Team Pen 2'!AN15</f>
        <v>0</v>
      </c>
      <c r="O9" s="230">
        <f t="shared" si="0"/>
        <v>1</v>
      </c>
      <c r="P9" s="79">
        <f ca="1">SUM('Team Pen 1'!AP15:AR15,'Team Pen 1'!AT15:AV15,'Team Pen 1'!BA15)+SUM('Team Pen 2'!AP15:AR15,'Team Pen 2'!AT15:AV15,'Team Pen 2'!BA15)</f>
        <v>0</v>
      </c>
      <c r="Q9" s="80">
        <f ca="1">SUM('Team Pen 1'!AS15,'Team Pen 1'!AY15,'Team Pen 1'!AZ15)+SUM('Team Pen 2'!AS15,'Team Pen 2'!AY15,'Team Pen 2'!AZ15)</f>
        <v>0</v>
      </c>
      <c r="R9" s="80">
        <f ca="1">'Team Pen 1'!AW15+'Team Pen 2'!AW15</f>
        <v>0</v>
      </c>
      <c r="S9" s="80">
        <f ca="1">'Team Pen 1'!BB15+'Team Pen 2'!BB15</f>
        <v>0</v>
      </c>
      <c r="T9" s="230">
        <f t="shared" si="1"/>
        <v>0</v>
      </c>
      <c r="U9" s="266">
        <f ca="1">'Team Pen 1'!BD15:BD15+'Team Pen 2'!BD15:BD15</f>
        <v>0</v>
      </c>
      <c r="V9" s="276" t="str">
        <f ca="1">IF('Team Pen 1'!BF15="","",SUM('Team Pen 1'!BF15+'Team Pen 2'!BF15))</f>
        <v/>
      </c>
      <c r="W9" s="273" t="str">
        <f ca="1">IF('Team Pen 1'!BG15="","",SUM('Team Pen 1'!BG15+'Team Pen 2'!BG15))</f>
        <v/>
      </c>
      <c r="X9" s="267" t="str">
        <f ca="1">IF('Team Pen 1'!BH15="","",SUM('Team Pen 1'!BH15+'Team Pen 2'!BH15))</f>
        <v/>
      </c>
      <c r="Y9" s="270" t="str">
        <f t="shared" si="2"/>
        <v>Riot Nrrrd</v>
      </c>
      <c r="Z9" s="124" t="str">
        <f t="shared" si="3"/>
        <v>1337</v>
      </c>
      <c r="AA9" s="10"/>
      <c r="AB9" s="10"/>
      <c r="AC9" s="10"/>
      <c r="AD9" s="10"/>
      <c r="AE9" s="10"/>
      <c r="AF9" s="10"/>
      <c r="AG9" s="10"/>
      <c r="AH9" s="10"/>
      <c r="AI9" s="5"/>
    </row>
    <row r="10" spans="1:35" ht="26" customHeight="1">
      <c r="A10" s="301" t="str">
        <f ca="1">IF(Rosters!B19="","",Rosters!B19)</f>
        <v>.223</v>
      </c>
      <c r="B10" s="184" t="str">
        <f ca="1">IF(Rosters!C19="","",Rosters!C19)</f>
        <v>Spanish Ass'assin</v>
      </c>
      <c r="C10" s="79">
        <f ca="1">'Team Pen 1'!AC17+'Team Pen 2'!AC17</f>
        <v>0</v>
      </c>
      <c r="D10" s="80">
        <f ca="1">'Team Pen 1'!AD17+'Team Pen 2'!AD17</f>
        <v>0</v>
      </c>
      <c r="E10" s="80">
        <f ca="1">'Team Pen 1'!AE17+'Team Pen 2'!AE17</f>
        <v>3</v>
      </c>
      <c r="F10" s="80">
        <f ca="1">'Team Pen 1'!AF17+'Team Pen 2'!AF17</f>
        <v>0</v>
      </c>
      <c r="G10" s="80">
        <f ca="1">'Team Pen 1'!AG17+'Team Pen 2'!AG17</f>
        <v>0</v>
      </c>
      <c r="H10" s="80">
        <f ca="1">'Team Pen 1'!AH17+'Team Pen 2'!AH17</f>
        <v>0</v>
      </c>
      <c r="I10" s="80">
        <f ca="1">'Team Pen 1'!AI17+'Team Pen 2'!AI17</f>
        <v>0</v>
      </c>
      <c r="J10" s="80">
        <f ca="1">'Team Pen 1'!AJ17+'Team Pen 2'!AJ17</f>
        <v>0</v>
      </c>
      <c r="K10" s="80">
        <f ca="1">'Team Pen 1'!AK17+'Team Pen 2'!AK17</f>
        <v>0</v>
      </c>
      <c r="L10" s="80">
        <f ca="1">'Team Pen 1'!AL17+'Team Pen 2'!AL17</f>
        <v>3</v>
      </c>
      <c r="M10" s="80">
        <f ca="1">'Team Pen 1'!AM17+'Team Pen 2'!AM17</f>
        <v>0</v>
      </c>
      <c r="N10" s="80">
        <f ca="1">'Team Pen 1'!AN17+'Team Pen 2'!AN17</f>
        <v>0</v>
      </c>
      <c r="O10" s="230">
        <f t="shared" si="0"/>
        <v>6</v>
      </c>
      <c r="P10" s="79">
        <f ca="1">SUM('Team Pen 1'!AP17:AR17,'Team Pen 1'!AT17:AV17,'Team Pen 1'!BA17)+SUM('Team Pen 2'!AP17:AR17,'Team Pen 2'!AT17:AV17,'Team Pen 2'!BA17)</f>
        <v>0</v>
      </c>
      <c r="Q10" s="80">
        <f ca="1">SUM('Team Pen 1'!AS17,'Team Pen 1'!AY17,'Team Pen 1'!AZ17)+SUM('Team Pen 2'!AS17,'Team Pen 2'!AY17,'Team Pen 2'!AZ17)</f>
        <v>0</v>
      </c>
      <c r="R10" s="80">
        <f ca="1">'Team Pen 1'!AW17+'Team Pen 2'!AW17</f>
        <v>0</v>
      </c>
      <c r="S10" s="80">
        <f ca="1">'Team Pen 1'!BB17+'Team Pen 2'!BB17</f>
        <v>0</v>
      </c>
      <c r="T10" s="230">
        <f t="shared" si="1"/>
        <v>0</v>
      </c>
      <c r="U10" s="266">
        <f ca="1">'Team Pen 1'!BD17:BD17+'Team Pen 2'!BD17:BD17</f>
        <v>0</v>
      </c>
      <c r="V10" s="276" t="str">
        <f ca="1">IF('Team Pen 1'!BF17="","",SUM('Team Pen 1'!BF17+'Team Pen 2'!BF17))</f>
        <v/>
      </c>
      <c r="W10" s="273" t="str">
        <f ca="1">IF('Team Pen 1'!BG17="","",SUM('Team Pen 1'!BG17+'Team Pen 2'!BG17))</f>
        <v/>
      </c>
      <c r="X10" s="267" t="str">
        <f ca="1">IF('Team Pen 1'!BH17="","",SUM('Team Pen 1'!BH17+'Team Pen 2'!BH17))</f>
        <v/>
      </c>
      <c r="Y10" s="271" t="str">
        <f t="shared" si="2"/>
        <v>Spanish Ass'assin</v>
      </c>
      <c r="Z10" s="125" t="str">
        <f t="shared" si="3"/>
        <v>.223</v>
      </c>
      <c r="AA10" s="10"/>
      <c r="AB10" s="10"/>
      <c r="AC10" s="10"/>
      <c r="AD10" s="10"/>
      <c r="AE10" s="10"/>
      <c r="AF10" s="10"/>
      <c r="AG10" s="10"/>
      <c r="AH10" s="10"/>
      <c r="AI10" s="5"/>
    </row>
    <row r="11" spans="1:35" ht="26" customHeight="1">
      <c r="A11" s="301" t="str">
        <f ca="1">IF(Rosters!B20="","",Rosters!B20)</f>
        <v>68</v>
      </c>
      <c r="B11" s="184" t="str">
        <f ca="1">IF(Rosters!C20="","",Rosters!C20)</f>
        <v>Summers Eve-L</v>
      </c>
      <c r="C11" s="79">
        <f ca="1">'Team Pen 1'!AC19+'Team Pen 2'!AC19</f>
        <v>0</v>
      </c>
      <c r="D11" s="80">
        <f ca="1">'Team Pen 1'!AD19+'Team Pen 2'!AD19</f>
        <v>1</v>
      </c>
      <c r="E11" s="80">
        <f ca="1">'Team Pen 1'!AE19+'Team Pen 2'!AE19</f>
        <v>3</v>
      </c>
      <c r="F11" s="80">
        <f ca="1">'Team Pen 1'!AF19+'Team Pen 2'!AF19</f>
        <v>0</v>
      </c>
      <c r="G11" s="80">
        <f ca="1">'Team Pen 1'!AG19+'Team Pen 2'!AG19</f>
        <v>0</v>
      </c>
      <c r="H11" s="80">
        <f ca="1">'Team Pen 1'!AH19+'Team Pen 2'!AH19</f>
        <v>0</v>
      </c>
      <c r="I11" s="80">
        <f ca="1">'Team Pen 1'!AI19+'Team Pen 2'!AI19</f>
        <v>0</v>
      </c>
      <c r="J11" s="80">
        <f ca="1">'Team Pen 1'!AJ19+'Team Pen 2'!AJ19</f>
        <v>2</v>
      </c>
      <c r="K11" s="80">
        <f ca="1">'Team Pen 1'!AK19+'Team Pen 2'!AK19</f>
        <v>0</v>
      </c>
      <c r="L11" s="80">
        <f ca="1">'Team Pen 1'!AL19+'Team Pen 2'!AL19</f>
        <v>3</v>
      </c>
      <c r="M11" s="80">
        <f ca="1">'Team Pen 1'!AM19+'Team Pen 2'!AM19</f>
        <v>0</v>
      </c>
      <c r="N11" s="80">
        <f ca="1">'Team Pen 1'!AN19+'Team Pen 2'!AN19</f>
        <v>0</v>
      </c>
      <c r="O11" s="230">
        <f t="shared" si="0"/>
        <v>9</v>
      </c>
      <c r="P11" s="79">
        <f ca="1">SUM('Team Pen 1'!AP19:AR19,'Team Pen 1'!AT19:AV19,'Team Pen 1'!BA19)+SUM('Team Pen 2'!AP19:AR19,'Team Pen 2'!AT19:AV19,'Team Pen 2'!BA19)</f>
        <v>1</v>
      </c>
      <c r="Q11" s="80">
        <f ca="1">SUM('Team Pen 1'!AS19,'Team Pen 1'!AY19,'Team Pen 1'!AZ19)+SUM('Team Pen 2'!AS19,'Team Pen 2'!AY19,'Team Pen 2'!AZ19)</f>
        <v>1</v>
      </c>
      <c r="R11" s="80">
        <f ca="1">'Team Pen 1'!AW19+'Team Pen 2'!AW19</f>
        <v>0</v>
      </c>
      <c r="S11" s="80">
        <f ca="1">'Team Pen 1'!BB19+'Team Pen 2'!BB19</f>
        <v>0</v>
      </c>
      <c r="T11" s="230">
        <f t="shared" si="1"/>
        <v>2</v>
      </c>
      <c r="U11" s="266">
        <f ca="1">'Team Pen 1'!BD19:BD19+'Team Pen 2'!BD19:BD19</f>
        <v>3</v>
      </c>
      <c r="V11" s="276" t="str">
        <f ca="1">IF('Team Pen 1'!BF19="","",SUM('Team Pen 1'!BF19+'Team Pen 2'!BF19))</f>
        <v/>
      </c>
      <c r="W11" s="273" t="str">
        <f ca="1">IF('Team Pen 1'!BG19="","",SUM('Team Pen 1'!BG19+'Team Pen 2'!BG19))</f>
        <v/>
      </c>
      <c r="X11" s="267" t="str">
        <f ca="1">IF('Team Pen 1'!BH19="","",SUM('Team Pen 1'!BH19+'Team Pen 2'!BH19))</f>
        <v/>
      </c>
      <c r="Y11" s="270" t="str">
        <f t="shared" si="2"/>
        <v>Summers Eve-L</v>
      </c>
      <c r="Z11" s="124" t="str">
        <f t="shared" si="3"/>
        <v>68</v>
      </c>
      <c r="AA11" s="10"/>
      <c r="AB11" s="10"/>
      <c r="AC11" s="10"/>
      <c r="AD11" s="10"/>
      <c r="AE11" s="10"/>
      <c r="AF11" s="10"/>
      <c r="AG11" s="10"/>
      <c r="AH11" s="10"/>
      <c r="AI11" s="5"/>
    </row>
    <row r="12" spans="1:35" ht="26" customHeight="1">
      <c r="A12" s="301" t="str">
        <f ca="1">IF(Rosters!B21="","",Rosters!B21)</f>
        <v>-0</v>
      </c>
      <c r="B12" s="184" t="str">
        <f ca="1">IF(Rosters!C21="","",Rosters!C21)</f>
        <v>Vicious Vixen</v>
      </c>
      <c r="C12" s="79">
        <f ca="1">'Team Pen 1'!AC21+'Team Pen 2'!AC21</f>
        <v>0</v>
      </c>
      <c r="D12" s="80">
        <f ca="1">'Team Pen 1'!AD21+'Team Pen 2'!AD21</f>
        <v>1</v>
      </c>
      <c r="E12" s="80">
        <f ca="1">'Team Pen 1'!AE21+'Team Pen 2'!AE21</f>
        <v>2</v>
      </c>
      <c r="F12" s="80">
        <f ca="1">'Team Pen 1'!AF21+'Team Pen 2'!AF21</f>
        <v>0</v>
      </c>
      <c r="G12" s="80">
        <f ca="1">'Team Pen 1'!AG21+'Team Pen 2'!AG21</f>
        <v>0</v>
      </c>
      <c r="H12" s="80">
        <f ca="1">'Team Pen 1'!AH21+'Team Pen 2'!AH21</f>
        <v>0</v>
      </c>
      <c r="I12" s="80">
        <f ca="1">'Team Pen 1'!AI21+'Team Pen 2'!AI21</f>
        <v>0</v>
      </c>
      <c r="J12" s="80">
        <f ca="1">'Team Pen 1'!AJ21+'Team Pen 2'!AJ21</f>
        <v>0</v>
      </c>
      <c r="K12" s="80">
        <f ca="1">'Team Pen 1'!AK21+'Team Pen 2'!AK21</f>
        <v>0</v>
      </c>
      <c r="L12" s="80">
        <f ca="1">'Team Pen 1'!AL21+'Team Pen 2'!AL21</f>
        <v>1</v>
      </c>
      <c r="M12" s="80">
        <f ca="1">'Team Pen 1'!AM21+'Team Pen 2'!AM21</f>
        <v>0</v>
      </c>
      <c r="N12" s="80">
        <f ca="1">'Team Pen 1'!AN21+'Team Pen 2'!AN21</f>
        <v>0</v>
      </c>
      <c r="O12" s="230">
        <f t="shared" si="0"/>
        <v>4</v>
      </c>
      <c r="P12" s="79">
        <f ca="1">SUM('Team Pen 1'!AP21:AR21,'Team Pen 1'!AT21:AV21,'Team Pen 1'!BA21)+SUM('Team Pen 2'!AP21:AR21,'Team Pen 2'!AT21:AV21,'Team Pen 2'!BA21)</f>
        <v>0</v>
      </c>
      <c r="Q12" s="80">
        <f ca="1">SUM('Team Pen 1'!AS21,'Team Pen 1'!AY21,'Team Pen 1'!AZ21)+SUM('Team Pen 2'!AS21,'Team Pen 2'!AY21,'Team Pen 2'!AZ21)</f>
        <v>2</v>
      </c>
      <c r="R12" s="80">
        <f ca="1">'Team Pen 1'!AW21+'Team Pen 2'!AW21</f>
        <v>0</v>
      </c>
      <c r="S12" s="80">
        <f ca="1">'Team Pen 1'!BB21+'Team Pen 2'!BB21</f>
        <v>0</v>
      </c>
      <c r="T12" s="230">
        <f t="shared" si="1"/>
        <v>2</v>
      </c>
      <c r="U12" s="266">
        <f ca="1">'Team Pen 1'!BD21:BD21+'Team Pen 2'!BD21:BD21</f>
        <v>3</v>
      </c>
      <c r="V12" s="276" t="str">
        <f ca="1">IF('Team Pen 1'!BF21="","",SUM('Team Pen 1'!BF21+'Team Pen 2'!BF21))</f>
        <v/>
      </c>
      <c r="W12" s="273" t="str">
        <f ca="1">IF('Team Pen 1'!BG21="","",SUM('Team Pen 1'!BG21+'Team Pen 2'!BG21))</f>
        <v/>
      </c>
      <c r="X12" s="267" t="str">
        <f ca="1">IF('Team Pen 1'!BH21="","",SUM('Team Pen 1'!BH21+'Team Pen 2'!BH21))</f>
        <v/>
      </c>
      <c r="Y12" s="271" t="str">
        <f t="shared" si="2"/>
        <v>Vicious Vixen</v>
      </c>
      <c r="Z12" s="125" t="str">
        <f t="shared" si="3"/>
        <v>-0</v>
      </c>
      <c r="AA12" s="10"/>
      <c r="AB12" s="10"/>
      <c r="AC12" s="10"/>
      <c r="AD12" s="10"/>
      <c r="AE12" s="10"/>
      <c r="AF12" s="10"/>
      <c r="AG12" s="10"/>
      <c r="AH12" s="10"/>
      <c r="AI12" s="5"/>
    </row>
    <row r="13" spans="1:35" ht="26" customHeight="1">
      <c r="A13" s="301" t="str">
        <f ca="1">IF(Rosters!B22="","",Rosters!B22)</f>
        <v>31</v>
      </c>
      <c r="B13" s="184" t="str">
        <f ca="1">IF(Rosters!C22="","",Rosters!C22)</f>
        <v>Whiskey</v>
      </c>
      <c r="C13" s="79">
        <f ca="1">'Team Pen 1'!AC23+'Team Pen 2'!AC23</f>
        <v>0</v>
      </c>
      <c r="D13" s="80">
        <f ca="1">'Team Pen 1'!AD23+'Team Pen 2'!AD23</f>
        <v>2</v>
      </c>
      <c r="E13" s="80">
        <f ca="1">'Team Pen 1'!AE23+'Team Pen 2'!AE23</f>
        <v>1</v>
      </c>
      <c r="F13" s="80">
        <f ca="1">'Team Pen 1'!AF23+'Team Pen 2'!AF23</f>
        <v>0</v>
      </c>
      <c r="G13" s="80">
        <f ca="1">'Team Pen 1'!AG23+'Team Pen 2'!AG23</f>
        <v>0</v>
      </c>
      <c r="H13" s="80">
        <f ca="1">'Team Pen 1'!AH23+'Team Pen 2'!AH23</f>
        <v>0</v>
      </c>
      <c r="I13" s="80">
        <f ca="1">'Team Pen 1'!AI23+'Team Pen 2'!AI23</f>
        <v>0</v>
      </c>
      <c r="J13" s="80">
        <f ca="1">'Team Pen 1'!AJ23+'Team Pen 2'!AJ23</f>
        <v>0</v>
      </c>
      <c r="K13" s="80">
        <f ca="1">'Team Pen 1'!AK23+'Team Pen 2'!AK23</f>
        <v>0</v>
      </c>
      <c r="L13" s="80">
        <f ca="1">'Team Pen 1'!AL23+'Team Pen 2'!AL23</f>
        <v>2</v>
      </c>
      <c r="M13" s="80">
        <f ca="1">'Team Pen 1'!AM23+'Team Pen 2'!AM23</f>
        <v>0</v>
      </c>
      <c r="N13" s="80">
        <f ca="1">'Team Pen 1'!AN23+'Team Pen 2'!AN23</f>
        <v>0</v>
      </c>
      <c r="O13" s="230">
        <f t="shared" si="0"/>
        <v>5</v>
      </c>
      <c r="P13" s="79">
        <f ca="1">SUM('Team Pen 1'!AP23:AR23,'Team Pen 1'!AT23:AV23,'Team Pen 1'!BA23)+SUM('Team Pen 2'!AP23:AR23,'Team Pen 2'!AT23:AV23,'Team Pen 2'!BA23)</f>
        <v>1</v>
      </c>
      <c r="Q13" s="80">
        <f ca="1">SUM('Team Pen 1'!AS23,'Team Pen 1'!AY23,'Team Pen 1'!AZ23)+SUM('Team Pen 2'!AS23,'Team Pen 2'!AY23,'Team Pen 2'!AZ23)</f>
        <v>0</v>
      </c>
      <c r="R13" s="80">
        <f ca="1">'Team Pen 1'!AW23+'Team Pen 2'!AW23</f>
        <v>0</v>
      </c>
      <c r="S13" s="80">
        <f ca="1">'Team Pen 1'!BB23+'Team Pen 2'!BB23</f>
        <v>0</v>
      </c>
      <c r="T13" s="230">
        <f t="shared" si="1"/>
        <v>1</v>
      </c>
      <c r="U13" s="266">
        <f ca="1">'Team Pen 1'!BD23:BD23+'Team Pen 2'!BD23:BD23</f>
        <v>2</v>
      </c>
      <c r="V13" s="276" t="str">
        <f ca="1">IF('Team Pen 1'!BF23="","",SUM('Team Pen 1'!BF23+'Team Pen 2'!BF23))</f>
        <v/>
      </c>
      <c r="W13" s="273" t="str">
        <f ca="1">IF('Team Pen 1'!BG23="","",SUM('Team Pen 1'!BG23+'Team Pen 2'!BG23))</f>
        <v/>
      </c>
      <c r="X13" s="267" t="str">
        <f ca="1">IF('Team Pen 1'!BH23="","",SUM('Team Pen 1'!BH23+'Team Pen 2'!BH23))</f>
        <v/>
      </c>
      <c r="Y13" s="270" t="str">
        <f t="shared" si="2"/>
        <v>Whiskey</v>
      </c>
      <c r="Z13" s="124" t="str">
        <f t="shared" si="3"/>
        <v>31</v>
      </c>
      <c r="AA13" s="10"/>
      <c r="AB13" s="10"/>
      <c r="AC13" s="10"/>
      <c r="AD13" s="10"/>
      <c r="AE13" s="10"/>
      <c r="AF13" s="10"/>
      <c r="AG13" s="10"/>
      <c r="AH13" s="10"/>
      <c r="AI13" s="5"/>
    </row>
    <row r="14" spans="1:35" ht="26" customHeight="1">
      <c r="A14" s="301" t="str">
        <f ca="1">IF(Rosters!B23="","",Rosters!B23)</f>
        <v>-</v>
      </c>
      <c r="B14" s="184" t="str">
        <f ca="1">IF(Rosters!C23="","",Rosters!C23)</f>
        <v>-</v>
      </c>
      <c r="C14" s="79">
        <f ca="1">'Team Pen 1'!AC25+'Team Pen 2'!AC25</f>
        <v>0</v>
      </c>
      <c r="D14" s="80">
        <f ca="1">'Team Pen 1'!AD25+'Team Pen 2'!AD25</f>
        <v>0</v>
      </c>
      <c r="E14" s="80">
        <f ca="1">'Team Pen 1'!AE25+'Team Pen 2'!AE25</f>
        <v>0</v>
      </c>
      <c r="F14" s="80">
        <f ca="1">'Team Pen 1'!AF25+'Team Pen 2'!AF25</f>
        <v>0</v>
      </c>
      <c r="G14" s="80">
        <f ca="1">'Team Pen 1'!AG25+'Team Pen 2'!AG25</f>
        <v>0</v>
      </c>
      <c r="H14" s="80">
        <f ca="1">'Team Pen 1'!AH25+'Team Pen 2'!AH25</f>
        <v>0</v>
      </c>
      <c r="I14" s="80">
        <f ca="1">'Team Pen 1'!AI25+'Team Pen 2'!AI25</f>
        <v>0</v>
      </c>
      <c r="J14" s="80">
        <f ca="1">'Team Pen 1'!AJ25+'Team Pen 2'!AJ25</f>
        <v>0</v>
      </c>
      <c r="K14" s="80">
        <f ca="1">'Team Pen 1'!AK25+'Team Pen 2'!AK25</f>
        <v>0</v>
      </c>
      <c r="L14" s="80">
        <f ca="1">'Team Pen 1'!AL25+'Team Pen 2'!AL25</f>
        <v>0</v>
      </c>
      <c r="M14" s="80">
        <f ca="1">'Team Pen 1'!AM25+'Team Pen 2'!AM25</f>
        <v>0</v>
      </c>
      <c r="N14" s="80">
        <f ca="1">'Team Pen 1'!AN25+'Team Pen 2'!AN25</f>
        <v>0</v>
      </c>
      <c r="O14" s="230">
        <f t="shared" si="0"/>
        <v>0</v>
      </c>
      <c r="P14" s="79">
        <f ca="1">SUM('Team Pen 1'!AP25:AR25,'Team Pen 1'!AT25:AV25,'Team Pen 1'!BA25)+SUM('Team Pen 2'!AP25:AR25,'Team Pen 2'!AT25:AV25,'Team Pen 2'!BA25)</f>
        <v>0</v>
      </c>
      <c r="Q14" s="80">
        <f ca="1">SUM('Team Pen 1'!AS25,'Team Pen 1'!AY25,'Team Pen 1'!AZ25)+SUM('Team Pen 2'!AS25,'Team Pen 2'!AY25,'Team Pen 2'!AZ25)</f>
        <v>0</v>
      </c>
      <c r="R14" s="80">
        <f ca="1">'Team Pen 1'!AW25+'Team Pen 2'!AW25</f>
        <v>0</v>
      </c>
      <c r="S14" s="80">
        <f ca="1">'Team Pen 1'!BB25+'Team Pen 2'!BB25</f>
        <v>0</v>
      </c>
      <c r="T14" s="230">
        <f t="shared" si="1"/>
        <v>0</v>
      </c>
      <c r="U14" s="266">
        <f ca="1">'Team Pen 1'!BD25:BD25+'Team Pen 2'!BD25:BD25</f>
        <v>0</v>
      </c>
      <c r="V14" s="276" t="str">
        <f ca="1">IF('Team Pen 1'!BF25="","",SUM('Team Pen 1'!BF25+'Team Pen 2'!BF25))</f>
        <v/>
      </c>
      <c r="W14" s="273" t="str">
        <f ca="1">IF('Team Pen 1'!BG25="","",SUM('Team Pen 1'!BG25+'Team Pen 2'!BG25))</f>
        <v/>
      </c>
      <c r="X14" s="267" t="str">
        <f ca="1">IF('Team Pen 1'!BH25="","",SUM('Team Pen 1'!BH25+'Team Pen 2'!BH25))</f>
        <v/>
      </c>
      <c r="Y14" s="271" t="str">
        <f t="shared" si="2"/>
        <v>-</v>
      </c>
      <c r="Z14" s="125" t="str">
        <f t="shared" si="3"/>
        <v>-</v>
      </c>
      <c r="AA14" s="10"/>
      <c r="AB14" s="10"/>
      <c r="AC14" s="10"/>
      <c r="AD14" s="10"/>
      <c r="AE14" s="10"/>
      <c r="AF14" s="10"/>
      <c r="AG14" s="10"/>
      <c r="AH14" s="10"/>
      <c r="AI14" s="5"/>
    </row>
    <row r="15" spans="1:35" ht="26" customHeight="1" thickBot="1">
      <c r="A15" s="301" t="str">
        <f ca="1">IF(Rosters!B24="","",Rosters!B24)</f>
        <v>-</v>
      </c>
      <c r="B15" s="184" t="str">
        <f ca="1">IF(Rosters!C24="","",Rosters!C24)</f>
        <v>-</v>
      </c>
      <c r="C15" s="79">
        <f ca="1">'Team Pen 1'!AC27+'Team Pen 2'!AC27</f>
        <v>0</v>
      </c>
      <c r="D15" s="80">
        <f ca="1">'Team Pen 1'!AD27+'Team Pen 2'!AD27</f>
        <v>0</v>
      </c>
      <c r="E15" s="80">
        <f ca="1">'Team Pen 1'!AE27+'Team Pen 2'!AE27</f>
        <v>0</v>
      </c>
      <c r="F15" s="80">
        <f ca="1">'Team Pen 1'!AF27+'Team Pen 2'!AF27</f>
        <v>0</v>
      </c>
      <c r="G15" s="80">
        <f ca="1">'Team Pen 1'!AG27+'Team Pen 2'!AG27</f>
        <v>0</v>
      </c>
      <c r="H15" s="80">
        <f ca="1">'Team Pen 1'!AH27+'Team Pen 2'!AH27</f>
        <v>0</v>
      </c>
      <c r="I15" s="80">
        <f ca="1">'Team Pen 1'!AI27+'Team Pen 2'!AI27</f>
        <v>0</v>
      </c>
      <c r="J15" s="80">
        <f ca="1">'Team Pen 1'!AJ27+'Team Pen 2'!AJ27</f>
        <v>0</v>
      </c>
      <c r="K15" s="80">
        <f ca="1">'Team Pen 1'!AK27+'Team Pen 2'!AK27</f>
        <v>0</v>
      </c>
      <c r="L15" s="80">
        <f ca="1">'Team Pen 1'!AL27+'Team Pen 2'!AL27</f>
        <v>0</v>
      </c>
      <c r="M15" s="80">
        <f ca="1">'Team Pen 1'!AM27+'Team Pen 2'!AM27</f>
        <v>0</v>
      </c>
      <c r="N15" s="80">
        <f ca="1">'Team Pen 1'!AN27+'Team Pen 2'!AN27</f>
        <v>0</v>
      </c>
      <c r="O15" s="230">
        <f t="shared" si="0"/>
        <v>0</v>
      </c>
      <c r="P15" s="79">
        <f ca="1">SUM('Team Pen 1'!AP27:AR27,'Team Pen 1'!AT27:AV27,'Team Pen 1'!BA27)+SUM('Team Pen 2'!AP27:AR27,'Team Pen 2'!AT27:AV27,'Team Pen 2'!BA27)</f>
        <v>0</v>
      </c>
      <c r="Q15" s="80">
        <f ca="1">SUM('Team Pen 1'!AS27,'Team Pen 1'!AY27,'Team Pen 1'!AZ27)+SUM('Team Pen 2'!AS27,'Team Pen 2'!AY27,'Team Pen 2'!AZ27)</f>
        <v>0</v>
      </c>
      <c r="R15" s="80">
        <f ca="1">'Team Pen 1'!AW27+'Team Pen 2'!AW27</f>
        <v>0</v>
      </c>
      <c r="S15" s="80">
        <f ca="1">'Team Pen 1'!BB27+'Team Pen 2'!BB27</f>
        <v>0</v>
      </c>
      <c r="T15" s="230">
        <f t="shared" si="1"/>
        <v>0</v>
      </c>
      <c r="U15" s="266">
        <f ca="1">'Team Pen 1'!BD27:BD27+'Team Pen 2'!BD27:BD27</f>
        <v>0</v>
      </c>
      <c r="V15" s="276" t="str">
        <f ca="1">IF('Team Pen 1'!BF27="","",SUM('Team Pen 1'!BF27+'Team Pen 2'!BF27))</f>
        <v/>
      </c>
      <c r="W15" s="273" t="str">
        <f ca="1">IF('Team Pen 1'!BG27="","",SUM('Team Pen 1'!BG27+'Team Pen 2'!BG27))</f>
        <v/>
      </c>
      <c r="X15" s="267" t="str">
        <f ca="1">IF('Team Pen 1'!BH27="","",SUM('Team Pen 1'!BH27+'Team Pen 2'!BH27))</f>
        <v/>
      </c>
      <c r="Y15" s="272" t="str">
        <f t="shared" si="2"/>
        <v>-</v>
      </c>
      <c r="Z15" s="126" t="str">
        <f t="shared" si="3"/>
        <v>-</v>
      </c>
      <c r="AA15" s="10"/>
      <c r="AB15" s="10"/>
      <c r="AC15" s="10"/>
      <c r="AD15" s="10"/>
      <c r="AE15" s="10"/>
      <c r="AF15" s="10"/>
      <c r="AG15" s="10"/>
      <c r="AH15" s="10"/>
      <c r="AI15" s="5"/>
    </row>
    <row r="16" spans="1:35" ht="26" customHeight="1" thickBot="1">
      <c r="A16" s="302" t="str">
        <f ca="1">IF(Rosters!B25="","",Rosters!B25)</f>
        <v>-</v>
      </c>
      <c r="B16" s="185" t="str">
        <f ca="1">IF(Rosters!C25="","",Rosters!C25)</f>
        <v>-</v>
      </c>
      <c r="C16" s="222">
        <f ca="1">'Team Pen 1'!AC29+'Team Pen 2'!AC29</f>
        <v>0</v>
      </c>
      <c r="D16" s="223">
        <f ca="1">'Team Pen 1'!AD29+'Team Pen 2'!AD29</f>
        <v>0</v>
      </c>
      <c r="E16" s="223">
        <f ca="1">'Team Pen 1'!AE29+'Team Pen 2'!AE29</f>
        <v>0</v>
      </c>
      <c r="F16" s="223">
        <f ca="1">'Team Pen 1'!AF29+'Team Pen 2'!AF29</f>
        <v>0</v>
      </c>
      <c r="G16" s="223">
        <f ca="1">'Team Pen 1'!AG29+'Team Pen 2'!AG29</f>
        <v>0</v>
      </c>
      <c r="H16" s="223">
        <f ca="1">'Team Pen 1'!AH29+'Team Pen 2'!AH29</f>
        <v>0</v>
      </c>
      <c r="I16" s="223">
        <f ca="1">'Team Pen 1'!AI29+'Team Pen 2'!AI29</f>
        <v>0</v>
      </c>
      <c r="J16" s="223">
        <f ca="1">'Team Pen 1'!AJ29+'Team Pen 2'!AJ29</f>
        <v>0</v>
      </c>
      <c r="K16" s="223">
        <f ca="1">'Team Pen 1'!AK29+'Team Pen 2'!AK29</f>
        <v>0</v>
      </c>
      <c r="L16" s="223">
        <f ca="1">'Team Pen 1'!AL29+'Team Pen 2'!AL29</f>
        <v>0</v>
      </c>
      <c r="M16" s="223">
        <f ca="1">'Team Pen 1'!AM29+'Team Pen 2'!AM29</f>
        <v>0</v>
      </c>
      <c r="N16" s="223">
        <f ca="1">'Team Pen 1'!AN29+'Team Pen 2'!AN29</f>
        <v>0</v>
      </c>
      <c r="O16" s="296">
        <f t="shared" si="0"/>
        <v>0</v>
      </c>
      <c r="P16" s="222">
        <f ca="1">SUM('Team Pen 1'!AP29:AR29,'Team Pen 1'!AT29:AV29,'Team Pen 1'!BA29)+SUM('Team Pen 2'!AP29:AR29,'Team Pen 2'!AT29:AV29,'Team Pen 2'!BA29)</f>
        <v>0</v>
      </c>
      <c r="Q16" s="223">
        <f ca="1">SUM('Team Pen 1'!AS29,'Team Pen 1'!AY29,'Team Pen 1'!AZ29)+SUM('Team Pen 2'!AS29,'Team Pen 2'!AY29,'Team Pen 2'!AZ29)</f>
        <v>0</v>
      </c>
      <c r="R16" s="223">
        <f ca="1">'Team Pen 1'!AW29+'Team Pen 2'!AW29</f>
        <v>0</v>
      </c>
      <c r="S16" s="223">
        <f ca="1">'Team Pen 1'!BB29+'Team Pen 2'!BB29</f>
        <v>0</v>
      </c>
      <c r="T16" s="296">
        <f t="shared" si="1"/>
        <v>0</v>
      </c>
      <c r="U16" s="268">
        <f ca="1">'Team Pen 1'!BD29:BD29+'Team Pen 2'!BD29:BD29</f>
        <v>0</v>
      </c>
      <c r="V16" s="277" t="str">
        <f ca="1">IF('Team Pen 1'!BF29="","",SUM('Team Pen 1'!BF29+'Team Pen 2'!BF29))</f>
        <v/>
      </c>
      <c r="W16" s="278" t="str">
        <f ca="1">IF('Team Pen 1'!BG29="","",SUM('Team Pen 1'!BG29+'Team Pen 2'!BG29))</f>
        <v/>
      </c>
      <c r="X16" s="279" t="str">
        <f ca="1">IF('Team Pen 1'!BH29="","",SUM('Team Pen 1'!BH29+'Team Pen 2'!BH29))</f>
        <v/>
      </c>
      <c r="Y16" s="271" t="str">
        <f>IF(B16="","",B16)</f>
        <v>-</v>
      </c>
      <c r="Z16" s="125" t="str">
        <f>IF(A16="","",A16)</f>
        <v>-</v>
      </c>
      <c r="AA16" s="10"/>
      <c r="AB16" s="10"/>
      <c r="AC16" s="10"/>
      <c r="AD16" s="10"/>
      <c r="AE16" s="10"/>
      <c r="AF16" s="10"/>
      <c r="AG16" s="10"/>
      <c r="AH16" s="10"/>
      <c r="AI16" s="5"/>
    </row>
    <row r="17" spans="1:35" ht="20.25" customHeight="1" thickBot="1">
      <c r="A17" s="1383" t="s">
        <v>145</v>
      </c>
      <c r="B17" s="1384"/>
      <c r="C17" s="220">
        <f t="shared" ref="C17:X17" si="4">SUM(C3:C15)</f>
        <v>4</v>
      </c>
      <c r="D17" s="221">
        <f t="shared" si="4"/>
        <v>6</v>
      </c>
      <c r="E17" s="221">
        <f t="shared" si="4"/>
        <v>20</v>
      </c>
      <c r="F17" s="221">
        <f t="shared" si="4"/>
        <v>4</v>
      </c>
      <c r="G17" s="221">
        <f t="shared" si="4"/>
        <v>2</v>
      </c>
      <c r="H17" s="221">
        <f t="shared" si="4"/>
        <v>0</v>
      </c>
      <c r="I17" s="221">
        <f t="shared" si="4"/>
        <v>1</v>
      </c>
      <c r="J17" s="221">
        <f t="shared" si="4"/>
        <v>7</v>
      </c>
      <c r="K17" s="221">
        <f t="shared" si="4"/>
        <v>0</v>
      </c>
      <c r="L17" s="221">
        <f t="shared" si="4"/>
        <v>18</v>
      </c>
      <c r="M17" s="221">
        <f t="shared" si="4"/>
        <v>0</v>
      </c>
      <c r="N17" s="221">
        <f t="shared" si="4"/>
        <v>0</v>
      </c>
      <c r="O17" s="224">
        <f t="shared" si="4"/>
        <v>62</v>
      </c>
      <c r="P17" s="220">
        <f t="shared" si="4"/>
        <v>3</v>
      </c>
      <c r="Q17" s="221">
        <f t="shared" si="4"/>
        <v>6</v>
      </c>
      <c r="R17" s="221">
        <f t="shared" si="4"/>
        <v>0</v>
      </c>
      <c r="S17" s="221">
        <f t="shared" si="4"/>
        <v>0</v>
      </c>
      <c r="T17" s="121">
        <f t="shared" si="4"/>
        <v>9</v>
      </c>
      <c r="U17" s="294">
        <f t="shared" si="4"/>
        <v>17</v>
      </c>
      <c r="V17" s="220">
        <f t="shared" si="4"/>
        <v>0</v>
      </c>
      <c r="W17" s="221">
        <f t="shared" si="4"/>
        <v>0</v>
      </c>
      <c r="X17" s="121">
        <f t="shared" si="4"/>
        <v>0</v>
      </c>
      <c r="Y17" s="1385" t="s">
        <v>145</v>
      </c>
      <c r="Z17" s="1386"/>
    </row>
    <row r="18" spans="1:35" ht="20.25" customHeight="1" thickBot="1">
      <c r="A18" s="1387" t="str">
        <f ca="1">IF(Rosters!H10="","",Rosters!H10)</f>
        <v>D-Funk All Stars</v>
      </c>
      <c r="B18" s="1388"/>
      <c r="C18" s="1389" t="s">
        <v>241</v>
      </c>
      <c r="D18" s="1390"/>
      <c r="E18" s="1390"/>
      <c r="F18" s="1390"/>
      <c r="G18" s="1390"/>
      <c r="H18" s="1390"/>
      <c r="I18" s="1390"/>
      <c r="J18" s="1390"/>
      <c r="K18" s="1390"/>
      <c r="L18" s="1390"/>
      <c r="M18" s="1390"/>
      <c r="N18" s="1390"/>
      <c r="O18" s="1391"/>
      <c r="P18" s="1389" t="s">
        <v>240</v>
      </c>
      <c r="Q18" s="1390"/>
      <c r="R18" s="1390"/>
      <c r="S18" s="1390"/>
      <c r="T18" s="1391"/>
      <c r="U18" s="242" t="s">
        <v>12</v>
      </c>
      <c r="V18" s="1390" t="s">
        <v>243</v>
      </c>
      <c r="W18" s="1390"/>
      <c r="X18" s="1391"/>
      <c r="Y18" s="1387" t="str">
        <f>A18</f>
        <v>D-Funk All Stars</v>
      </c>
      <c r="Z18" s="1388"/>
    </row>
    <row r="19" spans="1:35" ht="60" customHeight="1" thickBot="1">
      <c r="A19" s="656" t="s">
        <v>57</v>
      </c>
      <c r="B19" s="657" t="s">
        <v>64</v>
      </c>
      <c r="C19" s="644" t="s">
        <v>26</v>
      </c>
      <c r="D19" s="645" t="s">
        <v>111</v>
      </c>
      <c r="E19" s="645" t="s">
        <v>110</v>
      </c>
      <c r="F19" s="645" t="s">
        <v>138</v>
      </c>
      <c r="G19" s="645" t="s">
        <v>112</v>
      </c>
      <c r="H19" s="645" t="s">
        <v>135</v>
      </c>
      <c r="I19" s="646" t="s">
        <v>132</v>
      </c>
      <c r="J19" s="646" t="s">
        <v>113</v>
      </c>
      <c r="K19" s="646" t="s">
        <v>136</v>
      </c>
      <c r="L19" s="646" t="s">
        <v>133</v>
      </c>
      <c r="M19" s="646" t="s">
        <v>0</v>
      </c>
      <c r="N19" s="646" t="s">
        <v>134</v>
      </c>
      <c r="O19" s="647" t="s">
        <v>137</v>
      </c>
      <c r="P19" s="648" t="s">
        <v>244</v>
      </c>
      <c r="Q19" s="646" t="s">
        <v>245</v>
      </c>
      <c r="R19" s="646" t="s">
        <v>113</v>
      </c>
      <c r="S19" s="645" t="s">
        <v>1</v>
      </c>
      <c r="T19" s="649" t="s">
        <v>102</v>
      </c>
      <c r="U19" s="650" t="s">
        <v>242</v>
      </c>
      <c r="V19" s="644" t="s">
        <v>1</v>
      </c>
      <c r="W19" s="652" t="s">
        <v>267</v>
      </c>
      <c r="X19" s="653" t="s">
        <v>2</v>
      </c>
      <c r="Y19" s="654" t="s">
        <v>64</v>
      </c>
      <c r="Z19" s="655" t="s">
        <v>57</v>
      </c>
      <c r="AA19" s="9"/>
      <c r="AB19" s="9"/>
      <c r="AC19" s="9"/>
      <c r="AD19" s="9"/>
      <c r="AE19" s="9"/>
      <c r="AF19" s="9"/>
      <c r="AG19" s="9"/>
      <c r="AH19" s="9"/>
      <c r="AI19" s="5"/>
    </row>
    <row r="20" spans="1:35" ht="26" customHeight="1">
      <c r="A20" s="217" t="str">
        <f ca="1">IF(Rosters!H12="","",Rosters!H12)</f>
        <v>313</v>
      </c>
      <c r="B20" s="218" t="str">
        <f ca="1">IF(Rosters!I12="","",Rosters!I12)</f>
        <v>Black Eyed Skeez</v>
      </c>
      <c r="C20" s="76">
        <f ca="1">'Team Pen 1'!AC40+'Team Pen 2'!AC40</f>
        <v>1</v>
      </c>
      <c r="D20" s="77">
        <f ca="1">'Team Pen 1'!AD40+'Team Pen 2'!AD40</f>
        <v>4</v>
      </c>
      <c r="E20" s="77">
        <f ca="1">'Team Pen 1'!AE40+'Team Pen 2'!AE40</f>
        <v>0</v>
      </c>
      <c r="F20" s="77">
        <f ca="1">'Team Pen 1'!AF40+'Team Pen 2'!AF40</f>
        <v>3</v>
      </c>
      <c r="G20" s="77">
        <f ca="1">'Team Pen 1'!AG40+'Team Pen 2'!AG40</f>
        <v>0</v>
      </c>
      <c r="H20" s="77">
        <f ca="1">'Team Pen 1'!AH40+'Team Pen 2'!AH40</f>
        <v>0</v>
      </c>
      <c r="I20" s="77">
        <f ca="1">'Team Pen 1'!AI40+'Team Pen 2'!AI40</f>
        <v>0</v>
      </c>
      <c r="J20" s="77">
        <f ca="1">'Team Pen 1'!AJ40+'Team Pen 2'!AJ40</f>
        <v>0</v>
      </c>
      <c r="K20" s="77">
        <f ca="1">'Team Pen 1'!AK40+'Team Pen 2'!AK40</f>
        <v>0</v>
      </c>
      <c r="L20" s="77">
        <f ca="1">'Team Pen 1'!AL40+'Team Pen 2'!AL40</f>
        <v>1</v>
      </c>
      <c r="M20" s="77">
        <f ca="1">'Team Pen 1'!AM40+'Team Pen 2'!AM40</f>
        <v>0</v>
      </c>
      <c r="N20" s="77">
        <f ca="1">'Team Pen 1'!AN40+'Team Pen 2'!AN40</f>
        <v>0</v>
      </c>
      <c r="O20" s="295">
        <f ca="1">SUM(C20:N20)</f>
        <v>9</v>
      </c>
      <c r="P20" s="76">
        <f ca="1">SUM('Team Pen 1'!AP40:AR40,'Team Pen 1'!AT40:AV40,'Team Pen 1'!BA40)+SUM('Team Pen 2'!AP40:AR40,'Team Pen 2'!AT40:AV40,'Team Pen 2'!BA40)</f>
        <v>1</v>
      </c>
      <c r="Q20" s="77">
        <f ca="1">SUM('Team Pen 1'!AS40,'Team Pen 1'!AY40,'Team Pen 1'!AZ40)+SUM('Team Pen 2'!AS40,'Team Pen 2'!AY40,'Team Pen 2'!AZ40)</f>
        <v>0</v>
      </c>
      <c r="R20" s="77">
        <f ca="1">'Team Pen 1'!AW40+'Team Pen 2'!AW40</f>
        <v>0</v>
      </c>
      <c r="S20" s="261">
        <f ca="1">'Team Pen 1'!BB40+'Team Pen 2'!BB40</f>
        <v>0</v>
      </c>
      <c r="T20" s="78">
        <f t="shared" ref="T20:T33" si="5">SUM(P20:S20)</f>
        <v>1</v>
      </c>
      <c r="U20" s="264">
        <f ca="1">'Team Pen 1'!BD40:BD40+'Team Pen 2'!BD40:BD40</f>
        <v>3</v>
      </c>
      <c r="V20" s="275" t="str">
        <f ca="1">IF('Team Pen 1'!BF40="","",SUM('Team Pen 1'!BF40+'Team Pen 2'!BF40))</f>
        <v/>
      </c>
      <c r="W20" s="274" t="str">
        <f ca="1">IF('Team Pen 1'!BG40="","",SUM('Team Pen 1'!BG40+'Team Pen 2'!BG40))</f>
        <v/>
      </c>
      <c r="X20" s="265" t="str">
        <f ca="1">IF('Team Pen 1'!BH40="","",SUM('Team Pen 1'!BH40+'Team Pen 2'!BH40))</f>
        <v/>
      </c>
      <c r="Y20" s="269" t="str">
        <f>IF(B20="","",B20)</f>
        <v>Black Eyed Skeez</v>
      </c>
      <c r="Z20" s="123" t="str">
        <f>IF(A20="","",A20)</f>
        <v>313</v>
      </c>
      <c r="AA20" s="10"/>
      <c r="AB20" s="10"/>
      <c r="AC20" s="10"/>
      <c r="AD20" s="10"/>
      <c r="AE20" s="10"/>
      <c r="AF20" s="10"/>
      <c r="AG20" s="10"/>
      <c r="AH20" s="10"/>
      <c r="AI20" s="5"/>
    </row>
    <row r="21" spans="1:35" ht="26" customHeight="1">
      <c r="A21" s="217" t="str">
        <f ca="1">IF(Rosters!H13="","",Rosters!H13)</f>
        <v>24/7</v>
      </c>
      <c r="B21" s="219" t="str">
        <f ca="1">IF(Rosters!I13="","",Rosters!I13)</f>
        <v>boo d. livers</v>
      </c>
      <c r="C21" s="79">
        <f ca="1">'Team Pen 1'!AC42+'Team Pen 2'!AC42</f>
        <v>0</v>
      </c>
      <c r="D21" s="80">
        <f ca="1">'Team Pen 1'!AD42+'Team Pen 2'!AD42</f>
        <v>1</v>
      </c>
      <c r="E21" s="80">
        <f ca="1">'Team Pen 1'!AE42+'Team Pen 2'!AE42</f>
        <v>0</v>
      </c>
      <c r="F21" s="80">
        <f ca="1">'Team Pen 1'!AF42+'Team Pen 2'!AF42</f>
        <v>0</v>
      </c>
      <c r="G21" s="80">
        <f ca="1">'Team Pen 1'!AG42+'Team Pen 2'!AG42</f>
        <v>0</v>
      </c>
      <c r="H21" s="80">
        <f ca="1">'Team Pen 1'!AH42+'Team Pen 2'!AH42</f>
        <v>0</v>
      </c>
      <c r="I21" s="80">
        <f ca="1">'Team Pen 1'!AI42+'Team Pen 2'!AI42</f>
        <v>0</v>
      </c>
      <c r="J21" s="80">
        <f ca="1">'Team Pen 1'!AJ42+'Team Pen 2'!AJ42</f>
        <v>0</v>
      </c>
      <c r="K21" s="80">
        <f ca="1">'Team Pen 1'!AK42+'Team Pen 2'!AK42</f>
        <v>0</v>
      </c>
      <c r="L21" s="80">
        <f ca="1">'Team Pen 1'!AL42+'Team Pen 2'!AL42</f>
        <v>0</v>
      </c>
      <c r="M21" s="80">
        <f ca="1">'Team Pen 1'!AM42+'Team Pen 2'!AM42</f>
        <v>0</v>
      </c>
      <c r="N21" s="80">
        <f ca="1">'Team Pen 1'!AN42+'Team Pen 2'!AN42</f>
        <v>0</v>
      </c>
      <c r="O21" s="230">
        <f t="shared" ref="O21:O33" si="6">SUM(C21:N21)</f>
        <v>1</v>
      </c>
      <c r="P21" s="79">
        <f ca="1">SUM('Team Pen 1'!AP42:AR42,'Team Pen 1'!AT42:AV42,'Team Pen 1'!BA42)+SUM('Team Pen 2'!AP42:AR42,'Team Pen 2'!AT42:AV42,'Team Pen 2'!BA42)</f>
        <v>0</v>
      </c>
      <c r="Q21" s="80">
        <f ca="1">SUM('Team Pen 1'!AS42,'Team Pen 1'!AY42,'Team Pen 1'!AZ42)+SUM('Team Pen 2'!AS42,'Team Pen 2'!AY42,'Team Pen 2'!AZ42)</f>
        <v>1</v>
      </c>
      <c r="R21" s="80">
        <f ca="1">'Team Pen 1'!AW42+'Team Pen 2'!AW42</f>
        <v>0</v>
      </c>
      <c r="S21" s="262">
        <f ca="1">'Team Pen 1'!BB42+'Team Pen 2'!BB42</f>
        <v>0</v>
      </c>
      <c r="T21" s="81">
        <f t="shared" si="5"/>
        <v>1</v>
      </c>
      <c r="U21" s="266">
        <f ca="1">'Team Pen 1'!BD42:BD42+'Team Pen 2'!BD42:BD42</f>
        <v>1</v>
      </c>
      <c r="V21" s="276" t="str">
        <f ca="1">IF('Team Pen 1'!BF42="","",SUM('Team Pen 1'!BF42+'Team Pen 2'!BF42))</f>
        <v/>
      </c>
      <c r="W21" s="273" t="str">
        <f ca="1">IF('Team Pen 1'!BG42="","",SUM('Team Pen 1'!BG42+'Team Pen 2'!BG42))</f>
        <v/>
      </c>
      <c r="X21" s="267" t="str">
        <f ca="1">IF('Team Pen 1'!BH42="","",SUM('Team Pen 1'!BH42+'Team Pen 2'!BH42))</f>
        <v/>
      </c>
      <c r="Y21" s="270" t="str">
        <f t="shared" ref="Y21:Y33" si="7">IF(B21="","",B21)</f>
        <v>boo d. livers</v>
      </c>
      <c r="Z21" s="124" t="str">
        <f t="shared" ref="Z21:Z33" si="8">IF(A21="","",A21)</f>
        <v>24/7</v>
      </c>
      <c r="AA21" s="10"/>
      <c r="AB21" s="10"/>
      <c r="AC21" s="10"/>
      <c r="AD21" s="10"/>
      <c r="AE21" s="10"/>
      <c r="AF21" s="10"/>
      <c r="AG21" s="10"/>
      <c r="AH21" s="10"/>
      <c r="AI21" s="5"/>
    </row>
    <row r="22" spans="1:35" ht="26" customHeight="1">
      <c r="A22" s="217" t="str">
        <f ca="1">IF(Rosters!H14="","",Rosters!H14)</f>
        <v>9</v>
      </c>
      <c r="B22" s="218" t="str">
        <f ca="1">IF(Rosters!I14="","",Rosters!I14)</f>
        <v>Cat's Meow</v>
      </c>
      <c r="C22" s="79">
        <f ca="1">'Team Pen 1'!AC44+'Team Pen 2'!AC44</f>
        <v>1</v>
      </c>
      <c r="D22" s="80">
        <f ca="1">'Team Pen 1'!AD44+'Team Pen 2'!AD44</f>
        <v>5</v>
      </c>
      <c r="E22" s="80">
        <f ca="1">'Team Pen 1'!AE44+'Team Pen 2'!AE44</f>
        <v>0</v>
      </c>
      <c r="F22" s="80">
        <f ca="1">'Team Pen 1'!AF44+'Team Pen 2'!AF44</f>
        <v>2</v>
      </c>
      <c r="G22" s="80">
        <f ca="1">'Team Pen 1'!AG44+'Team Pen 2'!AG44</f>
        <v>0</v>
      </c>
      <c r="H22" s="80">
        <f ca="1">'Team Pen 1'!AH44+'Team Pen 2'!AH44</f>
        <v>0</v>
      </c>
      <c r="I22" s="80">
        <f ca="1">'Team Pen 1'!AI44+'Team Pen 2'!AI44</f>
        <v>0</v>
      </c>
      <c r="J22" s="80">
        <f ca="1">'Team Pen 1'!AJ44+'Team Pen 2'!AJ44</f>
        <v>0</v>
      </c>
      <c r="K22" s="80">
        <f ca="1">'Team Pen 1'!AK44+'Team Pen 2'!AK44</f>
        <v>0</v>
      </c>
      <c r="L22" s="80">
        <f ca="1">'Team Pen 1'!AL44+'Team Pen 2'!AL44</f>
        <v>0</v>
      </c>
      <c r="M22" s="80">
        <f ca="1">'Team Pen 1'!AM44+'Team Pen 2'!AM44</f>
        <v>1</v>
      </c>
      <c r="N22" s="80">
        <f ca="1">'Team Pen 1'!AN44+'Team Pen 2'!AN44</f>
        <v>0</v>
      </c>
      <c r="O22" s="230">
        <f t="shared" si="6"/>
        <v>9</v>
      </c>
      <c r="P22" s="79">
        <f ca="1">SUM('Team Pen 1'!AP44:AR44,'Team Pen 1'!AT44:AV44,'Team Pen 1'!BA44)+SUM('Team Pen 2'!AP44:AR44,'Team Pen 2'!AT44:AV44,'Team Pen 2'!BA44)</f>
        <v>0</v>
      </c>
      <c r="Q22" s="80">
        <f ca="1">SUM('Team Pen 1'!AS44,'Team Pen 1'!AY44,'Team Pen 1'!AZ44)+SUM('Team Pen 2'!AS44,'Team Pen 2'!AY44,'Team Pen 2'!AZ44)</f>
        <v>0</v>
      </c>
      <c r="R22" s="80">
        <f ca="1">'Team Pen 1'!AW44+'Team Pen 2'!AW44</f>
        <v>0</v>
      </c>
      <c r="S22" s="262">
        <f ca="1">'Team Pen 1'!BB44+'Team Pen 2'!BB44</f>
        <v>0</v>
      </c>
      <c r="T22" s="81">
        <f t="shared" si="5"/>
        <v>0</v>
      </c>
      <c r="U22" s="266">
        <f ca="1">'Team Pen 1'!BD44:BD44+'Team Pen 2'!BD44:BD44</f>
        <v>2</v>
      </c>
      <c r="V22" s="276" t="str">
        <f ca="1">IF('Team Pen 1'!BF44="","",SUM('Team Pen 1'!BF44+'Team Pen 2'!BF44))</f>
        <v/>
      </c>
      <c r="W22" s="273" t="str">
        <f ca="1">IF('Team Pen 1'!BG44="","",SUM('Team Pen 1'!BG44+'Team Pen 2'!BG44))</f>
        <v/>
      </c>
      <c r="X22" s="267" t="str">
        <f ca="1">IF('Team Pen 1'!BH44="","",SUM('Team Pen 1'!BH44+'Team Pen 2'!BH44))</f>
        <v/>
      </c>
      <c r="Y22" s="271" t="str">
        <f t="shared" si="7"/>
        <v>Cat's Meow</v>
      </c>
      <c r="Z22" s="125" t="str">
        <f t="shared" si="8"/>
        <v>9</v>
      </c>
      <c r="AA22" s="10"/>
      <c r="AB22" s="10"/>
      <c r="AC22" s="10"/>
      <c r="AD22" s="10"/>
      <c r="AE22" s="10"/>
      <c r="AF22" s="10"/>
      <c r="AG22" s="10"/>
      <c r="AH22" s="10"/>
      <c r="AI22" s="5"/>
    </row>
    <row r="23" spans="1:35" ht="26" customHeight="1">
      <c r="A23" s="217" t="str">
        <f ca="1">IF(Rosters!H15="","",Rosters!H15)</f>
        <v>102</v>
      </c>
      <c r="B23" s="219" t="str">
        <f ca="1">IF(Rosters!I15="","",Rosters!I15)</f>
        <v>Eight Mile Rose</v>
      </c>
      <c r="C23" s="79">
        <f ca="1">'Team Pen 1'!AC46+'Team Pen 2'!AC46</f>
        <v>0</v>
      </c>
      <c r="D23" s="80">
        <f ca="1">'Team Pen 1'!AD46+'Team Pen 2'!AD46</f>
        <v>0</v>
      </c>
      <c r="E23" s="80">
        <f ca="1">'Team Pen 1'!AE46+'Team Pen 2'!AE46</f>
        <v>1</v>
      </c>
      <c r="F23" s="80">
        <f ca="1">'Team Pen 1'!AF46+'Team Pen 2'!AF46</f>
        <v>1</v>
      </c>
      <c r="G23" s="80">
        <f ca="1">'Team Pen 1'!AG46+'Team Pen 2'!AG46</f>
        <v>0</v>
      </c>
      <c r="H23" s="80">
        <f ca="1">'Team Pen 1'!AH46+'Team Pen 2'!AH46</f>
        <v>0</v>
      </c>
      <c r="I23" s="80">
        <f ca="1">'Team Pen 1'!AI46+'Team Pen 2'!AI46</f>
        <v>0</v>
      </c>
      <c r="J23" s="80">
        <f ca="1">'Team Pen 1'!AJ46+'Team Pen 2'!AJ46</f>
        <v>0</v>
      </c>
      <c r="K23" s="80">
        <f ca="1">'Team Pen 1'!AK46+'Team Pen 2'!AK46</f>
        <v>0</v>
      </c>
      <c r="L23" s="80">
        <f ca="1">'Team Pen 1'!AL46+'Team Pen 2'!AL46</f>
        <v>0</v>
      </c>
      <c r="M23" s="80">
        <f ca="1">'Team Pen 1'!AM46+'Team Pen 2'!AM46</f>
        <v>0</v>
      </c>
      <c r="N23" s="80">
        <f ca="1">'Team Pen 1'!AN46+'Team Pen 2'!AN46</f>
        <v>0</v>
      </c>
      <c r="O23" s="230">
        <f t="shared" si="6"/>
        <v>2</v>
      </c>
      <c r="P23" s="79">
        <f ca="1">SUM('Team Pen 1'!AP46:AR46,'Team Pen 1'!AT46:AV46,'Team Pen 1'!BA46)+SUM('Team Pen 2'!AP46:AR46,'Team Pen 2'!AT46:AV46,'Team Pen 2'!BA46)</f>
        <v>0</v>
      </c>
      <c r="Q23" s="80">
        <f ca="1">SUM('Team Pen 1'!AS46,'Team Pen 1'!AY46,'Team Pen 1'!AZ46)+SUM('Team Pen 2'!AS46,'Team Pen 2'!AY46,'Team Pen 2'!AZ46)</f>
        <v>1</v>
      </c>
      <c r="R23" s="80">
        <f ca="1">'Team Pen 1'!AW46+'Team Pen 2'!AW46</f>
        <v>0</v>
      </c>
      <c r="S23" s="262">
        <f ca="1">'Team Pen 1'!BB46+'Team Pen 2'!BB46</f>
        <v>0</v>
      </c>
      <c r="T23" s="81">
        <f t="shared" si="5"/>
        <v>1</v>
      </c>
      <c r="U23" s="266">
        <f ca="1">'Team Pen 1'!BD46:BD46+'Team Pen 2'!BD46:BD46</f>
        <v>1</v>
      </c>
      <c r="V23" s="276" t="str">
        <f ca="1">IF('Team Pen 1'!BF46="","",SUM('Team Pen 1'!BF46+'Team Pen 2'!BF46))</f>
        <v/>
      </c>
      <c r="W23" s="273" t="str">
        <f ca="1">IF('Team Pen 1'!BG46="","",SUM('Team Pen 1'!BG46+'Team Pen 2'!BG46))</f>
        <v/>
      </c>
      <c r="X23" s="267" t="str">
        <f ca="1">IF('Team Pen 1'!BH46="","",SUM('Team Pen 1'!BH46+'Team Pen 2'!BH46))</f>
        <v/>
      </c>
      <c r="Y23" s="270" t="str">
        <f t="shared" si="7"/>
        <v>Eight Mile Rose</v>
      </c>
      <c r="Z23" s="124" t="str">
        <f t="shared" si="8"/>
        <v>102</v>
      </c>
      <c r="AA23" s="10"/>
      <c r="AB23" s="10"/>
      <c r="AC23" s="10"/>
      <c r="AD23" s="10"/>
      <c r="AE23" s="10"/>
      <c r="AF23" s="10"/>
      <c r="AG23" s="10"/>
      <c r="AH23" s="10"/>
      <c r="AI23" s="5"/>
    </row>
    <row r="24" spans="1:35" ht="26" customHeight="1">
      <c r="A24" s="217" t="str">
        <f ca="1">IF(Rosters!H16="","",Rosters!H16)</f>
        <v>46</v>
      </c>
      <c r="B24" s="218" t="str">
        <f ca="1">IF(Rosters!I16="","",Rosters!I16)</f>
        <v>Fatal Femme</v>
      </c>
      <c r="C24" s="79">
        <f ca="1">'Team Pen 1'!AC48+'Team Pen 2'!AC48</f>
        <v>2</v>
      </c>
      <c r="D24" s="80">
        <f ca="1">'Team Pen 1'!AD48+'Team Pen 2'!AD48</f>
        <v>0</v>
      </c>
      <c r="E24" s="80">
        <f ca="1">'Team Pen 1'!AE48+'Team Pen 2'!AE48</f>
        <v>2</v>
      </c>
      <c r="F24" s="80">
        <f ca="1">'Team Pen 1'!AF48+'Team Pen 2'!AF48</f>
        <v>1</v>
      </c>
      <c r="G24" s="80">
        <f ca="1">'Team Pen 1'!AG48+'Team Pen 2'!AG48</f>
        <v>0</v>
      </c>
      <c r="H24" s="80">
        <f ca="1">'Team Pen 1'!AH48+'Team Pen 2'!AH48</f>
        <v>0</v>
      </c>
      <c r="I24" s="80">
        <f ca="1">'Team Pen 1'!AI48+'Team Pen 2'!AI48</f>
        <v>0</v>
      </c>
      <c r="J24" s="80">
        <f ca="1">'Team Pen 1'!AJ48+'Team Pen 2'!AJ48</f>
        <v>0</v>
      </c>
      <c r="K24" s="80">
        <f ca="1">'Team Pen 1'!AK48+'Team Pen 2'!AK48</f>
        <v>0</v>
      </c>
      <c r="L24" s="80">
        <f ca="1">'Team Pen 1'!AL48+'Team Pen 2'!AL48</f>
        <v>1</v>
      </c>
      <c r="M24" s="80">
        <f ca="1">'Team Pen 1'!AM48+'Team Pen 2'!AM48</f>
        <v>1</v>
      </c>
      <c r="N24" s="80">
        <f ca="1">'Team Pen 1'!AN48+'Team Pen 2'!AN48</f>
        <v>0</v>
      </c>
      <c r="O24" s="230">
        <f t="shared" si="6"/>
        <v>7</v>
      </c>
      <c r="P24" s="79">
        <f ca="1">SUM('Team Pen 1'!AP48:AR48,'Team Pen 1'!AT48:AV48,'Team Pen 1'!BA48)+SUM('Team Pen 2'!AP48:AR48,'Team Pen 2'!AT48:AV48,'Team Pen 2'!BA48)</f>
        <v>0</v>
      </c>
      <c r="Q24" s="80">
        <f ca="1">SUM('Team Pen 1'!AS48,'Team Pen 1'!AY48,'Team Pen 1'!AZ48)+SUM('Team Pen 2'!AS48,'Team Pen 2'!AY48,'Team Pen 2'!AZ48)</f>
        <v>1</v>
      </c>
      <c r="R24" s="80">
        <f ca="1">'Team Pen 1'!AW48+'Team Pen 2'!AW48</f>
        <v>0</v>
      </c>
      <c r="S24" s="262">
        <f ca="1">'Team Pen 1'!BB48+'Team Pen 2'!BB48</f>
        <v>0</v>
      </c>
      <c r="T24" s="81">
        <f t="shared" si="5"/>
        <v>1</v>
      </c>
      <c r="U24" s="266">
        <f ca="1">'Team Pen 1'!BD48:BD48+'Team Pen 2'!BD48:BD48</f>
        <v>2</v>
      </c>
      <c r="V24" s="276" t="str">
        <f ca="1">IF('Team Pen 1'!BF48="","",SUM('Team Pen 1'!BF48+'Team Pen 2'!BF48))</f>
        <v/>
      </c>
      <c r="W24" s="273" t="str">
        <f ca="1">IF('Team Pen 1'!BG48="","",SUM('Team Pen 1'!BG48+'Team Pen 2'!BG48))</f>
        <v/>
      </c>
      <c r="X24" s="267" t="str">
        <f ca="1">IF('Team Pen 1'!BH48="","",SUM('Team Pen 1'!BH48+'Team Pen 2'!BH48))</f>
        <v/>
      </c>
      <c r="Y24" s="271" t="str">
        <f t="shared" si="7"/>
        <v>Fatal Femme</v>
      </c>
      <c r="Z24" s="125" t="str">
        <f t="shared" si="8"/>
        <v>46</v>
      </c>
      <c r="AA24" s="10"/>
      <c r="AB24" s="10"/>
      <c r="AC24" s="10"/>
      <c r="AD24" s="10"/>
      <c r="AE24" s="10"/>
      <c r="AF24" s="10"/>
      <c r="AG24" s="10"/>
      <c r="AH24" s="10"/>
      <c r="AI24" s="5"/>
    </row>
    <row r="25" spans="1:35" ht="26" customHeight="1">
      <c r="A25" s="217" t="str">
        <f ca="1">IF(Rosters!H17="","",Rosters!H17)</f>
        <v>Section8</v>
      </c>
      <c r="B25" s="219" t="str">
        <f ca="1">IF(Rosters!I17="","",Rosters!I17)</f>
        <v>Ghetto Barbie</v>
      </c>
      <c r="C25" s="79">
        <f ca="1">'Team Pen 1'!AC50+'Team Pen 2'!AC50</f>
        <v>1</v>
      </c>
      <c r="D25" s="80">
        <f ca="1">'Team Pen 1'!AD50+'Team Pen 2'!AD50</f>
        <v>0</v>
      </c>
      <c r="E25" s="80">
        <f ca="1">'Team Pen 1'!AE50+'Team Pen 2'!AE50</f>
        <v>0</v>
      </c>
      <c r="F25" s="80">
        <f ca="1">'Team Pen 1'!AF50+'Team Pen 2'!AF50</f>
        <v>1</v>
      </c>
      <c r="G25" s="80">
        <f ca="1">'Team Pen 1'!AG50+'Team Pen 2'!AG50</f>
        <v>0</v>
      </c>
      <c r="H25" s="80">
        <f ca="1">'Team Pen 1'!AH50+'Team Pen 2'!AH50</f>
        <v>0</v>
      </c>
      <c r="I25" s="80">
        <f ca="1">'Team Pen 1'!AI50+'Team Pen 2'!AI50</f>
        <v>0</v>
      </c>
      <c r="J25" s="80">
        <f ca="1">'Team Pen 1'!AJ50+'Team Pen 2'!AJ50</f>
        <v>0</v>
      </c>
      <c r="K25" s="80">
        <f ca="1">'Team Pen 1'!AK50+'Team Pen 2'!AK50</f>
        <v>0</v>
      </c>
      <c r="L25" s="80">
        <f ca="1">'Team Pen 1'!AL50+'Team Pen 2'!AL50</f>
        <v>1</v>
      </c>
      <c r="M25" s="80">
        <f ca="1">'Team Pen 1'!AM50+'Team Pen 2'!AM50</f>
        <v>0</v>
      </c>
      <c r="N25" s="80">
        <f ca="1">'Team Pen 1'!AN50+'Team Pen 2'!AN50</f>
        <v>0</v>
      </c>
      <c r="O25" s="230">
        <f t="shared" si="6"/>
        <v>3</v>
      </c>
      <c r="P25" s="79">
        <f ca="1">SUM('Team Pen 1'!AP50:AR50,'Team Pen 1'!AT50:AV50,'Team Pen 1'!BA50)+SUM('Team Pen 2'!AP50:AR50,'Team Pen 2'!AT50:AV50,'Team Pen 2'!BA50)</f>
        <v>0</v>
      </c>
      <c r="Q25" s="80">
        <f ca="1">SUM('Team Pen 1'!AS50,'Team Pen 1'!AY50,'Team Pen 1'!AZ50)+SUM('Team Pen 2'!AS50,'Team Pen 2'!AY50,'Team Pen 2'!AZ50)</f>
        <v>0</v>
      </c>
      <c r="R25" s="80">
        <f ca="1">'Team Pen 1'!AW50+'Team Pen 2'!AW50</f>
        <v>0</v>
      </c>
      <c r="S25" s="262">
        <f ca="1">'Team Pen 1'!BB50+'Team Pen 2'!BB50</f>
        <v>0</v>
      </c>
      <c r="T25" s="81">
        <f t="shared" si="5"/>
        <v>0</v>
      </c>
      <c r="U25" s="266">
        <f ca="1">'Team Pen 1'!BD50:BD50+'Team Pen 2'!BD50:BD50</f>
        <v>0</v>
      </c>
      <c r="V25" s="276" t="str">
        <f ca="1">IF('Team Pen 1'!BF50="","",SUM('Team Pen 1'!BF50+'Team Pen 2'!BF50))</f>
        <v/>
      </c>
      <c r="W25" s="273" t="str">
        <f ca="1">IF('Team Pen 1'!BG50="","",SUM('Team Pen 1'!BG50+'Team Pen 2'!BG50))</f>
        <v/>
      </c>
      <c r="X25" s="267" t="str">
        <f ca="1">IF('Team Pen 1'!BH50="","",SUM('Team Pen 1'!BH50+'Team Pen 2'!BH50))</f>
        <v/>
      </c>
      <c r="Y25" s="270" t="str">
        <f t="shared" si="7"/>
        <v>Ghetto Barbie</v>
      </c>
      <c r="Z25" s="124" t="str">
        <f t="shared" si="8"/>
        <v>Section8</v>
      </c>
      <c r="AA25" s="10"/>
      <c r="AB25" s="10"/>
      <c r="AC25" s="10"/>
      <c r="AD25" s="10"/>
      <c r="AE25" s="10"/>
      <c r="AF25" s="10"/>
      <c r="AG25" s="10"/>
      <c r="AH25" s="10"/>
      <c r="AI25" s="5"/>
    </row>
    <row r="26" spans="1:35" ht="26" customHeight="1">
      <c r="A26" s="217" t="str">
        <f ca="1">IF(Rosters!H18="","",Rosters!H18)</f>
        <v>23</v>
      </c>
      <c r="B26" s="218" t="str">
        <f ca="1">IF(Rosters!I18="","",Rosters!I18)</f>
        <v>Ima Wrecker</v>
      </c>
      <c r="C26" s="79">
        <f ca="1">'Team Pen 1'!AC52+'Team Pen 2'!AC52</f>
        <v>2</v>
      </c>
      <c r="D26" s="80">
        <f ca="1">'Team Pen 1'!AD52+'Team Pen 2'!AD52</f>
        <v>2</v>
      </c>
      <c r="E26" s="80">
        <f ca="1">'Team Pen 1'!AE52+'Team Pen 2'!AE52</f>
        <v>2</v>
      </c>
      <c r="F26" s="80">
        <f ca="1">'Team Pen 1'!AF52+'Team Pen 2'!AF52</f>
        <v>0</v>
      </c>
      <c r="G26" s="80">
        <f ca="1">'Team Pen 1'!AG52+'Team Pen 2'!AG52</f>
        <v>0</v>
      </c>
      <c r="H26" s="80">
        <f ca="1">'Team Pen 1'!AH52+'Team Pen 2'!AH52</f>
        <v>0</v>
      </c>
      <c r="I26" s="80">
        <f ca="1">'Team Pen 1'!AI52+'Team Pen 2'!AI52</f>
        <v>0</v>
      </c>
      <c r="J26" s="80">
        <f ca="1">'Team Pen 1'!AJ52+'Team Pen 2'!AJ52</f>
        <v>0</v>
      </c>
      <c r="K26" s="80">
        <f ca="1">'Team Pen 1'!AK52+'Team Pen 2'!AK52</f>
        <v>0</v>
      </c>
      <c r="L26" s="80">
        <f ca="1">'Team Pen 1'!AL52+'Team Pen 2'!AL52</f>
        <v>1</v>
      </c>
      <c r="M26" s="80">
        <f ca="1">'Team Pen 1'!AM52+'Team Pen 2'!AM52</f>
        <v>0</v>
      </c>
      <c r="N26" s="80">
        <f ca="1">'Team Pen 1'!AN52+'Team Pen 2'!AN52</f>
        <v>0</v>
      </c>
      <c r="O26" s="230">
        <f t="shared" si="6"/>
        <v>7</v>
      </c>
      <c r="P26" s="79">
        <f ca="1">SUM('Team Pen 1'!AP52:AR52,'Team Pen 1'!AT52:AV52,'Team Pen 1'!BA52)+SUM('Team Pen 2'!AP52:AR52,'Team Pen 2'!AT52:AV52,'Team Pen 2'!BA52)</f>
        <v>1</v>
      </c>
      <c r="Q26" s="80">
        <f ca="1">SUM('Team Pen 1'!AS52,'Team Pen 1'!AY52,'Team Pen 1'!AZ52)+SUM('Team Pen 2'!AS52,'Team Pen 2'!AY52,'Team Pen 2'!AZ52)</f>
        <v>0</v>
      </c>
      <c r="R26" s="80">
        <f ca="1">'Team Pen 1'!AW52+'Team Pen 2'!AW52</f>
        <v>0</v>
      </c>
      <c r="S26" s="262">
        <f ca="1">'Team Pen 1'!BB52+'Team Pen 2'!BB52</f>
        <v>0</v>
      </c>
      <c r="T26" s="81">
        <f t="shared" si="5"/>
        <v>1</v>
      </c>
      <c r="U26" s="266">
        <f ca="1">'Team Pen 1'!BD52:BD52+'Team Pen 2'!BD52:BD52</f>
        <v>2</v>
      </c>
      <c r="V26" s="276" t="str">
        <f ca="1">IF('Team Pen 1'!BF52="","",SUM('Team Pen 1'!BF52+'Team Pen 2'!BF52))</f>
        <v/>
      </c>
      <c r="W26" s="273" t="str">
        <f ca="1">IF('Team Pen 1'!BG52="","",SUM('Team Pen 1'!BG52+'Team Pen 2'!BG52))</f>
        <v/>
      </c>
      <c r="X26" s="267" t="str">
        <f ca="1">IF('Team Pen 1'!BH52="","",SUM('Team Pen 1'!BH52+'Team Pen 2'!BH52))</f>
        <v/>
      </c>
      <c r="Y26" s="271" t="str">
        <f t="shared" si="7"/>
        <v>Ima Wrecker</v>
      </c>
      <c r="Z26" s="125" t="str">
        <f t="shared" si="8"/>
        <v>23</v>
      </c>
      <c r="AA26" s="10"/>
      <c r="AB26" s="10"/>
      <c r="AC26" s="10"/>
      <c r="AD26" s="10"/>
      <c r="AE26" s="10"/>
      <c r="AF26" s="10"/>
      <c r="AG26" s="10"/>
      <c r="AH26" s="10"/>
      <c r="AI26" s="5"/>
    </row>
    <row r="27" spans="1:35" ht="26" customHeight="1">
      <c r="A27" s="217" t="str">
        <f ca="1">IF(Rosters!H19="","",Rosters!H19)</f>
        <v>777</v>
      </c>
      <c r="B27" s="219" t="str">
        <f ca="1">IF(Rosters!I19="","",Rosters!I19)</f>
        <v>Juicy Contusion</v>
      </c>
      <c r="C27" s="79">
        <f ca="1">'Team Pen 1'!AC54+'Team Pen 2'!AC54</f>
        <v>0</v>
      </c>
      <c r="D27" s="80">
        <f ca="1">'Team Pen 1'!AD54+'Team Pen 2'!AD54</f>
        <v>0</v>
      </c>
      <c r="E27" s="80">
        <f ca="1">'Team Pen 1'!AE54+'Team Pen 2'!AE54</f>
        <v>0</v>
      </c>
      <c r="F27" s="80">
        <f ca="1">'Team Pen 1'!AF54+'Team Pen 2'!AF54</f>
        <v>1</v>
      </c>
      <c r="G27" s="80">
        <f ca="1">'Team Pen 1'!AG54+'Team Pen 2'!AG54</f>
        <v>0</v>
      </c>
      <c r="H27" s="80">
        <f ca="1">'Team Pen 1'!AH54+'Team Pen 2'!AH54</f>
        <v>0</v>
      </c>
      <c r="I27" s="80">
        <f ca="1">'Team Pen 1'!AI54+'Team Pen 2'!AI54</f>
        <v>0</v>
      </c>
      <c r="J27" s="80">
        <f ca="1">'Team Pen 1'!AJ54+'Team Pen 2'!AJ54</f>
        <v>0</v>
      </c>
      <c r="K27" s="80">
        <f ca="1">'Team Pen 1'!AK54+'Team Pen 2'!AK54</f>
        <v>0</v>
      </c>
      <c r="L27" s="80">
        <f ca="1">'Team Pen 1'!AL54+'Team Pen 2'!AL54</f>
        <v>0</v>
      </c>
      <c r="M27" s="80">
        <f ca="1">'Team Pen 1'!AM54+'Team Pen 2'!AM54</f>
        <v>0</v>
      </c>
      <c r="N27" s="80">
        <f ca="1">'Team Pen 1'!AN54+'Team Pen 2'!AN54</f>
        <v>0</v>
      </c>
      <c r="O27" s="230">
        <f t="shared" si="6"/>
        <v>1</v>
      </c>
      <c r="P27" s="79">
        <f ca="1">SUM('Team Pen 1'!AP54:AR54,'Team Pen 1'!AT54:AV54,'Team Pen 1'!BA54)+SUM('Team Pen 2'!AP54:AR54,'Team Pen 2'!AT54:AV54,'Team Pen 2'!BA54)</f>
        <v>0</v>
      </c>
      <c r="Q27" s="80">
        <f ca="1">SUM('Team Pen 1'!AS54,'Team Pen 1'!AY54,'Team Pen 1'!AZ54)+SUM('Team Pen 2'!AS54,'Team Pen 2'!AY54,'Team Pen 2'!AZ54)</f>
        <v>1</v>
      </c>
      <c r="R27" s="80">
        <f ca="1">'Team Pen 1'!AW54+'Team Pen 2'!AW54</f>
        <v>0</v>
      </c>
      <c r="S27" s="262">
        <f ca="1">'Team Pen 1'!BB54+'Team Pen 2'!BB54</f>
        <v>0</v>
      </c>
      <c r="T27" s="81">
        <f t="shared" si="5"/>
        <v>1</v>
      </c>
      <c r="U27" s="266">
        <f ca="1">'Team Pen 1'!BD54:BD54+'Team Pen 2'!BD54:BD54</f>
        <v>1</v>
      </c>
      <c r="V27" s="276" t="str">
        <f ca="1">IF('Team Pen 1'!BF54="","",SUM('Team Pen 1'!BF54+'Team Pen 2'!BF54))</f>
        <v/>
      </c>
      <c r="W27" s="273" t="str">
        <f ca="1">IF('Team Pen 1'!BG54="","",SUM('Team Pen 1'!BG54+'Team Pen 2'!BG54))</f>
        <v/>
      </c>
      <c r="X27" s="267" t="str">
        <f ca="1">IF('Team Pen 1'!BH54="","",SUM('Team Pen 1'!BH54+'Team Pen 2'!BH54))</f>
        <v/>
      </c>
      <c r="Y27" s="270" t="str">
        <f t="shared" si="7"/>
        <v>Juicy Contusion</v>
      </c>
      <c r="Z27" s="124" t="str">
        <f t="shared" si="8"/>
        <v>777</v>
      </c>
      <c r="AA27" s="10"/>
      <c r="AB27" s="10"/>
      <c r="AC27" s="10"/>
      <c r="AD27" s="10"/>
      <c r="AE27" s="10"/>
      <c r="AF27" s="10"/>
      <c r="AG27" s="10"/>
      <c r="AH27" s="10"/>
      <c r="AI27" s="5"/>
    </row>
    <row r="28" spans="1:35" ht="26" customHeight="1">
      <c r="A28" s="217" t="str">
        <f ca="1">IF(Rosters!H20="","",Rosters!H20)</f>
        <v>100%</v>
      </c>
      <c r="B28" s="218" t="str">
        <f ca="1">IF(Rosters!I20="","",Rosters!I20)</f>
        <v>Polly Fester</v>
      </c>
      <c r="C28" s="79">
        <f ca="1">'Team Pen 1'!AC56+'Team Pen 2'!AC56</f>
        <v>1</v>
      </c>
      <c r="D28" s="80">
        <f ca="1">'Team Pen 1'!AD56+'Team Pen 2'!AD56</f>
        <v>0</v>
      </c>
      <c r="E28" s="80">
        <f ca="1">'Team Pen 1'!AE56+'Team Pen 2'!AE56</f>
        <v>0</v>
      </c>
      <c r="F28" s="80">
        <f ca="1">'Team Pen 1'!AF56+'Team Pen 2'!AF56</f>
        <v>1</v>
      </c>
      <c r="G28" s="80">
        <f ca="1">'Team Pen 1'!AG56+'Team Pen 2'!AG56</f>
        <v>0</v>
      </c>
      <c r="H28" s="80">
        <f ca="1">'Team Pen 1'!AH56+'Team Pen 2'!AH56</f>
        <v>0</v>
      </c>
      <c r="I28" s="80">
        <f ca="1">'Team Pen 1'!AI56+'Team Pen 2'!AI56</f>
        <v>0</v>
      </c>
      <c r="J28" s="80">
        <f ca="1">'Team Pen 1'!AJ56+'Team Pen 2'!AJ56</f>
        <v>0</v>
      </c>
      <c r="K28" s="80">
        <f ca="1">'Team Pen 1'!AK56+'Team Pen 2'!AK56</f>
        <v>0</v>
      </c>
      <c r="L28" s="80">
        <f ca="1">'Team Pen 1'!AL56+'Team Pen 2'!AL56</f>
        <v>4</v>
      </c>
      <c r="M28" s="80">
        <f ca="1">'Team Pen 1'!AM56+'Team Pen 2'!AM56</f>
        <v>1</v>
      </c>
      <c r="N28" s="80">
        <f ca="1">'Team Pen 1'!AN56+'Team Pen 2'!AN56</f>
        <v>0</v>
      </c>
      <c r="O28" s="230">
        <f t="shared" si="6"/>
        <v>7</v>
      </c>
      <c r="P28" s="79">
        <f ca="1">SUM('Team Pen 1'!AP56:AR56,'Team Pen 1'!AT56:AV56,'Team Pen 1'!BA56)+SUM('Team Pen 2'!AP56:AR56,'Team Pen 2'!AT56:AV56,'Team Pen 2'!BA56)</f>
        <v>1</v>
      </c>
      <c r="Q28" s="80">
        <f ca="1">SUM('Team Pen 1'!AS56,'Team Pen 1'!AY56,'Team Pen 1'!AZ56)+SUM('Team Pen 2'!AS56,'Team Pen 2'!AY56,'Team Pen 2'!AZ56)</f>
        <v>1</v>
      </c>
      <c r="R28" s="80">
        <f ca="1">'Team Pen 1'!AW56+'Team Pen 2'!AW56</f>
        <v>0</v>
      </c>
      <c r="S28" s="262">
        <f ca="1">'Team Pen 1'!BB56+'Team Pen 2'!BB56</f>
        <v>0</v>
      </c>
      <c r="T28" s="81">
        <f t="shared" si="5"/>
        <v>2</v>
      </c>
      <c r="U28" s="266">
        <f ca="1">'Team Pen 1'!BD56:BD56+'Team Pen 2'!BD56:BD56</f>
        <v>3</v>
      </c>
      <c r="V28" s="276" t="str">
        <f ca="1">IF('Team Pen 1'!BF56="","",SUM('Team Pen 1'!BF56+'Team Pen 2'!BF56))</f>
        <v/>
      </c>
      <c r="W28" s="273" t="str">
        <f ca="1">IF('Team Pen 1'!BG56="","",SUM('Team Pen 1'!BG56+'Team Pen 2'!BG56))</f>
        <v/>
      </c>
      <c r="X28" s="267" t="str">
        <f ca="1">IF('Team Pen 1'!BH56="","",SUM('Team Pen 1'!BH56+'Team Pen 2'!BH56))</f>
        <v/>
      </c>
      <c r="Y28" s="271" t="str">
        <f t="shared" si="7"/>
        <v>Polly Fester</v>
      </c>
      <c r="Z28" s="125" t="str">
        <f t="shared" si="8"/>
        <v>100%</v>
      </c>
      <c r="AA28" s="10"/>
      <c r="AB28" s="10"/>
      <c r="AC28" s="10"/>
      <c r="AD28" s="10"/>
      <c r="AE28" s="10"/>
      <c r="AF28" s="10"/>
      <c r="AG28" s="10"/>
      <c r="AH28" s="10"/>
      <c r="AI28" s="5"/>
    </row>
    <row r="29" spans="1:35" ht="26" customHeight="1">
      <c r="A29" s="217" t="str">
        <f ca="1">IF(Rosters!H21="","",Rosters!H21)</f>
        <v>3CC</v>
      </c>
      <c r="B29" s="219" t="str">
        <f ca="1">IF(Rosters!I21="","",Rosters!I21)</f>
        <v>Roxanna Hardplace</v>
      </c>
      <c r="C29" s="79">
        <f ca="1">'Team Pen 1'!AC58+'Team Pen 2'!AC58</f>
        <v>0</v>
      </c>
      <c r="D29" s="80">
        <f ca="1">'Team Pen 1'!AD58+'Team Pen 2'!AD58</f>
        <v>2</v>
      </c>
      <c r="E29" s="80">
        <f ca="1">'Team Pen 1'!AE58+'Team Pen 2'!AE58</f>
        <v>3</v>
      </c>
      <c r="F29" s="80">
        <f ca="1">'Team Pen 1'!AF58+'Team Pen 2'!AF58</f>
        <v>0</v>
      </c>
      <c r="G29" s="80">
        <f ca="1">'Team Pen 1'!AG58+'Team Pen 2'!AG58</f>
        <v>0</v>
      </c>
      <c r="H29" s="80">
        <f ca="1">'Team Pen 1'!AH58+'Team Pen 2'!AH58</f>
        <v>0</v>
      </c>
      <c r="I29" s="80">
        <f ca="1">'Team Pen 1'!AI58+'Team Pen 2'!AI58</f>
        <v>0</v>
      </c>
      <c r="J29" s="80">
        <f ca="1">'Team Pen 1'!AJ58+'Team Pen 2'!AJ58</f>
        <v>0</v>
      </c>
      <c r="K29" s="80">
        <f ca="1">'Team Pen 1'!AK58+'Team Pen 2'!AK58</f>
        <v>0</v>
      </c>
      <c r="L29" s="80">
        <f ca="1">'Team Pen 1'!AL58+'Team Pen 2'!AL58</f>
        <v>2</v>
      </c>
      <c r="M29" s="80">
        <f ca="1">'Team Pen 1'!AM58+'Team Pen 2'!AM58</f>
        <v>0</v>
      </c>
      <c r="N29" s="80">
        <f ca="1">'Team Pen 1'!AN58+'Team Pen 2'!AN58</f>
        <v>0</v>
      </c>
      <c r="O29" s="230">
        <f t="shared" si="6"/>
        <v>7</v>
      </c>
      <c r="P29" s="79">
        <f ca="1">SUM('Team Pen 1'!AP58:AR58,'Team Pen 1'!AT58:AV58,'Team Pen 1'!BA58)+SUM('Team Pen 2'!AP58:AR58,'Team Pen 2'!AT58:AV58,'Team Pen 2'!BA58)</f>
        <v>1</v>
      </c>
      <c r="Q29" s="80">
        <f ca="1">SUM('Team Pen 1'!AS58,'Team Pen 1'!AY58,'Team Pen 1'!AZ58)+SUM('Team Pen 2'!AS58,'Team Pen 2'!AY58,'Team Pen 2'!AZ58)</f>
        <v>2</v>
      </c>
      <c r="R29" s="80">
        <f ca="1">'Team Pen 1'!AW58+'Team Pen 2'!AW58</f>
        <v>0</v>
      </c>
      <c r="S29" s="262">
        <f ca="1">'Team Pen 1'!BB58+'Team Pen 2'!BB58</f>
        <v>0</v>
      </c>
      <c r="T29" s="81">
        <f t="shared" si="5"/>
        <v>3</v>
      </c>
      <c r="U29" s="266">
        <f ca="1">'Team Pen 1'!BD58:BD58+'Team Pen 2'!BD58:BD58</f>
        <v>4</v>
      </c>
      <c r="V29" s="276" t="str">
        <f ca="1">IF('Team Pen 1'!BF58="","",SUM('Team Pen 1'!BF58+'Team Pen 2'!BF58))</f>
        <v/>
      </c>
      <c r="W29" s="273" t="str">
        <f ca="1">IF('Team Pen 1'!BG58="","",SUM('Team Pen 1'!BG58+'Team Pen 2'!BG58))</f>
        <v/>
      </c>
      <c r="X29" s="267" t="str">
        <f ca="1">IF('Team Pen 1'!BH58="","",SUM('Team Pen 1'!BH58+'Team Pen 2'!BH58))</f>
        <v/>
      </c>
      <c r="Y29" s="270" t="str">
        <f t="shared" si="7"/>
        <v>Roxanna Hardplace</v>
      </c>
      <c r="Z29" s="124" t="str">
        <f t="shared" si="8"/>
        <v>3CC</v>
      </c>
      <c r="AA29" s="10"/>
      <c r="AB29" s="10"/>
      <c r="AC29" s="10"/>
      <c r="AD29" s="10"/>
      <c r="AE29" s="10"/>
      <c r="AF29" s="10"/>
      <c r="AG29" s="10"/>
      <c r="AH29" s="10"/>
      <c r="AI29" s="5"/>
    </row>
    <row r="30" spans="1:35" ht="26" customHeight="1">
      <c r="A30" s="217" t="str">
        <f ca="1">IF(Rosters!H22="","",Rosters!H22)</f>
        <v>CH4</v>
      </c>
      <c r="B30" s="218" t="str">
        <f ca="1">IF(Rosters!I22="","",Rosters!I22)</f>
        <v>Seoul Slayer</v>
      </c>
      <c r="C30" s="79">
        <f ca="1">'Team Pen 1'!AC60+'Team Pen 2'!AC60</f>
        <v>0</v>
      </c>
      <c r="D30" s="80">
        <f ca="1">'Team Pen 1'!AD60+'Team Pen 2'!AD60</f>
        <v>0</v>
      </c>
      <c r="E30" s="80">
        <f ca="1">'Team Pen 1'!AE60+'Team Pen 2'!AE60</f>
        <v>0</v>
      </c>
      <c r="F30" s="80">
        <f ca="1">'Team Pen 1'!AF60+'Team Pen 2'!AF60</f>
        <v>0</v>
      </c>
      <c r="G30" s="80">
        <f ca="1">'Team Pen 1'!AG60+'Team Pen 2'!AG60</f>
        <v>0</v>
      </c>
      <c r="H30" s="80">
        <f ca="1">'Team Pen 1'!AH60+'Team Pen 2'!AH60</f>
        <v>0</v>
      </c>
      <c r="I30" s="80">
        <f ca="1">'Team Pen 1'!AI60+'Team Pen 2'!AI60</f>
        <v>0</v>
      </c>
      <c r="J30" s="80">
        <f ca="1">'Team Pen 1'!AJ60+'Team Pen 2'!AJ60</f>
        <v>0</v>
      </c>
      <c r="K30" s="80">
        <f ca="1">'Team Pen 1'!AK60+'Team Pen 2'!AK60</f>
        <v>0</v>
      </c>
      <c r="L30" s="80">
        <f ca="1">'Team Pen 1'!AL60+'Team Pen 2'!AL60</f>
        <v>0</v>
      </c>
      <c r="M30" s="80">
        <f ca="1">'Team Pen 1'!AM60+'Team Pen 2'!AM60</f>
        <v>0</v>
      </c>
      <c r="N30" s="80">
        <f ca="1">'Team Pen 1'!AN60+'Team Pen 2'!AN60</f>
        <v>0</v>
      </c>
      <c r="O30" s="230">
        <f t="shared" si="6"/>
        <v>0</v>
      </c>
      <c r="P30" s="79">
        <f ca="1">SUM('Team Pen 1'!AP60:AR60,'Team Pen 1'!AT60:AV60,'Team Pen 1'!BA60)+SUM('Team Pen 2'!AP60:AR60,'Team Pen 2'!AT60:AV60,'Team Pen 2'!BA60)</f>
        <v>0</v>
      </c>
      <c r="Q30" s="80">
        <f ca="1">SUM('Team Pen 1'!AS60,'Team Pen 1'!AY60,'Team Pen 1'!AZ60)+SUM('Team Pen 2'!AS60,'Team Pen 2'!AY60,'Team Pen 2'!AZ60)</f>
        <v>0</v>
      </c>
      <c r="R30" s="80">
        <f ca="1">'Team Pen 1'!AW60+'Team Pen 2'!AW60</f>
        <v>0</v>
      </c>
      <c r="S30" s="262">
        <f ca="1">'Team Pen 1'!BB60+'Team Pen 2'!BB60</f>
        <v>0</v>
      </c>
      <c r="T30" s="81">
        <f t="shared" si="5"/>
        <v>0</v>
      </c>
      <c r="U30" s="266">
        <f ca="1">'Team Pen 1'!BD60:BD60+'Team Pen 2'!BD60:BD60</f>
        <v>0</v>
      </c>
      <c r="V30" s="276" t="str">
        <f ca="1">IF('Team Pen 1'!BF60="","",SUM('Team Pen 1'!BF60+'Team Pen 2'!BF60))</f>
        <v/>
      </c>
      <c r="W30" s="273" t="str">
        <f ca="1">IF('Team Pen 1'!BG60="","",SUM('Team Pen 1'!BG60+'Team Pen 2'!BG60))</f>
        <v/>
      </c>
      <c r="X30" s="267" t="str">
        <f ca="1">IF('Team Pen 1'!BH60="","",SUM('Team Pen 1'!BH60+'Team Pen 2'!BH60))</f>
        <v/>
      </c>
      <c r="Y30" s="271" t="str">
        <f t="shared" si="7"/>
        <v>Seoul Slayer</v>
      </c>
      <c r="Z30" s="125" t="str">
        <f t="shared" si="8"/>
        <v>CH4</v>
      </c>
      <c r="AA30" s="10"/>
      <c r="AB30" s="10"/>
      <c r="AC30" s="10"/>
      <c r="AD30" s="10"/>
      <c r="AE30" s="10"/>
      <c r="AF30" s="10"/>
      <c r="AG30" s="10"/>
      <c r="AH30" s="10"/>
      <c r="AI30" s="5"/>
    </row>
    <row r="31" spans="1:35" ht="26" customHeight="1">
      <c r="A31" s="217" t="str">
        <f ca="1">IF(Rosters!H23="","",Rosters!H23)</f>
        <v>5"blade</v>
      </c>
      <c r="B31" s="219" t="str">
        <f ca="1">IF(Rosters!I23="","",Rosters!I23)</f>
        <v>Sista Slit'chya</v>
      </c>
      <c r="C31" s="79">
        <f ca="1">'Team Pen 1'!AC62+'Team Pen 2'!AC62</f>
        <v>2</v>
      </c>
      <c r="D31" s="80">
        <f ca="1">'Team Pen 1'!AD62+'Team Pen 2'!AD62</f>
        <v>0</v>
      </c>
      <c r="E31" s="80">
        <f ca="1">'Team Pen 1'!AE62+'Team Pen 2'!AE62</f>
        <v>0</v>
      </c>
      <c r="F31" s="80">
        <f ca="1">'Team Pen 1'!AF62+'Team Pen 2'!AF62</f>
        <v>0</v>
      </c>
      <c r="G31" s="80">
        <f ca="1">'Team Pen 1'!AG62+'Team Pen 2'!AG62</f>
        <v>0</v>
      </c>
      <c r="H31" s="80">
        <f ca="1">'Team Pen 1'!AH62+'Team Pen 2'!AH62</f>
        <v>0</v>
      </c>
      <c r="I31" s="80">
        <f ca="1">'Team Pen 1'!AI62+'Team Pen 2'!AI62</f>
        <v>0</v>
      </c>
      <c r="J31" s="80">
        <f ca="1">'Team Pen 1'!AJ62+'Team Pen 2'!AJ62</f>
        <v>0</v>
      </c>
      <c r="K31" s="80">
        <f ca="1">'Team Pen 1'!AK62+'Team Pen 2'!AK62</f>
        <v>0</v>
      </c>
      <c r="L31" s="80">
        <f ca="1">'Team Pen 1'!AL62+'Team Pen 2'!AL62</f>
        <v>1</v>
      </c>
      <c r="M31" s="80">
        <f ca="1">'Team Pen 1'!AM62+'Team Pen 2'!AM62</f>
        <v>0</v>
      </c>
      <c r="N31" s="80">
        <f ca="1">'Team Pen 1'!AN62+'Team Pen 2'!AN62</f>
        <v>0</v>
      </c>
      <c r="O31" s="230">
        <f t="shared" si="6"/>
        <v>3</v>
      </c>
      <c r="P31" s="79">
        <f ca="1">SUM('Team Pen 1'!AP62:AR62,'Team Pen 1'!AT62:AV62,'Team Pen 1'!BA62)+SUM('Team Pen 2'!AP62:AR62,'Team Pen 2'!AT62:AV62,'Team Pen 2'!BA62)</f>
        <v>0</v>
      </c>
      <c r="Q31" s="80">
        <f ca="1">SUM('Team Pen 1'!AS62,'Team Pen 1'!AY62,'Team Pen 1'!AZ62)+SUM('Team Pen 2'!AS62,'Team Pen 2'!AY62,'Team Pen 2'!AZ62)</f>
        <v>5</v>
      </c>
      <c r="R31" s="80">
        <f ca="1">'Team Pen 1'!AW62+'Team Pen 2'!AW62</f>
        <v>0</v>
      </c>
      <c r="S31" s="262">
        <f ca="1">'Team Pen 1'!BB62+'Team Pen 2'!BB62</f>
        <v>0</v>
      </c>
      <c r="T31" s="81">
        <f t="shared" si="5"/>
        <v>5</v>
      </c>
      <c r="U31" s="266">
        <f ca="1">'Team Pen 1'!BD62:BD62+'Team Pen 2'!BD62:BD62</f>
        <v>5</v>
      </c>
      <c r="V31" s="276" t="str">
        <f ca="1">IF('Team Pen 1'!BF62="","",SUM('Team Pen 1'!BF62+'Team Pen 2'!BF62))</f>
        <v/>
      </c>
      <c r="W31" s="273" t="str">
        <f ca="1">IF('Team Pen 1'!BG62="","",SUM('Team Pen 1'!BG62+'Team Pen 2'!BG62))</f>
        <v/>
      </c>
      <c r="X31" s="267" t="str">
        <f ca="1">IF('Team Pen 1'!BH62="","",SUM('Team Pen 1'!BH62+'Team Pen 2'!BH62))</f>
        <v/>
      </c>
      <c r="Y31" s="270" t="str">
        <f t="shared" si="7"/>
        <v>Sista Slit'chya</v>
      </c>
      <c r="Z31" s="124" t="str">
        <f t="shared" si="8"/>
        <v>5"blade</v>
      </c>
      <c r="AA31" s="10"/>
      <c r="AB31" s="10"/>
      <c r="AC31" s="10"/>
      <c r="AD31" s="10"/>
      <c r="AE31" s="10"/>
      <c r="AF31" s="10"/>
      <c r="AG31" s="10"/>
      <c r="AH31" s="10"/>
      <c r="AI31" s="5"/>
    </row>
    <row r="32" spans="1:35" ht="26" customHeight="1">
      <c r="A32" s="217" t="str">
        <f ca="1">IF(Rosters!H24="","",Rosters!H24)</f>
        <v>813</v>
      </c>
      <c r="B32" s="218" t="str">
        <f ca="1">IF(Rosters!I24="","",Rosters!I24)</f>
        <v>Tinja</v>
      </c>
      <c r="C32" s="79">
        <f ca="1">'Team Pen 1'!AC64+'Team Pen 2'!AC64</f>
        <v>0</v>
      </c>
      <c r="D32" s="80">
        <f ca="1">'Team Pen 1'!AD64+'Team Pen 2'!AD64</f>
        <v>0</v>
      </c>
      <c r="E32" s="80">
        <f ca="1">'Team Pen 1'!AE64+'Team Pen 2'!AE64</f>
        <v>0</v>
      </c>
      <c r="F32" s="80">
        <f ca="1">'Team Pen 1'!AF64+'Team Pen 2'!AF64</f>
        <v>1</v>
      </c>
      <c r="G32" s="80">
        <f ca="1">'Team Pen 1'!AG64+'Team Pen 2'!AG64</f>
        <v>0</v>
      </c>
      <c r="H32" s="80">
        <f ca="1">'Team Pen 1'!AH64+'Team Pen 2'!AH64</f>
        <v>0</v>
      </c>
      <c r="I32" s="80">
        <f ca="1">'Team Pen 1'!AI64+'Team Pen 2'!AI64</f>
        <v>0</v>
      </c>
      <c r="J32" s="80">
        <f ca="1">'Team Pen 1'!AJ64+'Team Pen 2'!AJ64</f>
        <v>0</v>
      </c>
      <c r="K32" s="80">
        <f ca="1">'Team Pen 1'!AK64+'Team Pen 2'!AK64</f>
        <v>0</v>
      </c>
      <c r="L32" s="80">
        <f ca="1">'Team Pen 1'!AL64+'Team Pen 2'!AL64</f>
        <v>0</v>
      </c>
      <c r="M32" s="80">
        <f ca="1">'Team Pen 1'!AM64+'Team Pen 2'!AM64</f>
        <v>0</v>
      </c>
      <c r="N32" s="80">
        <f ca="1">'Team Pen 1'!AN64+'Team Pen 2'!AN64</f>
        <v>0</v>
      </c>
      <c r="O32" s="230">
        <f t="shared" si="6"/>
        <v>1</v>
      </c>
      <c r="P32" s="79">
        <f ca="1">SUM('Team Pen 1'!AP64:AR64,'Team Pen 1'!AT64:AV64,'Team Pen 1'!BA64)+SUM('Team Pen 2'!AP64:AR64,'Team Pen 2'!AT64:AV64,'Team Pen 2'!BA64)</f>
        <v>0</v>
      </c>
      <c r="Q32" s="80">
        <f ca="1">SUM('Team Pen 1'!AS64,'Team Pen 1'!AY64,'Team Pen 1'!AZ64)+SUM('Team Pen 2'!AS64,'Team Pen 2'!AY64,'Team Pen 2'!AZ64)</f>
        <v>1</v>
      </c>
      <c r="R32" s="80">
        <f ca="1">'Team Pen 1'!AW64+'Team Pen 2'!AW64</f>
        <v>0</v>
      </c>
      <c r="S32" s="262">
        <f ca="1">'Team Pen 1'!BB64+'Team Pen 2'!BB64</f>
        <v>0</v>
      </c>
      <c r="T32" s="81">
        <f t="shared" si="5"/>
        <v>1</v>
      </c>
      <c r="U32" s="266">
        <f ca="1">'Team Pen 1'!BD64:BD64+'Team Pen 2'!BD64:BD64</f>
        <v>1</v>
      </c>
      <c r="V32" s="276" t="str">
        <f ca="1">IF('Team Pen 1'!BF64="","",SUM('Team Pen 1'!BF64+'Team Pen 2'!BF64))</f>
        <v/>
      </c>
      <c r="W32" s="273" t="str">
        <f ca="1">IF('Team Pen 1'!BG64="","",SUM('Team Pen 1'!BG64+'Team Pen 2'!BG64))</f>
        <v/>
      </c>
      <c r="X32" s="267" t="str">
        <f ca="1">IF('Team Pen 1'!BH64="","",SUM('Team Pen 1'!BH64+'Team Pen 2'!BH64))</f>
        <v/>
      </c>
      <c r="Y32" s="271" t="str">
        <f t="shared" si="7"/>
        <v>Tinja</v>
      </c>
      <c r="Z32" s="125" t="str">
        <f t="shared" si="8"/>
        <v>813</v>
      </c>
      <c r="AA32" s="10"/>
      <c r="AB32" s="10"/>
      <c r="AC32" s="10"/>
      <c r="AD32" s="10"/>
      <c r="AE32" s="10"/>
      <c r="AF32" s="10"/>
      <c r="AG32" s="10"/>
      <c r="AH32" s="10"/>
      <c r="AI32" s="5"/>
    </row>
    <row r="33" spans="1:35" ht="26" customHeight="1" thickBot="1">
      <c r="A33" s="217" t="str">
        <f ca="1">IF(Rosters!H25="","",Rosters!H25)</f>
        <v>Crazy88</v>
      </c>
      <c r="B33" s="219" t="str">
        <f ca="1">IF(Rosters!I25="","",Rosters!I25)</f>
        <v>ZOOMa Thurman</v>
      </c>
      <c r="C33" s="222">
        <f ca="1">'Team Pen 1'!AC66+'Team Pen 2'!AC66</f>
        <v>0</v>
      </c>
      <c r="D33" s="223">
        <f ca="1">'Team Pen 1'!AD66+'Team Pen 2'!AD66</f>
        <v>0</v>
      </c>
      <c r="E33" s="223">
        <f ca="1">'Team Pen 1'!AE66+'Team Pen 2'!AE66</f>
        <v>0</v>
      </c>
      <c r="F33" s="223">
        <f ca="1">'Team Pen 1'!AF66+'Team Pen 2'!AF66</f>
        <v>0</v>
      </c>
      <c r="G33" s="223">
        <f ca="1">'Team Pen 1'!AG66+'Team Pen 2'!AG66</f>
        <v>0</v>
      </c>
      <c r="H33" s="223">
        <f ca="1">'Team Pen 1'!AH66+'Team Pen 2'!AH66</f>
        <v>0</v>
      </c>
      <c r="I33" s="223">
        <f ca="1">'Team Pen 1'!AI66+'Team Pen 2'!AI66</f>
        <v>0</v>
      </c>
      <c r="J33" s="223">
        <f ca="1">'Team Pen 1'!AJ66+'Team Pen 2'!AJ66</f>
        <v>0</v>
      </c>
      <c r="K33" s="223">
        <f ca="1">'Team Pen 1'!AK66+'Team Pen 2'!AK66</f>
        <v>0</v>
      </c>
      <c r="L33" s="223">
        <f ca="1">'Team Pen 1'!AL66+'Team Pen 2'!AL66</f>
        <v>1</v>
      </c>
      <c r="M33" s="223">
        <f ca="1">'Team Pen 1'!AM66+'Team Pen 2'!AM66</f>
        <v>0</v>
      </c>
      <c r="N33" s="223">
        <f ca="1">'Team Pen 1'!AN66+'Team Pen 2'!AN66</f>
        <v>0</v>
      </c>
      <c r="O33" s="296">
        <f t="shared" si="6"/>
        <v>1</v>
      </c>
      <c r="P33" s="222">
        <f ca="1">SUM('Team Pen 1'!AP66:AR66,'Team Pen 1'!AT66:AV66,'Team Pen 1'!BA66)+SUM('Team Pen 2'!AP66:AR66,'Team Pen 2'!AT66:AV66,'Team Pen 2'!BA66)</f>
        <v>0</v>
      </c>
      <c r="Q33" s="223">
        <f ca="1">SUM('Team Pen 1'!AS66,'Team Pen 1'!AY66,'Team Pen 1'!AZ66)+SUM('Team Pen 2'!AS66,'Team Pen 2'!AY66,'Team Pen 2'!AZ66)</f>
        <v>0</v>
      </c>
      <c r="R33" s="223">
        <f ca="1">'Team Pen 1'!AW66+'Team Pen 2'!AW66</f>
        <v>0</v>
      </c>
      <c r="S33" s="263">
        <f ca="1">'Team Pen 1'!BB66+'Team Pen 2'!BB66</f>
        <v>0</v>
      </c>
      <c r="T33" s="88">
        <f t="shared" si="5"/>
        <v>0</v>
      </c>
      <c r="U33" s="268">
        <f ca="1">'Team Pen 1'!BD66:BD66+'Team Pen 2'!BD66:BD66</f>
        <v>0</v>
      </c>
      <c r="V33" s="277" t="str">
        <f ca="1">IF('Team Pen 1'!BF66="","",SUM('Team Pen 1'!BF66+'Team Pen 2'!BF66))</f>
        <v/>
      </c>
      <c r="W33" s="278" t="str">
        <f ca="1">IF('Team Pen 1'!BG66="","",SUM('Team Pen 1'!BG66+'Team Pen 2'!BG66))</f>
        <v/>
      </c>
      <c r="X33" s="279" t="str">
        <f ca="1">IF('Team Pen 1'!BH66="","",SUM('Team Pen 1'!BH66+'Team Pen 2'!BH66))</f>
        <v/>
      </c>
      <c r="Y33" s="272" t="str">
        <f t="shared" si="7"/>
        <v>ZOOMa Thurman</v>
      </c>
      <c r="Z33" s="126" t="str">
        <f t="shared" si="8"/>
        <v>Crazy88</v>
      </c>
      <c r="AA33" s="10"/>
      <c r="AB33" s="10"/>
      <c r="AC33" s="10"/>
      <c r="AD33" s="10"/>
      <c r="AE33" s="10"/>
      <c r="AF33" s="10"/>
      <c r="AG33" s="10"/>
      <c r="AH33" s="10"/>
      <c r="AI33" s="5"/>
    </row>
    <row r="34" spans="1:35" ht="20.25" customHeight="1" thickBot="1">
      <c r="A34" s="1383" t="s">
        <v>145</v>
      </c>
      <c r="B34" s="1384"/>
      <c r="C34" s="220">
        <f t="shared" ref="C34:Q34" si="9">SUM(C20:C33)</f>
        <v>10</v>
      </c>
      <c r="D34" s="221">
        <f t="shared" si="9"/>
        <v>14</v>
      </c>
      <c r="E34" s="221">
        <f t="shared" si="9"/>
        <v>8</v>
      </c>
      <c r="F34" s="221">
        <f t="shared" si="9"/>
        <v>11</v>
      </c>
      <c r="G34" s="221">
        <f t="shared" si="9"/>
        <v>0</v>
      </c>
      <c r="H34" s="221">
        <f t="shared" si="9"/>
        <v>0</v>
      </c>
      <c r="I34" s="221">
        <f t="shared" si="9"/>
        <v>0</v>
      </c>
      <c r="J34" s="221">
        <f t="shared" si="9"/>
        <v>0</v>
      </c>
      <c r="K34" s="221">
        <f t="shared" si="9"/>
        <v>0</v>
      </c>
      <c r="L34" s="221">
        <f t="shared" si="9"/>
        <v>12</v>
      </c>
      <c r="M34" s="221">
        <f t="shared" si="9"/>
        <v>3</v>
      </c>
      <c r="N34" s="221">
        <f t="shared" si="9"/>
        <v>0</v>
      </c>
      <c r="O34" s="224">
        <f t="shared" si="9"/>
        <v>58</v>
      </c>
      <c r="P34" s="220">
        <f t="shared" si="9"/>
        <v>4</v>
      </c>
      <c r="Q34" s="221">
        <f t="shared" si="9"/>
        <v>13</v>
      </c>
      <c r="R34" s="221"/>
      <c r="S34" s="221">
        <f t="shared" ref="S34:X34" si="10">SUM(S20:S33)</f>
        <v>0</v>
      </c>
      <c r="T34" s="187">
        <f t="shared" si="10"/>
        <v>17</v>
      </c>
      <c r="U34" s="186">
        <f t="shared" si="10"/>
        <v>25</v>
      </c>
      <c r="V34" s="220">
        <f t="shared" si="10"/>
        <v>0</v>
      </c>
      <c r="W34" s="221">
        <f t="shared" si="10"/>
        <v>0</v>
      </c>
      <c r="X34" s="121">
        <f t="shared" si="10"/>
        <v>0</v>
      </c>
      <c r="Y34" s="1385" t="s">
        <v>145</v>
      </c>
      <c r="Z34" s="1386"/>
    </row>
  </sheetData>
  <sheetCalcPr fullCalcOnLoad="1"/>
  <mergeCells count="14">
    <mergeCell ref="Y17:Z17"/>
    <mergeCell ref="C1:O1"/>
    <mergeCell ref="Y1:Z1"/>
    <mergeCell ref="A17:B17"/>
    <mergeCell ref="A1:B1"/>
    <mergeCell ref="P1:T1"/>
    <mergeCell ref="V1:X1"/>
    <mergeCell ref="A34:B34"/>
    <mergeCell ref="Y34:Z34"/>
    <mergeCell ref="A18:B18"/>
    <mergeCell ref="C18:O18"/>
    <mergeCell ref="P18:T18"/>
    <mergeCell ref="Y18:Z18"/>
    <mergeCell ref="V18:X18"/>
  </mergeCells>
  <phoneticPr fontId="39" type="noConversion"/>
  <pageMargins left="0.7" right="0" top="0" bottom="0" header="0" footer="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zoomScale="75"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77</v>
      </c>
      <c r="B1" s="1481" t="str">
        <f ca="1">IF(Rosters!B10="","",Rosters!B10)</f>
        <v>Devil's Night Dames</v>
      </c>
      <c r="C1" s="1481"/>
      <c r="D1" s="1481"/>
      <c r="E1" s="1481"/>
      <c r="F1" s="1481"/>
      <c r="G1" s="1480" t="s">
        <v>78</v>
      </c>
      <c r="H1" s="1480"/>
      <c r="I1" s="1481" t="s">
        <v>432</v>
      </c>
      <c r="J1" s="1481"/>
      <c r="K1" s="1481"/>
      <c r="L1" s="1481"/>
      <c r="M1" s="1481"/>
      <c r="N1" s="1397" t="s">
        <v>149</v>
      </c>
      <c r="O1" s="1397"/>
      <c r="P1" s="1397"/>
      <c r="Q1" s="329">
        <v>1</v>
      </c>
      <c r="R1" s="319" t="s">
        <v>77</v>
      </c>
      <c r="S1" s="1481" t="str">
        <f ca="1">IF(Rosters!H10="","",Rosters!H10)</f>
        <v>D-Funk All Stars</v>
      </c>
      <c r="T1" s="1481"/>
      <c r="U1" s="1481"/>
      <c r="V1" s="1481"/>
      <c r="W1" s="1481"/>
      <c r="X1" s="1480" t="s">
        <v>78</v>
      </c>
      <c r="Y1" s="1480"/>
      <c r="Z1" s="1481" t="s">
        <v>444</v>
      </c>
      <c r="AA1" s="1481"/>
      <c r="AB1" s="1481"/>
      <c r="AC1" s="1481"/>
      <c r="AD1" s="1481"/>
      <c r="AE1" s="1397" t="s">
        <v>149</v>
      </c>
      <c r="AF1" s="1397"/>
      <c r="AG1" s="1397"/>
      <c r="AH1" s="330">
        <v>1</v>
      </c>
      <c r="AI1" s="995" t="s">
        <v>122</v>
      </c>
      <c r="AJ1" s="995"/>
      <c r="AK1" s="995"/>
      <c r="AL1" s="995"/>
      <c r="AM1" s="313"/>
      <c r="AN1" s="313"/>
    </row>
    <row r="2" spans="1:41" ht="15.75" customHeight="1" thickBot="1">
      <c r="A2" s="633" t="s">
        <v>85</v>
      </c>
      <c r="B2" s="634" t="s">
        <v>59</v>
      </c>
      <c r="C2" s="1473" t="s">
        <v>75</v>
      </c>
      <c r="D2" s="1474"/>
      <c r="E2" s="634" t="s">
        <v>60</v>
      </c>
      <c r="F2" s="1473" t="s">
        <v>75</v>
      </c>
      <c r="G2" s="1474"/>
      <c r="H2" s="634" t="s">
        <v>61</v>
      </c>
      <c r="I2" s="1473" t="s">
        <v>75</v>
      </c>
      <c r="J2" s="1474"/>
      <c r="K2" s="634" t="s">
        <v>62</v>
      </c>
      <c r="L2" s="1473" t="s">
        <v>75</v>
      </c>
      <c r="M2" s="1474"/>
      <c r="N2" s="634" t="s">
        <v>58</v>
      </c>
      <c r="O2" s="1473" t="s">
        <v>75</v>
      </c>
      <c r="P2" s="1474"/>
      <c r="Q2" s="635" t="s">
        <v>74</v>
      </c>
      <c r="R2" s="633" t="s">
        <v>85</v>
      </c>
      <c r="S2" s="634" t="s">
        <v>59</v>
      </c>
      <c r="T2" s="1473" t="s">
        <v>75</v>
      </c>
      <c r="U2" s="1474"/>
      <c r="V2" s="634" t="s">
        <v>60</v>
      </c>
      <c r="W2" s="1473" t="s">
        <v>75</v>
      </c>
      <c r="X2" s="1474"/>
      <c r="Y2" s="634" t="s">
        <v>61</v>
      </c>
      <c r="Z2" s="1473" t="s">
        <v>75</v>
      </c>
      <c r="AA2" s="1474"/>
      <c r="AB2" s="634" t="s">
        <v>62</v>
      </c>
      <c r="AC2" s="1473" t="s">
        <v>75</v>
      </c>
      <c r="AD2" s="1474"/>
      <c r="AE2" s="634" t="s">
        <v>58</v>
      </c>
      <c r="AF2" s="1473" t="s">
        <v>75</v>
      </c>
      <c r="AG2" s="1474"/>
      <c r="AH2" s="636" t="s">
        <v>74</v>
      </c>
      <c r="AI2" s="641" t="s">
        <v>287</v>
      </c>
      <c r="AJ2" s="639" t="s">
        <v>283</v>
      </c>
      <c r="AK2" s="639" t="s">
        <v>261</v>
      </c>
      <c r="AL2" s="639" t="s">
        <v>285</v>
      </c>
      <c r="AM2" s="639" t="s">
        <v>284</v>
      </c>
      <c r="AN2" s="639" t="s">
        <v>261</v>
      </c>
      <c r="AO2" s="640" t="s">
        <v>288</v>
      </c>
    </row>
    <row r="3" spans="1:41" ht="12.5" customHeight="1">
      <c r="A3" s="1475">
        <v>1</v>
      </c>
      <c r="B3" s="1483" t="s">
        <v>325</v>
      </c>
      <c r="C3" s="590"/>
      <c r="D3" s="590"/>
      <c r="E3" s="1478">
        <v>187</v>
      </c>
      <c r="F3" s="590"/>
      <c r="G3" s="590"/>
      <c r="H3" s="1484" t="s">
        <v>422</v>
      </c>
      <c r="I3" s="590"/>
      <c r="J3" s="590"/>
      <c r="K3" s="1478">
        <v>68</v>
      </c>
      <c r="L3" s="590"/>
      <c r="M3" s="590"/>
      <c r="N3" s="1477">
        <v>2.8</v>
      </c>
      <c r="O3" s="11"/>
      <c r="P3" s="140"/>
      <c r="Q3" s="1470" t="s">
        <v>150</v>
      </c>
      <c r="R3" s="1475">
        <v>1</v>
      </c>
      <c r="S3" s="1476">
        <v>46</v>
      </c>
      <c r="T3" s="590"/>
      <c r="U3" s="590"/>
      <c r="V3" s="1477" t="s">
        <v>254</v>
      </c>
      <c r="W3" s="590"/>
      <c r="X3" s="590"/>
      <c r="Y3" s="1477" t="s">
        <v>420</v>
      </c>
      <c r="Z3" s="590"/>
      <c r="AA3" s="590"/>
      <c r="AB3" s="1478">
        <v>23</v>
      </c>
      <c r="AC3" s="590"/>
      <c r="AD3" s="590"/>
      <c r="AE3" s="1479">
        <v>1</v>
      </c>
      <c r="AF3" s="11"/>
      <c r="AG3" s="140"/>
      <c r="AH3" s="1470" t="s">
        <v>150</v>
      </c>
      <c r="AI3" s="1421">
        <f ca="1">'Score P.1'!W3:W4</f>
        <v>2</v>
      </c>
      <c r="AJ3" s="1407">
        <f ca="1">'Score P.1'!AA3:AA4</f>
        <v>-1</v>
      </c>
      <c r="AK3" s="1408" t="b">
        <f ca="1">IF('Score P.1'!D3:D4="",0,IF('Score P.1'!D3:D4="x",1))</f>
        <v>0</v>
      </c>
      <c r="AL3" s="1421">
        <f ca="1">IF(AJ3="","",AI3-AJ3)</f>
        <v>3</v>
      </c>
      <c r="AM3" s="1407">
        <f ca="1">IF(AJ3="","",0-AJ3)</f>
        <v>1</v>
      </c>
      <c r="AN3" s="1404">
        <f ca="1">IF('Score P.1'!D62="",0,IF('Score P.1'!D62="x",1))</f>
        <v>0</v>
      </c>
      <c r="AO3" s="1405" t="str">
        <f>IF(AK3+AN3=0,"",IF(AK3=1,N3,AE3))</f>
        <v/>
      </c>
    </row>
    <row r="4" spans="1:41" ht="12.5" customHeight="1" thickBot="1">
      <c r="A4" s="1449"/>
      <c r="B4" s="1466"/>
      <c r="C4" s="592"/>
      <c r="D4" s="592"/>
      <c r="E4" s="1452"/>
      <c r="F4" s="592"/>
      <c r="G4" s="592"/>
      <c r="H4" s="1452"/>
      <c r="I4" s="592"/>
      <c r="J4" s="592"/>
      <c r="K4" s="1452"/>
      <c r="L4" s="592"/>
      <c r="M4" s="592"/>
      <c r="N4" s="1452"/>
      <c r="O4" s="133"/>
      <c r="P4" s="209"/>
      <c r="Q4" s="1445"/>
      <c r="R4" s="1449"/>
      <c r="S4" s="1466"/>
      <c r="T4" s="592"/>
      <c r="U4" s="592"/>
      <c r="V4" s="1452"/>
      <c r="W4" s="592"/>
      <c r="X4" s="592"/>
      <c r="Y4" s="1452"/>
      <c r="Z4" s="592"/>
      <c r="AA4" s="592"/>
      <c r="AB4" s="1452"/>
      <c r="AC4" s="592"/>
      <c r="AD4" s="592"/>
      <c r="AE4" s="1452"/>
      <c r="AF4" s="133"/>
      <c r="AG4" s="209"/>
      <c r="AH4" s="1445"/>
      <c r="AI4" s="1402"/>
      <c r="AJ4" s="999"/>
      <c r="AK4" s="1077"/>
      <c r="AL4" s="1402"/>
      <c r="AM4" s="999"/>
      <c r="AN4" s="1029"/>
      <c r="AO4" s="1406"/>
    </row>
    <row r="5" spans="1:41" ht="12.5" customHeight="1">
      <c r="A5" s="1450">
        <v>2</v>
      </c>
      <c r="B5" s="1467">
        <v>187</v>
      </c>
      <c r="C5" s="590"/>
      <c r="D5" s="590"/>
      <c r="E5" s="1455">
        <v>724</v>
      </c>
      <c r="F5" s="605"/>
      <c r="G5" s="590"/>
      <c r="H5" s="1459" t="s">
        <v>422</v>
      </c>
      <c r="I5" s="590"/>
      <c r="J5" s="590"/>
      <c r="K5" s="1482">
        <v>68</v>
      </c>
      <c r="L5" s="605"/>
      <c r="M5" s="590"/>
      <c r="N5" s="1455" t="s">
        <v>325</v>
      </c>
      <c r="O5" s="11"/>
      <c r="P5" s="140"/>
      <c r="Q5" s="1447" t="s">
        <v>150</v>
      </c>
      <c r="R5" s="1450">
        <v>2</v>
      </c>
      <c r="S5" s="1467">
        <v>46</v>
      </c>
      <c r="T5" s="590"/>
      <c r="U5" s="590"/>
      <c r="V5" s="1457" t="s">
        <v>338</v>
      </c>
      <c r="W5" s="590"/>
      <c r="X5" s="590"/>
      <c r="Y5" s="1457" t="s">
        <v>420</v>
      </c>
      <c r="Z5" s="590"/>
      <c r="AA5" s="590"/>
      <c r="AB5" s="1455">
        <v>313</v>
      </c>
      <c r="AC5" s="590"/>
      <c r="AD5" s="590"/>
      <c r="AE5" s="1457" t="s">
        <v>252</v>
      </c>
      <c r="AF5" s="129"/>
      <c r="AG5" s="131"/>
      <c r="AH5" s="1447" t="s">
        <v>150</v>
      </c>
      <c r="AI5" s="1402">
        <f ca="1">'Score P.1'!W5:W6</f>
        <v>0</v>
      </c>
      <c r="AJ5" s="999">
        <f ca="1">'Score P.1'!AA5:AA6</f>
        <v>-5</v>
      </c>
      <c r="AK5" s="1408">
        <f ca="1">IF('Score P.1'!D5:D6="",0,IF('Score P.1'!D5:D6="x",1))</f>
        <v>0</v>
      </c>
      <c r="AL5" s="1402">
        <f ca="1">IF(AJ5="","",AI5-AJ5)</f>
        <v>5</v>
      </c>
      <c r="AM5" s="999">
        <f ca="1">IF(AJ5="","",0-AJ5)</f>
        <v>5</v>
      </c>
      <c r="AN5" s="1404" t="b">
        <f ca="1">IF('Score P.1'!D64="",0,IF('Score P.1'!D64="x",1))</f>
        <v>0</v>
      </c>
      <c r="AO5" s="1405" t="str">
        <f>IF(AK5+AN5=0,"",IF(AK5=1,N5,AE5))</f>
        <v/>
      </c>
    </row>
    <row r="6" spans="1:41" ht="12.5" customHeight="1" thickBot="1">
      <c r="A6" s="1451"/>
      <c r="B6" s="1464"/>
      <c r="C6" s="594"/>
      <c r="D6" s="594"/>
      <c r="E6" s="1456"/>
      <c r="F6" s="594"/>
      <c r="G6" s="594"/>
      <c r="H6" s="1456"/>
      <c r="I6" s="594"/>
      <c r="J6" s="594"/>
      <c r="K6" s="1456"/>
      <c r="L6" s="594"/>
      <c r="M6" s="594"/>
      <c r="N6" s="1456"/>
      <c r="O6" s="40"/>
      <c r="P6" s="141"/>
      <c r="Q6" s="1448"/>
      <c r="R6" s="1451"/>
      <c r="S6" s="1464"/>
      <c r="T6" s="594"/>
      <c r="U6" s="594"/>
      <c r="V6" s="1456"/>
      <c r="W6" s="594"/>
      <c r="X6" s="594"/>
      <c r="Y6" s="1456"/>
      <c r="Z6" s="594"/>
      <c r="AA6" s="594"/>
      <c r="AB6" s="1456"/>
      <c r="AC6" s="594"/>
      <c r="AD6" s="594"/>
      <c r="AE6" s="1456"/>
      <c r="AF6" s="40"/>
      <c r="AG6" s="141"/>
      <c r="AH6" s="1448"/>
      <c r="AI6" s="1402"/>
      <c r="AJ6" s="999"/>
      <c r="AK6" s="1077"/>
      <c r="AL6" s="1402"/>
      <c r="AM6" s="999"/>
      <c r="AN6" s="1029"/>
      <c r="AO6" s="1406"/>
    </row>
    <row r="7" spans="1:41" ht="12.5" customHeight="1">
      <c r="A7" s="1441">
        <v>3</v>
      </c>
      <c r="B7" s="1443">
        <v>2.8</v>
      </c>
      <c r="C7" s="606"/>
      <c r="D7" s="596"/>
      <c r="E7" s="1439">
        <v>0.223</v>
      </c>
      <c r="F7" s="606"/>
      <c r="G7" s="596"/>
      <c r="H7" s="1460" t="s">
        <v>319</v>
      </c>
      <c r="I7" s="606"/>
      <c r="J7" s="596"/>
      <c r="K7" s="1461">
        <v>31</v>
      </c>
      <c r="L7" s="596"/>
      <c r="M7" s="596"/>
      <c r="N7" s="1454" t="s">
        <v>322</v>
      </c>
      <c r="O7" s="132"/>
      <c r="P7" s="142"/>
      <c r="Q7" s="1424" t="s">
        <v>150</v>
      </c>
      <c r="R7" s="1441">
        <v>3</v>
      </c>
      <c r="S7" s="1465">
        <v>313</v>
      </c>
      <c r="T7" s="596"/>
      <c r="U7" s="596"/>
      <c r="V7" s="1439">
        <v>23</v>
      </c>
      <c r="W7" s="606"/>
      <c r="X7" s="606"/>
      <c r="Y7" s="1461">
        <v>813</v>
      </c>
      <c r="Z7" s="596"/>
      <c r="AA7" s="596"/>
      <c r="AB7" s="1461">
        <v>9</v>
      </c>
      <c r="AC7" s="596"/>
      <c r="AD7" s="596"/>
      <c r="AE7" s="1454" t="s">
        <v>410</v>
      </c>
      <c r="AF7" s="132"/>
      <c r="AG7" s="142"/>
      <c r="AH7" s="1424" t="s">
        <v>150</v>
      </c>
      <c r="AI7" s="1402">
        <f ca="1">'Score P.1'!W7:W8</f>
        <v>3</v>
      </c>
      <c r="AJ7" s="999">
        <f ca="1">'Score P.1'!AA7:AA8</f>
        <v>1</v>
      </c>
      <c r="AK7" s="1408" t="b">
        <f ca="1">IF('Score P.1'!D7:D8="",0,IF('Score P.1'!D7:D8="x",1))</f>
        <v>0</v>
      </c>
      <c r="AL7" s="1402">
        <f ca="1">IF(AJ7="","",AI7-AJ7)</f>
        <v>2</v>
      </c>
      <c r="AM7" s="999">
        <f ca="1">IF(AJ7="","",0-AJ7)</f>
        <v>-1</v>
      </c>
      <c r="AN7" s="1404">
        <f ca="1">IF('Score P.1'!D66="",0,IF('Score P.1'!D66="x",1))</f>
        <v>0</v>
      </c>
      <c r="AO7" s="1405" t="str">
        <f>IF(AK7+AN7=0,"",IF(AK7=1,N7,AE7))</f>
        <v/>
      </c>
    </row>
    <row r="8" spans="1:41" ht="12.5" customHeight="1" thickBot="1">
      <c r="A8" s="1449"/>
      <c r="B8" s="1466"/>
      <c r="C8" s="592"/>
      <c r="D8" s="592"/>
      <c r="E8" s="1452"/>
      <c r="F8" s="592"/>
      <c r="G8" s="592"/>
      <c r="H8" s="1452"/>
      <c r="I8" s="592"/>
      <c r="J8" s="592"/>
      <c r="K8" s="1452"/>
      <c r="L8" s="592"/>
      <c r="M8" s="592"/>
      <c r="N8" s="1452"/>
      <c r="O8" s="133"/>
      <c r="P8" s="209"/>
      <c r="Q8" s="1445"/>
      <c r="R8" s="1449"/>
      <c r="S8" s="1466"/>
      <c r="T8" s="592"/>
      <c r="U8" s="592"/>
      <c r="V8" s="1452"/>
      <c r="W8" s="592"/>
      <c r="X8" s="592"/>
      <c r="Y8" s="1452"/>
      <c r="Z8" s="592"/>
      <c r="AA8" s="592"/>
      <c r="AB8" s="1452"/>
      <c r="AC8" s="592"/>
      <c r="AD8" s="592"/>
      <c r="AE8" s="1452"/>
      <c r="AF8" s="133"/>
      <c r="AG8" s="209"/>
      <c r="AH8" s="1445"/>
      <c r="AI8" s="1402"/>
      <c r="AJ8" s="999"/>
      <c r="AK8" s="1077"/>
      <c r="AL8" s="1402"/>
      <c r="AM8" s="999"/>
      <c r="AN8" s="1029"/>
      <c r="AO8" s="1406"/>
    </row>
    <row r="9" spans="1:41" ht="12.5" customHeight="1">
      <c r="A9" s="1450">
        <v>4</v>
      </c>
      <c r="B9" s="1467">
        <v>187</v>
      </c>
      <c r="C9" s="605"/>
      <c r="D9" s="590"/>
      <c r="E9" s="1459">
        <v>1337</v>
      </c>
      <c r="F9" s="590"/>
      <c r="G9" s="590"/>
      <c r="H9" s="1459">
        <v>68</v>
      </c>
      <c r="I9" s="605" t="s">
        <v>315</v>
      </c>
      <c r="J9" s="590"/>
      <c r="K9" s="1459">
        <v>0.223</v>
      </c>
      <c r="L9" s="605"/>
      <c r="M9" s="590"/>
      <c r="N9" s="1457" t="s">
        <v>325</v>
      </c>
      <c r="O9" s="129"/>
      <c r="P9" s="140"/>
      <c r="Q9" s="1447" t="s">
        <v>150</v>
      </c>
      <c r="R9" s="1450">
        <v>4</v>
      </c>
      <c r="S9" s="1467">
        <v>46</v>
      </c>
      <c r="T9" s="590"/>
      <c r="U9" s="590"/>
      <c r="V9" s="1455">
        <v>777</v>
      </c>
      <c r="W9" s="590"/>
      <c r="X9" s="590"/>
      <c r="Y9" s="1457" t="s">
        <v>420</v>
      </c>
      <c r="Z9" s="605" t="s">
        <v>315</v>
      </c>
      <c r="AA9" s="590"/>
      <c r="AB9" s="1455">
        <v>23</v>
      </c>
      <c r="AC9" s="590"/>
      <c r="AD9" s="590"/>
      <c r="AE9" s="1458">
        <v>1</v>
      </c>
      <c r="AF9" s="11"/>
      <c r="AG9" s="140"/>
      <c r="AH9" s="1447" t="s">
        <v>150</v>
      </c>
      <c r="AI9" s="1402">
        <f ca="1">'Score P.1'!W9:W10</f>
        <v>0</v>
      </c>
      <c r="AJ9" s="999">
        <f ca="1">'Score P.1'!AA9:AA10</f>
        <v>-5</v>
      </c>
      <c r="AK9" s="1408">
        <f ca="1">IF('Score P.1'!D9:D10="",0,IF('Score P.1'!D9:D10="x",1))</f>
        <v>0</v>
      </c>
      <c r="AL9" s="1402">
        <f ca="1">IF(AJ9="","",AI9-AJ9)</f>
        <v>5</v>
      </c>
      <c r="AM9" s="999">
        <f ca="1">IF(AJ9="","",0-AJ9)</f>
        <v>5</v>
      </c>
      <c r="AN9" s="1404" t="b">
        <f ca="1">IF('Score P.1'!D68="",0,IF('Score P.1'!D68="x",1))</f>
        <v>0</v>
      </c>
      <c r="AO9" s="1405" t="str">
        <f>IF(AK9+AN9=0,"",IF(AK9=1,N9,AE9))</f>
        <v/>
      </c>
    </row>
    <row r="10" spans="1:41" ht="12.5" customHeight="1" thickBot="1">
      <c r="A10" s="1451"/>
      <c r="B10" s="1464"/>
      <c r="C10" s="594"/>
      <c r="D10" s="594"/>
      <c r="E10" s="1456"/>
      <c r="F10" s="594"/>
      <c r="G10" s="594"/>
      <c r="H10" s="1456"/>
      <c r="I10" s="594"/>
      <c r="J10" s="594"/>
      <c r="K10" s="1456"/>
      <c r="L10" s="594"/>
      <c r="M10" s="594"/>
      <c r="N10" s="1456"/>
      <c r="O10" s="40"/>
      <c r="P10" s="141"/>
      <c r="Q10" s="1448"/>
      <c r="R10" s="1451"/>
      <c r="S10" s="1464"/>
      <c r="T10" s="594"/>
      <c r="U10" s="594"/>
      <c r="V10" s="1456"/>
      <c r="W10" s="594"/>
      <c r="X10" s="594"/>
      <c r="Y10" s="1456"/>
      <c r="Z10" s="594"/>
      <c r="AA10" s="594"/>
      <c r="AB10" s="1456"/>
      <c r="AC10" s="594"/>
      <c r="AD10" s="594"/>
      <c r="AE10" s="1456"/>
      <c r="AF10" s="40"/>
      <c r="AG10" s="141"/>
      <c r="AH10" s="1448"/>
      <c r="AI10" s="1402"/>
      <c r="AJ10" s="999"/>
      <c r="AK10" s="1077"/>
      <c r="AL10" s="1402"/>
      <c r="AM10" s="999"/>
      <c r="AN10" s="1029"/>
      <c r="AO10" s="1406"/>
    </row>
    <row r="11" spans="1:41" ht="12.5" customHeight="1">
      <c r="A11" s="1441">
        <v>5</v>
      </c>
      <c r="B11" s="1471">
        <v>31</v>
      </c>
      <c r="C11" s="606"/>
      <c r="D11" s="596"/>
      <c r="E11" s="1454">
        <v>724</v>
      </c>
      <c r="F11" s="596"/>
      <c r="G11" s="596"/>
      <c r="H11" s="1454">
        <v>68</v>
      </c>
      <c r="I11" s="606" t="s">
        <v>9</v>
      </c>
      <c r="J11" s="596"/>
      <c r="K11" s="1461" t="s">
        <v>422</v>
      </c>
      <c r="L11" s="606"/>
      <c r="M11" s="596"/>
      <c r="N11" s="1454">
        <v>2.8</v>
      </c>
      <c r="O11" s="132"/>
      <c r="P11" s="142"/>
      <c r="Q11" s="1424" t="s">
        <v>150</v>
      </c>
      <c r="R11" s="1441">
        <v>5</v>
      </c>
      <c r="S11" s="1465">
        <v>46</v>
      </c>
      <c r="T11" s="596"/>
      <c r="U11" s="596"/>
      <c r="V11" s="1454" t="s">
        <v>336</v>
      </c>
      <c r="W11" s="596"/>
      <c r="X11" s="596"/>
      <c r="Y11" s="1454" t="s">
        <v>420</v>
      </c>
      <c r="Z11" s="606" t="s">
        <v>315</v>
      </c>
      <c r="AA11" s="596"/>
      <c r="AB11" s="1439">
        <v>313</v>
      </c>
      <c r="AC11" s="596"/>
      <c r="AD11" s="596"/>
      <c r="AE11" s="1454" t="s">
        <v>252</v>
      </c>
      <c r="AF11" s="44"/>
      <c r="AG11" s="142"/>
      <c r="AH11" s="1424" t="s">
        <v>150</v>
      </c>
      <c r="AI11" s="1402">
        <f ca="1">'Score P.1'!W11:W12</f>
        <v>3</v>
      </c>
      <c r="AJ11" s="999">
        <f ca="1">'Score P.1'!AA11:AA12</f>
        <v>-1</v>
      </c>
      <c r="AK11" s="1408" t="b">
        <f ca="1">IF('Score P.1'!D11:D12="",0,IF('Score P.1'!D11:D12="x",1))</f>
        <v>0</v>
      </c>
      <c r="AL11" s="1402">
        <f ca="1">IF(AJ11="","",AI11-AJ11)</f>
        <v>4</v>
      </c>
      <c r="AM11" s="999">
        <f ca="1">IF(AJ11="","",0-AJ11)</f>
        <v>1</v>
      </c>
      <c r="AN11" s="1404">
        <f ca="1">IF('Score P.1'!D70="",0,IF('Score P.1'!D70="x",1))</f>
        <v>0</v>
      </c>
      <c r="AO11" s="1405" t="str">
        <f>IF(AK11+AN11=0,"",IF(AK11=1,N11,AE11))</f>
        <v/>
      </c>
    </row>
    <row r="12" spans="1:41" ht="12.5" customHeight="1" thickBot="1">
      <c r="A12" s="1449"/>
      <c r="B12" s="1466"/>
      <c r="C12" s="592"/>
      <c r="D12" s="592"/>
      <c r="E12" s="1452"/>
      <c r="F12" s="592"/>
      <c r="G12" s="592"/>
      <c r="H12" s="1452"/>
      <c r="I12" s="592"/>
      <c r="J12" s="592"/>
      <c r="K12" s="1452"/>
      <c r="L12" s="592"/>
      <c r="M12" s="592"/>
      <c r="N12" s="1452"/>
      <c r="O12" s="133"/>
      <c r="P12" s="209"/>
      <c r="Q12" s="1445"/>
      <c r="R12" s="1449"/>
      <c r="S12" s="1466"/>
      <c r="T12" s="592"/>
      <c r="U12" s="592"/>
      <c r="V12" s="1452"/>
      <c r="W12" s="592"/>
      <c r="X12" s="592"/>
      <c r="Y12" s="1452"/>
      <c r="Z12" s="592"/>
      <c r="AA12" s="592"/>
      <c r="AB12" s="1452"/>
      <c r="AC12" s="592"/>
      <c r="AD12" s="592"/>
      <c r="AE12" s="1452"/>
      <c r="AF12" s="133"/>
      <c r="AG12" s="209"/>
      <c r="AH12" s="1445"/>
      <c r="AI12" s="1402"/>
      <c r="AJ12" s="999"/>
      <c r="AK12" s="1077"/>
      <c r="AL12" s="1402"/>
      <c r="AM12" s="999"/>
      <c r="AN12" s="1029"/>
      <c r="AO12" s="1406"/>
    </row>
    <row r="13" spans="1:41" ht="12.5" customHeight="1">
      <c r="A13" s="1450">
        <v>6</v>
      </c>
      <c r="B13" s="1468" t="s">
        <v>325</v>
      </c>
      <c r="C13" s="605"/>
      <c r="D13" s="590"/>
      <c r="E13" s="1457">
        <v>187</v>
      </c>
      <c r="F13" s="590"/>
      <c r="G13" s="590"/>
      <c r="H13" s="1459" t="s">
        <v>422</v>
      </c>
      <c r="I13" s="590"/>
      <c r="J13" s="590"/>
      <c r="K13" s="1455">
        <v>724</v>
      </c>
      <c r="L13" s="605"/>
      <c r="M13" s="590"/>
      <c r="N13" s="1459">
        <v>68</v>
      </c>
      <c r="O13" s="129"/>
      <c r="P13" s="140"/>
      <c r="Q13" s="1447" t="s">
        <v>150</v>
      </c>
      <c r="R13" s="1450">
        <v>6</v>
      </c>
      <c r="S13" s="1467">
        <v>313</v>
      </c>
      <c r="T13" s="590"/>
      <c r="U13" s="590"/>
      <c r="V13" s="1457">
        <v>102</v>
      </c>
      <c r="W13" s="590"/>
      <c r="X13" s="590"/>
      <c r="Y13" s="1457" t="s">
        <v>420</v>
      </c>
      <c r="Z13" s="605" t="s">
        <v>9</v>
      </c>
      <c r="AA13" s="590"/>
      <c r="AB13" s="1455">
        <v>9</v>
      </c>
      <c r="AC13" s="590"/>
      <c r="AD13" s="590"/>
      <c r="AE13" s="1457" t="s">
        <v>410</v>
      </c>
      <c r="AF13" s="129"/>
      <c r="AG13" s="140"/>
      <c r="AH13" s="1447" t="s">
        <v>150</v>
      </c>
      <c r="AI13" s="1402">
        <f ca="1">'Score P.1'!W13:W14</f>
        <v>4</v>
      </c>
      <c r="AJ13" s="999">
        <f ca="1">'Score P.1'!AA13:AA14</f>
        <v>4</v>
      </c>
      <c r="AK13" s="1408">
        <f ca="1">IF('Score P.1'!D13:D14="",0,IF('Score P.1'!D13:D14="x",1))</f>
        <v>0</v>
      </c>
      <c r="AL13" s="1402">
        <f ca="1">IF(AJ13="","",AI13-AJ13)</f>
        <v>0</v>
      </c>
      <c r="AM13" s="999">
        <f ca="1">IF(AJ13="","",0-AJ13)</f>
        <v>-4</v>
      </c>
      <c r="AN13" s="1404" t="b">
        <f ca="1">IF('Score P.1'!D72="",0,IF('Score P.1'!D72="x",1))</f>
        <v>0</v>
      </c>
      <c r="AO13" s="1405" t="str">
        <f>IF(AK13+AN13=0,"",IF(AK13=1,N13,AE13))</f>
        <v/>
      </c>
    </row>
    <row r="14" spans="1:41" ht="12.5" customHeight="1" thickBot="1">
      <c r="A14" s="1451"/>
      <c r="B14" s="1464"/>
      <c r="C14" s="594"/>
      <c r="D14" s="594"/>
      <c r="E14" s="1456"/>
      <c r="F14" s="594"/>
      <c r="G14" s="594"/>
      <c r="H14" s="1456"/>
      <c r="I14" s="594"/>
      <c r="J14" s="594"/>
      <c r="K14" s="1456"/>
      <c r="L14" s="594"/>
      <c r="M14" s="594"/>
      <c r="N14" s="1456"/>
      <c r="O14" s="40"/>
      <c r="P14" s="141"/>
      <c r="Q14" s="1448"/>
      <c r="R14" s="1451"/>
      <c r="S14" s="1464"/>
      <c r="T14" s="594"/>
      <c r="U14" s="594"/>
      <c r="V14" s="1456"/>
      <c r="W14" s="594"/>
      <c r="X14" s="594"/>
      <c r="Y14" s="1456"/>
      <c r="Z14" s="594"/>
      <c r="AA14" s="594"/>
      <c r="AB14" s="1456"/>
      <c r="AC14" s="594"/>
      <c r="AD14" s="594"/>
      <c r="AE14" s="1456"/>
      <c r="AF14" s="40"/>
      <c r="AG14" s="141"/>
      <c r="AH14" s="1448"/>
      <c r="AI14" s="1402"/>
      <c r="AJ14" s="999"/>
      <c r="AK14" s="1077"/>
      <c r="AL14" s="1402"/>
      <c r="AM14" s="999"/>
      <c r="AN14" s="1029"/>
      <c r="AO14" s="1406"/>
    </row>
    <row r="15" spans="1:41" ht="12.5" customHeight="1">
      <c r="A15" s="1441">
        <v>7</v>
      </c>
      <c r="B15" s="1443">
        <v>2.8</v>
      </c>
      <c r="C15" s="596"/>
      <c r="D15" s="596"/>
      <c r="E15" s="1454">
        <v>0.223</v>
      </c>
      <c r="F15" s="596"/>
      <c r="G15" s="596"/>
      <c r="H15" s="1454" t="s">
        <v>319</v>
      </c>
      <c r="I15" s="606"/>
      <c r="J15" s="596"/>
      <c r="K15" s="1469">
        <v>31</v>
      </c>
      <c r="L15" s="606"/>
      <c r="M15" s="596"/>
      <c r="N15" s="1454" t="s">
        <v>322</v>
      </c>
      <c r="O15" s="44"/>
      <c r="P15" s="142"/>
      <c r="Q15" s="1424" t="s">
        <v>150</v>
      </c>
      <c r="R15" s="1441">
        <v>7</v>
      </c>
      <c r="S15" s="1465">
        <v>46</v>
      </c>
      <c r="T15" s="606"/>
      <c r="U15" s="596"/>
      <c r="V15" s="1454" t="s">
        <v>254</v>
      </c>
      <c r="W15" s="596"/>
      <c r="X15" s="596"/>
      <c r="Y15" s="1454" t="s">
        <v>420</v>
      </c>
      <c r="Z15" s="596"/>
      <c r="AA15" s="596"/>
      <c r="AB15" s="1439">
        <v>23</v>
      </c>
      <c r="AC15" s="606" t="s">
        <v>315</v>
      </c>
      <c r="AD15" s="596"/>
      <c r="AE15" s="1460">
        <v>1</v>
      </c>
      <c r="AF15" s="44" t="s">
        <v>315</v>
      </c>
      <c r="AG15" s="142"/>
      <c r="AH15" s="1424" t="s">
        <v>150</v>
      </c>
      <c r="AI15" s="1402">
        <f ca="1">'Score P.1'!W15:W16</f>
        <v>4</v>
      </c>
      <c r="AJ15" s="999">
        <f ca="1">'Score P.1'!AA15:AA16</f>
        <v>4</v>
      </c>
      <c r="AK15" s="1408" t="b">
        <f ca="1">IF('Score P.1'!D15:D16="",0,IF('Score P.1'!D15:D16="x",1))</f>
        <v>0</v>
      </c>
      <c r="AL15" s="1402">
        <f ca="1">IF(AJ15="","",AI15-AJ15)</f>
        <v>0</v>
      </c>
      <c r="AM15" s="999">
        <f ca="1">IF(AJ15="","",0-AJ15)</f>
        <v>-4</v>
      </c>
      <c r="AN15" s="1404">
        <f ca="1">IF('Score P.1'!D74="",0,IF('Score P.1'!D74="x",1))</f>
        <v>0</v>
      </c>
      <c r="AO15" s="1405" t="str">
        <f>IF(AK15+AN15=0,"",IF(AK15=1,N15,AE15))</f>
        <v/>
      </c>
    </row>
    <row r="16" spans="1:41" ht="12.5" customHeight="1" thickBot="1">
      <c r="A16" s="1449"/>
      <c r="B16" s="1466"/>
      <c r="C16" s="592"/>
      <c r="D16" s="592"/>
      <c r="E16" s="1452"/>
      <c r="F16" s="592"/>
      <c r="G16" s="592"/>
      <c r="H16" s="1452"/>
      <c r="I16" s="592"/>
      <c r="J16" s="592"/>
      <c r="K16" s="1452"/>
      <c r="L16" s="592"/>
      <c r="M16" s="592"/>
      <c r="N16" s="1452"/>
      <c r="O16" s="133"/>
      <c r="P16" s="209"/>
      <c r="Q16" s="1445"/>
      <c r="R16" s="1449"/>
      <c r="S16" s="1466"/>
      <c r="T16" s="592"/>
      <c r="U16" s="592"/>
      <c r="V16" s="1452"/>
      <c r="W16" s="592"/>
      <c r="X16" s="592"/>
      <c r="Y16" s="1452"/>
      <c r="Z16" s="592"/>
      <c r="AA16" s="592"/>
      <c r="AB16" s="1452"/>
      <c r="AC16" s="592"/>
      <c r="AD16" s="592"/>
      <c r="AE16" s="1452"/>
      <c r="AF16" s="133"/>
      <c r="AG16" s="209"/>
      <c r="AH16" s="1445"/>
      <c r="AI16" s="1402"/>
      <c r="AJ16" s="999"/>
      <c r="AK16" s="1077"/>
      <c r="AL16" s="1402"/>
      <c r="AM16" s="999"/>
      <c r="AN16" s="1029"/>
      <c r="AO16" s="1406"/>
    </row>
    <row r="17" spans="1:41" ht="12.5" customHeight="1">
      <c r="A17" s="1450">
        <v>8</v>
      </c>
      <c r="B17" s="1467" t="s">
        <v>325</v>
      </c>
      <c r="C17" s="605"/>
      <c r="D17" s="590"/>
      <c r="E17" s="1459">
        <v>187</v>
      </c>
      <c r="F17" s="605"/>
      <c r="G17" s="590"/>
      <c r="H17" s="1457">
        <v>1337</v>
      </c>
      <c r="I17" s="605"/>
      <c r="J17" s="590"/>
      <c r="K17" s="1459">
        <v>0.223</v>
      </c>
      <c r="L17" s="590"/>
      <c r="M17" s="590"/>
      <c r="N17" s="1457">
        <v>68</v>
      </c>
      <c r="O17" s="11"/>
      <c r="P17" s="140"/>
      <c r="Q17" s="1447" t="s">
        <v>150</v>
      </c>
      <c r="R17" s="1450">
        <v>8</v>
      </c>
      <c r="S17" s="1467">
        <v>313</v>
      </c>
      <c r="T17" s="605"/>
      <c r="U17" s="590"/>
      <c r="V17" s="1457" t="s">
        <v>338</v>
      </c>
      <c r="W17" s="605"/>
      <c r="X17" s="590"/>
      <c r="Y17" s="1459">
        <v>813</v>
      </c>
      <c r="Z17" s="605"/>
      <c r="AA17" s="590"/>
      <c r="AB17" s="1459">
        <v>23</v>
      </c>
      <c r="AC17" s="605" t="s">
        <v>9</v>
      </c>
      <c r="AD17" s="590"/>
      <c r="AE17" s="1462">
        <v>1</v>
      </c>
      <c r="AF17" s="129" t="s">
        <v>9</v>
      </c>
      <c r="AG17" s="140"/>
      <c r="AH17" s="1447" t="s">
        <v>150</v>
      </c>
      <c r="AI17" s="1402">
        <f ca="1">'Score P.1'!W17:W18</f>
        <v>0</v>
      </c>
      <c r="AJ17" s="999">
        <f ca="1">'Score P.1'!AA17:AA18</f>
        <v>-9</v>
      </c>
      <c r="AK17" s="1408">
        <f ca="1">IF('Score P.1'!D17:D18="",0,IF('Score P.1'!D17:D18="x",1))</f>
        <v>0</v>
      </c>
      <c r="AL17" s="1402">
        <f ca="1">IF(AJ17="","",AI17-AJ17)</f>
        <v>9</v>
      </c>
      <c r="AM17" s="999">
        <f ca="1">IF(AJ17="","",0-AJ17)</f>
        <v>9</v>
      </c>
      <c r="AN17" s="1404" t="b">
        <f ca="1">IF('Score P.1'!D76="",0,IF('Score P.1'!D76="x",1))</f>
        <v>0</v>
      </c>
      <c r="AO17" s="1405" t="str">
        <f>IF(AK17+AN17=0,"",IF(AK17=1,N17,AE17))</f>
        <v/>
      </c>
    </row>
    <row r="18" spans="1:41" ht="12.5" customHeight="1" thickBot="1">
      <c r="A18" s="1451"/>
      <c r="B18" s="1464"/>
      <c r="C18" s="594"/>
      <c r="D18" s="594"/>
      <c r="E18" s="1456"/>
      <c r="F18" s="594"/>
      <c r="G18" s="594"/>
      <c r="H18" s="1456"/>
      <c r="I18" s="594"/>
      <c r="J18" s="594"/>
      <c r="K18" s="1456"/>
      <c r="L18" s="594"/>
      <c r="M18" s="594"/>
      <c r="N18" s="1456"/>
      <c r="O18" s="40"/>
      <c r="P18" s="141"/>
      <c r="Q18" s="1448"/>
      <c r="R18" s="1451"/>
      <c r="S18" s="1464"/>
      <c r="T18" s="594"/>
      <c r="U18" s="594"/>
      <c r="V18" s="1456"/>
      <c r="W18" s="594"/>
      <c r="X18" s="594"/>
      <c r="Y18" s="1456"/>
      <c r="Z18" s="594"/>
      <c r="AA18" s="594"/>
      <c r="AB18" s="1456"/>
      <c r="AC18" s="594"/>
      <c r="AD18" s="594"/>
      <c r="AE18" s="1456"/>
      <c r="AF18" s="40"/>
      <c r="AG18" s="141"/>
      <c r="AH18" s="1448"/>
      <c r="AI18" s="1402"/>
      <c r="AJ18" s="999"/>
      <c r="AK18" s="1077"/>
      <c r="AL18" s="1402"/>
      <c r="AM18" s="999"/>
      <c r="AN18" s="1029"/>
      <c r="AO18" s="1406"/>
    </row>
    <row r="19" spans="1:41" ht="12.5" customHeight="1">
      <c r="A19" s="1441">
        <v>9</v>
      </c>
      <c r="B19" s="1465">
        <v>31</v>
      </c>
      <c r="C19" s="606"/>
      <c r="D19" s="596"/>
      <c r="E19" s="1439" t="s">
        <v>319</v>
      </c>
      <c r="F19" s="606"/>
      <c r="G19" s="596"/>
      <c r="H19" s="1461" t="s">
        <v>422</v>
      </c>
      <c r="I19" s="606"/>
      <c r="J19" s="596"/>
      <c r="K19" s="1461">
        <v>2.8</v>
      </c>
      <c r="L19" s="596"/>
      <c r="M19" s="596"/>
      <c r="N19" s="1454">
        <v>68</v>
      </c>
      <c r="O19" s="132"/>
      <c r="P19" s="142"/>
      <c r="Q19" s="1424" t="s">
        <v>150</v>
      </c>
      <c r="R19" s="1441">
        <v>9</v>
      </c>
      <c r="S19" s="1465">
        <v>313</v>
      </c>
      <c r="T19" s="596"/>
      <c r="U19" s="596"/>
      <c r="V19" s="1454">
        <v>9</v>
      </c>
      <c r="W19" s="606"/>
      <c r="X19" s="596"/>
      <c r="Y19" s="1461">
        <v>813</v>
      </c>
      <c r="Z19" s="606"/>
      <c r="AA19" s="596"/>
      <c r="AB19" s="1461">
        <v>102</v>
      </c>
      <c r="AC19" s="596"/>
      <c r="AD19" s="596"/>
      <c r="AE19" s="1454" t="s">
        <v>410</v>
      </c>
      <c r="AF19" s="132"/>
      <c r="AG19" s="142"/>
      <c r="AH19" s="1424" t="s">
        <v>150</v>
      </c>
      <c r="AI19" s="1402">
        <f ca="1">'Score P.1'!W19:W20</f>
        <v>0</v>
      </c>
      <c r="AJ19" s="999">
        <f ca="1">'Score P.1'!AA19:AA20</f>
        <v>0</v>
      </c>
      <c r="AK19" s="1408">
        <f ca="1">IF('Score P.1'!D19:D20="",0,IF('Score P.1'!D19:D20="x",1))</f>
        <v>0</v>
      </c>
      <c r="AL19" s="1402">
        <f ca="1">IF(AJ19="","",AI19-AJ19)</f>
        <v>0</v>
      </c>
      <c r="AM19" s="999">
        <f ca="1">IF(AJ19="","",0-AJ19)</f>
        <v>0</v>
      </c>
      <c r="AN19" s="1404" t="b">
        <f ca="1">IF('Score P.1'!D78="",0,IF('Score P.1'!D78="x",1))</f>
        <v>0</v>
      </c>
      <c r="AO19" s="1405" t="str">
        <f>IF(AK19+AN19=0,"",IF(AK19=1,N19,AE19))</f>
        <v/>
      </c>
    </row>
    <row r="20" spans="1:41" ht="12.5" customHeight="1" thickBot="1">
      <c r="A20" s="1449"/>
      <c r="B20" s="1466"/>
      <c r="C20" s="592"/>
      <c r="D20" s="592"/>
      <c r="E20" s="1452"/>
      <c r="F20" s="592"/>
      <c r="G20" s="592"/>
      <c r="H20" s="1452"/>
      <c r="I20" s="592"/>
      <c r="J20" s="592"/>
      <c r="K20" s="1452"/>
      <c r="L20" s="592"/>
      <c r="M20" s="592"/>
      <c r="N20" s="1452"/>
      <c r="O20" s="133"/>
      <c r="P20" s="209"/>
      <c r="Q20" s="1445"/>
      <c r="R20" s="1449"/>
      <c r="S20" s="1466"/>
      <c r="T20" s="592"/>
      <c r="U20" s="592"/>
      <c r="V20" s="1452"/>
      <c r="W20" s="592"/>
      <c r="X20" s="592"/>
      <c r="Y20" s="1452"/>
      <c r="Z20" s="592"/>
      <c r="AA20" s="592"/>
      <c r="AB20" s="1452"/>
      <c r="AC20" s="592"/>
      <c r="AD20" s="592"/>
      <c r="AE20" s="1452"/>
      <c r="AF20" s="133"/>
      <c r="AG20" s="209"/>
      <c r="AH20" s="1445"/>
      <c r="AI20" s="1402"/>
      <c r="AJ20" s="999"/>
      <c r="AK20" s="1077"/>
      <c r="AL20" s="1402"/>
      <c r="AM20" s="999"/>
      <c r="AN20" s="1029"/>
      <c r="AO20" s="1406"/>
    </row>
    <row r="21" spans="1:41" ht="12.5" customHeight="1">
      <c r="A21" s="1450">
        <v>10</v>
      </c>
      <c r="B21" s="1467">
        <v>187</v>
      </c>
      <c r="C21" s="590"/>
      <c r="D21" s="590"/>
      <c r="E21" s="1455" t="s">
        <v>325</v>
      </c>
      <c r="F21" s="605" t="s">
        <v>9</v>
      </c>
      <c r="G21" s="590"/>
      <c r="H21" s="1459">
        <v>724</v>
      </c>
      <c r="I21" s="605" t="s">
        <v>315</v>
      </c>
      <c r="J21" s="590"/>
      <c r="K21" s="1457">
        <v>68</v>
      </c>
      <c r="L21" s="605"/>
      <c r="M21" s="590"/>
      <c r="N21" s="1472" t="s">
        <v>422</v>
      </c>
      <c r="O21" s="11"/>
      <c r="P21" s="140"/>
      <c r="Q21" s="1447" t="s">
        <v>150</v>
      </c>
      <c r="R21" s="1450">
        <v>10</v>
      </c>
      <c r="S21" s="1467">
        <v>46</v>
      </c>
      <c r="T21" s="605"/>
      <c r="U21" s="605"/>
      <c r="V21" s="1455">
        <v>777</v>
      </c>
      <c r="W21" s="590"/>
      <c r="X21" s="590"/>
      <c r="Y21" s="1457" t="s">
        <v>420</v>
      </c>
      <c r="Z21" s="590"/>
      <c r="AA21" s="590"/>
      <c r="AB21" s="1455">
        <v>23</v>
      </c>
      <c r="AC21" s="605" t="s">
        <v>315</v>
      </c>
      <c r="AD21" s="590"/>
      <c r="AE21" s="1457" t="s">
        <v>252</v>
      </c>
      <c r="AF21" s="129" t="s">
        <v>315</v>
      </c>
      <c r="AG21" s="140"/>
      <c r="AH21" s="1447" t="s">
        <v>150</v>
      </c>
      <c r="AI21" s="1402">
        <f ca="1">'Score P.1'!W21:W22</f>
        <v>5</v>
      </c>
      <c r="AJ21" s="999">
        <f ca="1">'Score P.1'!AA21:AA22</f>
        <v>5</v>
      </c>
      <c r="AK21" s="1408" t="b">
        <f ca="1">IF('Score P.1'!D21:D22="",0,IF('Score P.1'!D21:D22="x",1))</f>
        <v>0</v>
      </c>
      <c r="AL21" s="1402">
        <f ca="1">IF(AJ21="","",AI21-AJ21)</f>
        <v>0</v>
      </c>
      <c r="AM21" s="999">
        <f ca="1">IF(AJ21="","",0-AJ21)</f>
        <v>-5</v>
      </c>
      <c r="AN21" s="1404">
        <f ca="1">IF('Score P.1'!D80="",0,IF('Score P.1'!D80="x",1))</f>
        <v>0</v>
      </c>
      <c r="AO21" s="1405" t="str">
        <f>IF(AK21+AN21=0,"",IF(AK21=1,N21,AE21))</f>
        <v/>
      </c>
    </row>
    <row r="22" spans="1:41" ht="12.5" customHeight="1" thickBot="1">
      <c r="A22" s="1451"/>
      <c r="B22" s="1464"/>
      <c r="C22" s="594"/>
      <c r="D22" s="594"/>
      <c r="E22" s="1456"/>
      <c r="F22" s="594"/>
      <c r="G22" s="594"/>
      <c r="H22" s="1456"/>
      <c r="I22" s="594"/>
      <c r="J22" s="594"/>
      <c r="K22" s="1456"/>
      <c r="L22" s="594"/>
      <c r="M22" s="594"/>
      <c r="N22" s="1456"/>
      <c r="O22" s="40"/>
      <c r="P22" s="141"/>
      <c r="Q22" s="1448"/>
      <c r="R22" s="1451"/>
      <c r="S22" s="1464"/>
      <c r="T22" s="783"/>
      <c r="U22" s="594"/>
      <c r="V22" s="1456"/>
      <c r="W22" s="594"/>
      <c r="X22" s="594"/>
      <c r="Y22" s="1456"/>
      <c r="Z22" s="594"/>
      <c r="AA22" s="594"/>
      <c r="AB22" s="1456"/>
      <c r="AC22" s="594"/>
      <c r="AD22" s="594"/>
      <c r="AE22" s="1456"/>
      <c r="AF22" s="40"/>
      <c r="AG22" s="141"/>
      <c r="AH22" s="1448"/>
      <c r="AI22" s="1402"/>
      <c r="AJ22" s="999"/>
      <c r="AK22" s="1077"/>
      <c r="AL22" s="1402"/>
      <c r="AM22" s="999"/>
      <c r="AN22" s="1029"/>
      <c r="AO22" s="1406"/>
    </row>
    <row r="23" spans="1:41" ht="12.5" customHeight="1">
      <c r="A23" s="1441">
        <v>11</v>
      </c>
      <c r="B23" s="1465">
        <v>2.8</v>
      </c>
      <c r="C23" s="596" t="s">
        <v>315</v>
      </c>
      <c r="D23" s="596"/>
      <c r="E23" s="1461">
        <v>0.223</v>
      </c>
      <c r="F23" s="606"/>
      <c r="G23" s="596"/>
      <c r="H23" s="1461">
        <v>724</v>
      </c>
      <c r="I23" s="606" t="s">
        <v>9</v>
      </c>
      <c r="J23" s="596"/>
      <c r="K23" s="1439">
        <v>31</v>
      </c>
      <c r="L23" s="606"/>
      <c r="M23" s="596"/>
      <c r="N23" s="1454" t="s">
        <v>322</v>
      </c>
      <c r="O23" s="132"/>
      <c r="P23" s="142"/>
      <c r="Q23" s="1424" t="s">
        <v>150</v>
      </c>
      <c r="R23" s="1441">
        <v>11</v>
      </c>
      <c r="S23" s="1465">
        <v>46</v>
      </c>
      <c r="T23" s="606"/>
      <c r="U23" s="596"/>
      <c r="V23" s="1454">
        <v>313</v>
      </c>
      <c r="W23" s="606"/>
      <c r="X23" s="596"/>
      <c r="Y23" s="1454" t="s">
        <v>420</v>
      </c>
      <c r="Z23" s="606" t="s">
        <v>315</v>
      </c>
      <c r="AA23" s="596"/>
      <c r="AB23" s="1439">
        <v>23</v>
      </c>
      <c r="AC23" s="606" t="s">
        <v>9</v>
      </c>
      <c r="AD23" s="596"/>
      <c r="AE23" s="1454" t="s">
        <v>252</v>
      </c>
      <c r="AF23" s="44" t="s">
        <v>9</v>
      </c>
      <c r="AG23" s="142"/>
      <c r="AH23" s="1424" t="s">
        <v>150</v>
      </c>
      <c r="AI23" s="1402">
        <f ca="1">'Score P.1'!W23:W24</f>
        <v>0</v>
      </c>
      <c r="AJ23" s="999">
        <f ca="1">'Score P.1'!AA23:AA24</f>
        <v>-10</v>
      </c>
      <c r="AK23" s="1408">
        <f ca="1">IF('Score P.1'!D23:D24="",0,IF('Score P.1'!D23:D24="x",1))</f>
        <v>0</v>
      </c>
      <c r="AL23" s="1402">
        <f ca="1">IF(AJ23="","",AI23-AJ23)</f>
        <v>10</v>
      </c>
      <c r="AM23" s="999">
        <f ca="1">IF(AJ23="","",0-AJ23)</f>
        <v>10</v>
      </c>
      <c r="AN23" s="1404" t="b">
        <f ca="1">IF('Score P.1'!D82="",0,IF('Score P.1'!D82="x",1))</f>
        <v>0</v>
      </c>
      <c r="AO23" s="1405" t="str">
        <f>IF(AK23+AN23=0,"",IF(AK23=1,N23,AE23))</f>
        <v/>
      </c>
    </row>
    <row r="24" spans="1:41" ht="12.5" customHeight="1" thickBot="1">
      <c r="A24" s="1449"/>
      <c r="B24" s="1466"/>
      <c r="C24" s="592"/>
      <c r="D24" s="592"/>
      <c r="E24" s="1452"/>
      <c r="F24" s="592"/>
      <c r="G24" s="592"/>
      <c r="H24" s="1452"/>
      <c r="I24" s="592"/>
      <c r="J24" s="592"/>
      <c r="K24" s="1452"/>
      <c r="L24" s="592"/>
      <c r="M24" s="592"/>
      <c r="N24" s="1452"/>
      <c r="O24" s="133"/>
      <c r="P24" s="209"/>
      <c r="Q24" s="1445"/>
      <c r="R24" s="1449"/>
      <c r="S24" s="1466"/>
      <c r="T24" s="592"/>
      <c r="U24" s="592"/>
      <c r="V24" s="1452"/>
      <c r="W24" s="592"/>
      <c r="X24" s="592"/>
      <c r="Y24" s="1452"/>
      <c r="Z24" s="592"/>
      <c r="AA24" s="592"/>
      <c r="AB24" s="1452"/>
      <c r="AC24" s="592"/>
      <c r="AD24" s="592"/>
      <c r="AE24" s="1452"/>
      <c r="AF24" s="133"/>
      <c r="AG24" s="209"/>
      <c r="AH24" s="1445"/>
      <c r="AI24" s="1402"/>
      <c r="AJ24" s="999"/>
      <c r="AK24" s="1077"/>
      <c r="AL24" s="1402"/>
      <c r="AM24" s="999"/>
      <c r="AN24" s="1029"/>
      <c r="AO24" s="1406"/>
    </row>
    <row r="25" spans="1:41" ht="12.5" customHeight="1">
      <c r="A25" s="1450">
        <v>12</v>
      </c>
      <c r="B25" s="1467">
        <v>2.8</v>
      </c>
      <c r="C25" s="590" t="s">
        <v>9</v>
      </c>
      <c r="D25" s="590"/>
      <c r="E25" s="1457">
        <v>187</v>
      </c>
      <c r="F25" s="605"/>
      <c r="G25" s="590"/>
      <c r="H25" s="1459" t="s">
        <v>422</v>
      </c>
      <c r="I25" s="590"/>
      <c r="J25" s="590"/>
      <c r="K25" s="1459">
        <v>68</v>
      </c>
      <c r="L25" s="605"/>
      <c r="M25" s="590"/>
      <c r="N25" s="1457" t="s">
        <v>325</v>
      </c>
      <c r="O25" s="11"/>
      <c r="P25" s="140"/>
      <c r="Q25" s="1447" t="s">
        <v>150</v>
      </c>
      <c r="R25" s="1450">
        <v>12</v>
      </c>
      <c r="S25" s="1463">
        <v>313</v>
      </c>
      <c r="T25" s="605"/>
      <c r="U25" s="590"/>
      <c r="V25" s="1457" t="s">
        <v>336</v>
      </c>
      <c r="W25" s="605"/>
      <c r="X25" s="590"/>
      <c r="Y25" s="1457" t="s">
        <v>420</v>
      </c>
      <c r="Z25" s="605" t="s">
        <v>315</v>
      </c>
      <c r="AA25" s="590"/>
      <c r="AB25" s="1455">
        <v>9</v>
      </c>
      <c r="AC25" s="590"/>
      <c r="AD25" s="590"/>
      <c r="AE25" s="1457" t="s">
        <v>410</v>
      </c>
      <c r="AF25" s="11"/>
      <c r="AG25" s="140"/>
      <c r="AH25" s="1447" t="s">
        <v>150</v>
      </c>
      <c r="AI25" s="1402">
        <f ca="1">'Score P.1'!W25:W26</f>
        <v>2</v>
      </c>
      <c r="AJ25" s="999">
        <f ca="1">'Score P.1'!AA25:AA26</f>
        <v>-3</v>
      </c>
      <c r="AK25" s="1408">
        <f ca="1">IF('Score P.1'!D25:D26="",0,IF('Score P.1'!D25:D26="x",1))</f>
        <v>0</v>
      </c>
      <c r="AL25" s="1402">
        <f ca="1">IF(AJ25="","",AI25-AJ25)</f>
        <v>5</v>
      </c>
      <c r="AM25" s="999">
        <f ca="1">IF(AJ25="","",0-AJ25)</f>
        <v>3</v>
      </c>
      <c r="AN25" s="1404" t="b">
        <f ca="1">IF('Score P.1'!D84="",0,IF('Score P.1'!D84="x",1))</f>
        <v>0</v>
      </c>
      <c r="AO25" s="1405" t="str">
        <f>IF(AK25+AN25=0,"",IF(AK25=1,N25,AE25))</f>
        <v/>
      </c>
    </row>
    <row r="26" spans="1:41" ht="12.5" customHeight="1" thickBot="1">
      <c r="A26" s="1451"/>
      <c r="B26" s="1464"/>
      <c r="C26" s="594"/>
      <c r="D26" s="594"/>
      <c r="E26" s="1456"/>
      <c r="F26" s="594"/>
      <c r="G26" s="594"/>
      <c r="H26" s="1456"/>
      <c r="I26" s="594"/>
      <c r="J26" s="594"/>
      <c r="K26" s="1456"/>
      <c r="L26" s="594"/>
      <c r="M26" s="594"/>
      <c r="N26" s="1456"/>
      <c r="O26" s="40"/>
      <c r="P26" s="141"/>
      <c r="Q26" s="1448"/>
      <c r="R26" s="1451"/>
      <c r="S26" s="1464"/>
      <c r="T26" s="594"/>
      <c r="U26" s="594"/>
      <c r="V26" s="1456"/>
      <c r="W26" s="594"/>
      <c r="X26" s="594"/>
      <c r="Y26" s="1456"/>
      <c r="Z26" s="594"/>
      <c r="AA26" s="594"/>
      <c r="AB26" s="1456"/>
      <c r="AC26" s="594"/>
      <c r="AD26" s="594"/>
      <c r="AE26" s="1456"/>
      <c r="AF26" s="40"/>
      <c r="AG26" s="141"/>
      <c r="AH26" s="1448"/>
      <c r="AI26" s="1402"/>
      <c r="AJ26" s="999"/>
      <c r="AK26" s="1077"/>
      <c r="AL26" s="1402"/>
      <c r="AM26" s="999"/>
      <c r="AN26" s="1029"/>
      <c r="AO26" s="1406"/>
    </row>
    <row r="27" spans="1:41" ht="12.5" customHeight="1">
      <c r="A27" s="1441">
        <v>13</v>
      </c>
      <c r="B27" s="1443">
        <v>31</v>
      </c>
      <c r="C27" s="596"/>
      <c r="D27" s="596"/>
      <c r="E27" s="1454">
        <v>187</v>
      </c>
      <c r="F27" s="606" t="s">
        <v>315</v>
      </c>
      <c r="G27" s="596"/>
      <c r="H27" s="1461">
        <v>1337</v>
      </c>
      <c r="I27" s="596"/>
      <c r="J27" s="596"/>
      <c r="K27" s="1469">
        <v>0.223</v>
      </c>
      <c r="L27" s="606"/>
      <c r="M27" s="596"/>
      <c r="N27" s="1454">
        <v>68</v>
      </c>
      <c r="O27" s="132"/>
      <c r="P27" s="142"/>
      <c r="Q27" s="1424" t="s">
        <v>150</v>
      </c>
      <c r="R27" s="1441">
        <v>13</v>
      </c>
      <c r="S27" s="1443">
        <v>313</v>
      </c>
      <c r="T27" s="606" t="s">
        <v>9</v>
      </c>
      <c r="U27" s="596"/>
      <c r="V27" s="1454" t="s">
        <v>254</v>
      </c>
      <c r="W27" s="596"/>
      <c r="X27" s="596"/>
      <c r="Y27" s="1454" t="s">
        <v>420</v>
      </c>
      <c r="Z27" s="606" t="s">
        <v>9</v>
      </c>
      <c r="AA27" s="596"/>
      <c r="AB27" s="1439">
        <v>23</v>
      </c>
      <c r="AC27" s="596"/>
      <c r="AD27" s="596"/>
      <c r="AE27" s="1460">
        <v>1</v>
      </c>
      <c r="AF27" s="132"/>
      <c r="AG27" s="142"/>
      <c r="AH27" s="1424" t="s">
        <v>150</v>
      </c>
      <c r="AI27" s="1402">
        <f ca="1">'Score P.1'!W27:W28</f>
        <v>3</v>
      </c>
      <c r="AJ27" s="999">
        <f ca="1">'Score P.1'!AA27:AA28</f>
        <v>-1</v>
      </c>
      <c r="AK27" s="1408">
        <f ca="1">IF('Score P.1'!D27:D28="",0,IF('Score P.1'!D27:D28="x",1))</f>
        <v>0</v>
      </c>
      <c r="AL27" s="1402">
        <f ca="1">IF(AJ27="","",AI27-AJ27)</f>
        <v>4</v>
      </c>
      <c r="AM27" s="999">
        <f ca="1">IF(AJ27="","",0-AJ27)</f>
        <v>1</v>
      </c>
      <c r="AN27" s="1404" t="b">
        <f ca="1">IF('Score P.1'!D86="",0,IF('Score P.1'!D86="x",1))</f>
        <v>0</v>
      </c>
      <c r="AO27" s="1405" t="str">
        <f>IF(AK27+AN27=0,"",IF(AK27=1,N27,AE27))</f>
        <v/>
      </c>
    </row>
    <row r="28" spans="1:41" ht="12.5" customHeight="1" thickBot="1">
      <c r="A28" s="1449"/>
      <c r="B28" s="1466"/>
      <c r="C28" s="592"/>
      <c r="D28" s="592"/>
      <c r="E28" s="1452"/>
      <c r="F28" s="592"/>
      <c r="G28" s="592"/>
      <c r="H28" s="1452"/>
      <c r="I28" s="592"/>
      <c r="J28" s="592"/>
      <c r="K28" s="1452"/>
      <c r="L28" s="592"/>
      <c r="M28" s="592"/>
      <c r="N28" s="1452"/>
      <c r="O28" s="133"/>
      <c r="P28" s="209"/>
      <c r="Q28" s="1445"/>
      <c r="R28" s="1449"/>
      <c r="S28" s="1466"/>
      <c r="T28" s="592"/>
      <c r="U28" s="592"/>
      <c r="V28" s="1452"/>
      <c r="W28" s="592"/>
      <c r="X28" s="592"/>
      <c r="Y28" s="1452"/>
      <c r="Z28" s="592"/>
      <c r="AA28" s="592"/>
      <c r="AB28" s="1452"/>
      <c r="AC28" s="592"/>
      <c r="AD28" s="592"/>
      <c r="AE28" s="1452"/>
      <c r="AF28" s="133"/>
      <c r="AG28" s="209"/>
      <c r="AH28" s="1445"/>
      <c r="AI28" s="1402"/>
      <c r="AJ28" s="999"/>
      <c r="AK28" s="1077"/>
      <c r="AL28" s="1402"/>
      <c r="AM28" s="999"/>
      <c r="AN28" s="1029"/>
      <c r="AO28" s="1406"/>
    </row>
    <row r="29" spans="1:41" ht="12.5" customHeight="1">
      <c r="A29" s="1450">
        <v>14</v>
      </c>
      <c r="B29" s="1467">
        <v>31</v>
      </c>
      <c r="C29" s="590"/>
      <c r="D29" s="590"/>
      <c r="E29" s="1457">
        <v>187</v>
      </c>
      <c r="F29" s="605" t="s">
        <v>315</v>
      </c>
      <c r="G29" s="590"/>
      <c r="H29" s="1457" t="s">
        <v>319</v>
      </c>
      <c r="I29" s="590"/>
      <c r="J29" s="590"/>
      <c r="K29" s="1459" t="s">
        <v>422</v>
      </c>
      <c r="L29" s="605"/>
      <c r="M29" s="590"/>
      <c r="N29" s="1455">
        <v>2.8</v>
      </c>
      <c r="O29" s="11"/>
      <c r="P29" s="140"/>
      <c r="Q29" s="1447" t="s">
        <v>150</v>
      </c>
      <c r="R29" s="1450">
        <v>14</v>
      </c>
      <c r="S29" s="1468">
        <v>46</v>
      </c>
      <c r="T29" s="590"/>
      <c r="U29" s="590"/>
      <c r="V29" s="1457" t="s">
        <v>338</v>
      </c>
      <c r="W29" s="590"/>
      <c r="X29" s="590"/>
      <c r="Y29" s="1457" t="s">
        <v>420</v>
      </c>
      <c r="Z29" s="605"/>
      <c r="AA29" s="590"/>
      <c r="AB29" s="1455">
        <v>313</v>
      </c>
      <c r="AC29" s="605"/>
      <c r="AD29" s="590"/>
      <c r="AE29" s="1455">
        <v>813</v>
      </c>
      <c r="AF29" s="11"/>
      <c r="AG29" s="140"/>
      <c r="AH29" s="1447" t="s">
        <v>150</v>
      </c>
      <c r="AI29" s="1402">
        <f ca="1">'Score P.1'!W29:W30</f>
        <v>0</v>
      </c>
      <c r="AJ29" s="999">
        <f ca="1">'Score P.1'!AA29:AA30</f>
        <v>-3</v>
      </c>
      <c r="AK29" s="1408">
        <f ca="1">IF('Score P.1'!D29:D30="",0,IF('Score P.1'!D29:D30="x",1))</f>
        <v>0</v>
      </c>
      <c r="AL29" s="1402">
        <f ca="1">IF(AJ29="","",AI29-AJ29)</f>
        <v>3</v>
      </c>
      <c r="AM29" s="999">
        <f ca="1">IF(AJ29="","",0-AJ29)</f>
        <v>3</v>
      </c>
      <c r="AN29" s="1404" t="b">
        <f ca="1">IF('Score P.1'!D88="",0,IF('Score P.1'!D88="x",1))</f>
        <v>0</v>
      </c>
      <c r="AO29" s="1405" t="str">
        <f>IF(AK29+AN29=0,"",IF(AK29=1,N29,AE29))</f>
        <v/>
      </c>
    </row>
    <row r="30" spans="1:41" ht="12.5" customHeight="1" thickBot="1">
      <c r="A30" s="1451"/>
      <c r="B30" s="1464"/>
      <c r="C30" s="594"/>
      <c r="D30" s="594"/>
      <c r="E30" s="1456"/>
      <c r="F30" s="594"/>
      <c r="G30" s="594"/>
      <c r="H30" s="1456"/>
      <c r="I30" s="594"/>
      <c r="J30" s="594"/>
      <c r="K30" s="1456"/>
      <c r="L30" s="594"/>
      <c r="M30" s="594"/>
      <c r="N30" s="1456"/>
      <c r="O30" s="40"/>
      <c r="P30" s="141"/>
      <c r="Q30" s="1448"/>
      <c r="R30" s="1451"/>
      <c r="S30" s="1464"/>
      <c r="T30" s="594"/>
      <c r="U30" s="594"/>
      <c r="V30" s="1456"/>
      <c r="W30" s="594"/>
      <c r="X30" s="594"/>
      <c r="Y30" s="1456"/>
      <c r="Z30" s="594"/>
      <c r="AA30" s="594"/>
      <c r="AB30" s="1456"/>
      <c r="AC30" s="594"/>
      <c r="AD30" s="594"/>
      <c r="AE30" s="1456"/>
      <c r="AF30" s="40"/>
      <c r="AG30" s="141"/>
      <c r="AH30" s="1448"/>
      <c r="AI30" s="1402"/>
      <c r="AJ30" s="999"/>
      <c r="AK30" s="1077"/>
      <c r="AL30" s="1402"/>
      <c r="AM30" s="999"/>
      <c r="AN30" s="1029"/>
      <c r="AO30" s="1406"/>
    </row>
    <row r="31" spans="1:41" ht="12.5" customHeight="1">
      <c r="A31" s="1441">
        <v>15</v>
      </c>
      <c r="B31" s="1465">
        <v>31</v>
      </c>
      <c r="C31" s="596" t="s">
        <v>315</v>
      </c>
      <c r="D31" s="596"/>
      <c r="E31" s="1439">
        <v>187</v>
      </c>
      <c r="F31" s="606" t="s">
        <v>9</v>
      </c>
      <c r="G31" s="596"/>
      <c r="H31" s="1454" t="s">
        <v>325</v>
      </c>
      <c r="I31" s="596"/>
      <c r="J31" s="596"/>
      <c r="K31" s="1461" t="s">
        <v>422</v>
      </c>
      <c r="L31" s="596"/>
      <c r="M31" s="596"/>
      <c r="N31" s="1461">
        <v>2.8</v>
      </c>
      <c r="O31" s="132"/>
      <c r="P31" s="142"/>
      <c r="Q31" s="1424" t="s">
        <v>150</v>
      </c>
      <c r="R31" s="1441">
        <v>15</v>
      </c>
      <c r="S31" s="1465">
        <v>313</v>
      </c>
      <c r="T31" s="596"/>
      <c r="U31" s="596"/>
      <c r="V31" s="1439">
        <v>23</v>
      </c>
      <c r="W31" s="596"/>
      <c r="X31" s="596"/>
      <c r="Y31" s="1439">
        <v>102</v>
      </c>
      <c r="Z31" s="596"/>
      <c r="AA31" s="596"/>
      <c r="AB31" s="1439">
        <v>9</v>
      </c>
      <c r="AC31" s="606"/>
      <c r="AD31" s="596"/>
      <c r="AE31" s="1454" t="s">
        <v>410</v>
      </c>
      <c r="AF31" s="132"/>
      <c r="AG31" s="142"/>
      <c r="AH31" s="1424" t="s">
        <v>150</v>
      </c>
      <c r="AI31" s="1402">
        <f ca="1">'Score P.1'!W31:W32</f>
        <v>0</v>
      </c>
      <c r="AJ31" s="999">
        <f ca="1">'Score P.1'!AA31:AA32</f>
        <v>-5</v>
      </c>
      <c r="AK31" s="1408">
        <f ca="1">IF('Score P.1'!D31:D32="",0,IF('Score P.1'!D31:D32="x",1))</f>
        <v>0</v>
      </c>
      <c r="AL31" s="1402">
        <f ca="1">IF(AJ31="","",AI31-AJ31)</f>
        <v>5</v>
      </c>
      <c r="AM31" s="999">
        <f ca="1">IF(AJ31="","",0-AJ31)</f>
        <v>5</v>
      </c>
      <c r="AN31" s="1404" t="b">
        <f ca="1">IF('Score P.1'!D90="",0,IF('Score P.1'!D90="x",1))</f>
        <v>0</v>
      </c>
      <c r="AO31" s="1405" t="str">
        <f>IF(AK31+AN31=0,"",IF(AK31=1,N31,AE31))</f>
        <v/>
      </c>
    </row>
    <row r="32" spans="1:41" ht="12.5" customHeight="1" thickBot="1">
      <c r="A32" s="1449"/>
      <c r="B32" s="1466"/>
      <c r="C32" s="592"/>
      <c r="D32" s="592"/>
      <c r="E32" s="1452"/>
      <c r="F32" s="592"/>
      <c r="G32" s="592"/>
      <c r="H32" s="1452"/>
      <c r="I32" s="592"/>
      <c r="J32" s="592"/>
      <c r="K32" s="1452"/>
      <c r="L32" s="592"/>
      <c r="M32" s="592"/>
      <c r="N32" s="1452"/>
      <c r="O32" s="133"/>
      <c r="P32" s="209"/>
      <c r="Q32" s="1445"/>
      <c r="R32" s="1449"/>
      <c r="S32" s="1466"/>
      <c r="T32" s="592"/>
      <c r="U32" s="592"/>
      <c r="V32" s="1452"/>
      <c r="W32" s="592"/>
      <c r="X32" s="592"/>
      <c r="Y32" s="1452"/>
      <c r="Z32" s="592"/>
      <c r="AA32" s="592"/>
      <c r="AB32" s="1452"/>
      <c r="AC32" s="592"/>
      <c r="AD32" s="592"/>
      <c r="AE32" s="1452"/>
      <c r="AF32" s="133"/>
      <c r="AG32" s="209"/>
      <c r="AH32" s="1445"/>
      <c r="AI32" s="1402"/>
      <c r="AJ32" s="999"/>
      <c r="AK32" s="1077"/>
      <c r="AL32" s="1402"/>
      <c r="AM32" s="999"/>
      <c r="AN32" s="1029"/>
      <c r="AO32" s="1406"/>
    </row>
    <row r="33" spans="1:41" ht="12.5" customHeight="1">
      <c r="A33" s="1450">
        <v>16</v>
      </c>
      <c r="B33" s="1467">
        <v>31</v>
      </c>
      <c r="C33" s="590" t="s">
        <v>9</v>
      </c>
      <c r="D33" s="590"/>
      <c r="E33" s="1457" t="s">
        <v>319</v>
      </c>
      <c r="F33" s="605"/>
      <c r="G33" s="590"/>
      <c r="H33" s="1457">
        <v>2.8</v>
      </c>
      <c r="I33" s="605"/>
      <c r="J33" s="590"/>
      <c r="K33" s="1459">
        <v>0.223</v>
      </c>
      <c r="L33" s="590"/>
      <c r="M33" s="590"/>
      <c r="N33" s="1457" t="s">
        <v>322</v>
      </c>
      <c r="O33" s="129"/>
      <c r="P33" s="140"/>
      <c r="Q33" s="1447" t="s">
        <v>150</v>
      </c>
      <c r="R33" s="1450">
        <v>16</v>
      </c>
      <c r="S33" s="1467">
        <v>46</v>
      </c>
      <c r="T33" s="590"/>
      <c r="U33" s="590"/>
      <c r="V33" s="1455">
        <v>777</v>
      </c>
      <c r="W33" s="605" t="s">
        <v>315</v>
      </c>
      <c r="X33" s="590"/>
      <c r="Y33" s="1457" t="s">
        <v>420</v>
      </c>
      <c r="Z33" s="605"/>
      <c r="AA33" s="590"/>
      <c r="AB33" s="1459">
        <v>23</v>
      </c>
      <c r="AC33" s="590"/>
      <c r="AD33" s="590"/>
      <c r="AE33" s="1458">
        <v>1</v>
      </c>
      <c r="AF33" s="129"/>
      <c r="AG33" s="140"/>
      <c r="AH33" s="1447" t="s">
        <v>150</v>
      </c>
      <c r="AI33" s="1402">
        <f ca="1">'Score P.1'!W33:W34</f>
        <v>0</v>
      </c>
      <c r="AJ33" s="999">
        <f ca="1">'Score P.1'!AA33:AA34</f>
        <v>-6</v>
      </c>
      <c r="AK33" s="1408">
        <f ca="1">IF('Score P.1'!D33:D34="",0,IF('Score P.1'!D33:D34="x",1))</f>
        <v>0</v>
      </c>
      <c r="AL33" s="1402">
        <f ca="1">IF(AJ33="","",AI33-AJ33)</f>
        <v>6</v>
      </c>
      <c r="AM33" s="999">
        <f ca="1">IF(AJ33="","",0-AJ33)</f>
        <v>6</v>
      </c>
      <c r="AN33" s="1404" t="b">
        <f ca="1">IF('Score P.1'!D92="",0,IF('Score P.1'!D92="x",1))</f>
        <v>0</v>
      </c>
      <c r="AO33" s="1405" t="str">
        <f>IF(AK33+AN33=0,"",IF(AK33=1,N33,AE33))</f>
        <v/>
      </c>
    </row>
    <row r="34" spans="1:41" ht="12.5" customHeight="1" thickBot="1">
      <c r="A34" s="1451"/>
      <c r="B34" s="1464"/>
      <c r="C34" s="594"/>
      <c r="D34" s="594"/>
      <c r="E34" s="1456"/>
      <c r="F34" s="594"/>
      <c r="G34" s="594"/>
      <c r="H34" s="1456"/>
      <c r="I34" s="783"/>
      <c r="J34" s="594"/>
      <c r="K34" s="1456"/>
      <c r="L34" s="594"/>
      <c r="M34" s="594"/>
      <c r="N34" s="1456"/>
      <c r="O34" s="40"/>
      <c r="P34" s="141"/>
      <c r="Q34" s="1448"/>
      <c r="R34" s="1451"/>
      <c r="S34" s="1464"/>
      <c r="T34" s="594"/>
      <c r="U34" s="594"/>
      <c r="V34" s="1456"/>
      <c r="W34" s="594"/>
      <c r="X34" s="594"/>
      <c r="Y34" s="1456"/>
      <c r="Z34" s="594"/>
      <c r="AA34" s="594"/>
      <c r="AB34" s="1456"/>
      <c r="AC34" s="594"/>
      <c r="AD34" s="594"/>
      <c r="AE34" s="1456"/>
      <c r="AF34" s="40"/>
      <c r="AG34" s="141"/>
      <c r="AH34" s="1448"/>
      <c r="AI34" s="1402"/>
      <c r="AJ34" s="999"/>
      <c r="AK34" s="1077"/>
      <c r="AL34" s="1402"/>
      <c r="AM34" s="999"/>
      <c r="AN34" s="1029"/>
      <c r="AO34" s="1406"/>
    </row>
    <row r="35" spans="1:41" ht="12.5" customHeight="1">
      <c r="A35" s="1441">
        <v>17</v>
      </c>
      <c r="B35" s="1443" t="s">
        <v>325</v>
      </c>
      <c r="C35" s="596"/>
      <c r="D35" s="596"/>
      <c r="E35" s="1439">
        <v>187</v>
      </c>
      <c r="F35" s="606"/>
      <c r="G35" s="596"/>
      <c r="H35" s="1469">
        <v>1337</v>
      </c>
      <c r="I35" s="606"/>
      <c r="J35" s="596"/>
      <c r="K35" s="1469">
        <v>0.223</v>
      </c>
      <c r="L35" s="606"/>
      <c r="M35" s="596"/>
      <c r="N35" s="1439">
        <v>68</v>
      </c>
      <c r="O35" s="44"/>
      <c r="P35" s="142"/>
      <c r="Q35" s="1424" t="s">
        <v>150</v>
      </c>
      <c r="R35" s="1441">
        <v>17</v>
      </c>
      <c r="S35" s="1465">
        <v>46</v>
      </c>
      <c r="T35" s="596"/>
      <c r="U35" s="596"/>
      <c r="V35" s="1439">
        <v>777</v>
      </c>
      <c r="W35" s="606" t="s">
        <v>9</v>
      </c>
      <c r="X35" s="596"/>
      <c r="Y35" s="1454" t="s">
        <v>420</v>
      </c>
      <c r="Z35" s="596"/>
      <c r="AA35" s="596"/>
      <c r="AB35" s="1439">
        <v>313</v>
      </c>
      <c r="AC35" s="596"/>
      <c r="AD35" s="596"/>
      <c r="AE35" s="1454" t="s">
        <v>252</v>
      </c>
      <c r="AF35" s="132"/>
      <c r="AG35" s="142"/>
      <c r="AH35" s="1424" t="s">
        <v>150</v>
      </c>
      <c r="AI35" s="1402">
        <f ca="1">'Score P.1'!W35:W36</f>
        <v>1</v>
      </c>
      <c r="AJ35" s="999">
        <f ca="1">'Score P.1'!AA35:AA36</f>
        <v>0</v>
      </c>
      <c r="AK35" s="1408">
        <f ca="1">IF('Score P.1'!D35:D36="",0,IF('Score P.1'!D35:D36="x",1))</f>
        <v>0</v>
      </c>
      <c r="AL35" s="1402">
        <f ca="1">IF(AJ35="","",AI35-AJ35)</f>
        <v>1</v>
      </c>
      <c r="AM35" s="999">
        <f ca="1">IF(AJ35="","",0-AJ35)</f>
        <v>0</v>
      </c>
      <c r="AN35" s="1404" t="b">
        <f ca="1">IF('Score P.1'!D94="",0,IF('Score P.1'!D94="x",1))</f>
        <v>0</v>
      </c>
      <c r="AO35" s="1405" t="str">
        <f>IF(AK35+AN35=0,"",IF(AK35=1,N35,AE35))</f>
        <v/>
      </c>
    </row>
    <row r="36" spans="1:41" ht="12.5" customHeight="1" thickBot="1">
      <c r="A36" s="1449"/>
      <c r="B36" s="1466"/>
      <c r="C36" s="592"/>
      <c r="D36" s="592"/>
      <c r="E36" s="1452"/>
      <c r="F36" s="592"/>
      <c r="G36" s="592"/>
      <c r="H36" s="1452"/>
      <c r="I36" s="782"/>
      <c r="J36" s="592"/>
      <c r="K36" s="1452"/>
      <c r="L36" s="592"/>
      <c r="M36" s="592"/>
      <c r="N36" s="1452"/>
      <c r="O36" s="133"/>
      <c r="P36" s="209"/>
      <c r="Q36" s="1445"/>
      <c r="R36" s="1449"/>
      <c r="S36" s="1466"/>
      <c r="T36" s="592"/>
      <c r="U36" s="592"/>
      <c r="V36" s="1452"/>
      <c r="W36" s="592"/>
      <c r="X36" s="592"/>
      <c r="Y36" s="1452"/>
      <c r="Z36" s="592"/>
      <c r="AA36" s="592"/>
      <c r="AB36" s="1452"/>
      <c r="AC36" s="592"/>
      <c r="AD36" s="592"/>
      <c r="AE36" s="1452"/>
      <c r="AF36" s="133"/>
      <c r="AG36" s="209"/>
      <c r="AH36" s="1445"/>
      <c r="AI36" s="1402"/>
      <c r="AJ36" s="999"/>
      <c r="AK36" s="1077"/>
      <c r="AL36" s="1402"/>
      <c r="AM36" s="999"/>
      <c r="AN36" s="1029"/>
      <c r="AO36" s="1406"/>
    </row>
    <row r="37" spans="1:41" ht="12.5" customHeight="1">
      <c r="A37" s="1450">
        <v>18</v>
      </c>
      <c r="B37" s="1467">
        <v>31</v>
      </c>
      <c r="C37" s="590"/>
      <c r="D37" s="590"/>
      <c r="E37" s="1462" t="s">
        <v>319</v>
      </c>
      <c r="F37" s="605"/>
      <c r="G37" s="590"/>
      <c r="H37" s="1455">
        <v>724</v>
      </c>
      <c r="I37" s="590"/>
      <c r="J37" s="590"/>
      <c r="K37" s="1459" t="s">
        <v>422</v>
      </c>
      <c r="L37" s="605"/>
      <c r="M37" s="590"/>
      <c r="N37" s="1455">
        <v>2.8</v>
      </c>
      <c r="O37" s="11"/>
      <c r="P37" s="140"/>
      <c r="Q37" s="1447" t="s">
        <v>150</v>
      </c>
      <c r="R37" s="1450">
        <v>18</v>
      </c>
      <c r="S37" s="1467">
        <v>313</v>
      </c>
      <c r="T37" s="590"/>
      <c r="U37" s="590"/>
      <c r="V37" s="1455">
        <v>9</v>
      </c>
      <c r="W37" s="605"/>
      <c r="X37" s="590"/>
      <c r="Y37" s="1455">
        <v>813</v>
      </c>
      <c r="Z37" s="590"/>
      <c r="AA37" s="590"/>
      <c r="AB37" s="1455">
        <v>102</v>
      </c>
      <c r="AC37" s="590"/>
      <c r="AD37" s="590"/>
      <c r="AE37" s="1457" t="s">
        <v>410</v>
      </c>
      <c r="AF37" s="11"/>
      <c r="AG37" s="140"/>
      <c r="AH37" s="1447" t="s">
        <v>150</v>
      </c>
      <c r="AI37" s="1402">
        <f ca="1">'Score P.1'!W37:W38</f>
        <v>4</v>
      </c>
      <c r="AJ37" s="999">
        <f ca="1">'Score P.1'!AA37:AA38</f>
        <v>3</v>
      </c>
      <c r="AK37" s="1408" t="b">
        <f ca="1">IF('Score P.1'!D37:D38="",0,IF('Score P.1'!D37:D38="x",1))</f>
        <v>0</v>
      </c>
      <c r="AL37" s="1402">
        <f ca="1">IF(AJ37="","",AI37-AJ37)</f>
        <v>1</v>
      </c>
      <c r="AM37" s="999">
        <f ca="1">IF(AJ37="","",0-AJ37)</f>
        <v>-3</v>
      </c>
      <c r="AN37" s="1404">
        <f ca="1">IF('Score P.1'!D96="",0,IF('Score P.1'!D96="x",1))</f>
        <v>0</v>
      </c>
      <c r="AO37" s="1405" t="str">
        <f>IF(AK37+AN37=0,"",IF(AK37=1,N37,AE37))</f>
        <v/>
      </c>
    </row>
    <row r="38" spans="1:41" ht="12.5" customHeight="1" thickBot="1">
      <c r="A38" s="1451"/>
      <c r="B38" s="1464"/>
      <c r="C38" s="594"/>
      <c r="D38" s="594"/>
      <c r="E38" s="1456"/>
      <c r="F38" s="594"/>
      <c r="G38" s="594"/>
      <c r="H38" s="1456"/>
      <c r="I38" s="594"/>
      <c r="J38" s="594"/>
      <c r="K38" s="1456"/>
      <c r="L38" s="594"/>
      <c r="M38" s="594"/>
      <c r="N38" s="1456"/>
      <c r="O38" s="40"/>
      <c r="P38" s="141"/>
      <c r="Q38" s="1448"/>
      <c r="R38" s="1451"/>
      <c r="S38" s="1464"/>
      <c r="T38" s="594"/>
      <c r="U38" s="594"/>
      <c r="V38" s="1456"/>
      <c r="W38" s="594"/>
      <c r="X38" s="594"/>
      <c r="Y38" s="1456"/>
      <c r="Z38" s="594"/>
      <c r="AA38" s="594"/>
      <c r="AB38" s="1456"/>
      <c r="AC38" s="594"/>
      <c r="AD38" s="594"/>
      <c r="AE38" s="1456"/>
      <c r="AF38" s="40"/>
      <c r="AG38" s="141"/>
      <c r="AH38" s="1448"/>
      <c r="AI38" s="1402"/>
      <c r="AJ38" s="999"/>
      <c r="AK38" s="1077"/>
      <c r="AL38" s="1402"/>
      <c r="AM38" s="999"/>
      <c r="AN38" s="1029"/>
      <c r="AO38" s="1406"/>
    </row>
    <row r="39" spans="1:41" ht="12.5" customHeight="1">
      <c r="A39" s="1441">
        <v>19</v>
      </c>
      <c r="B39" s="1443"/>
      <c r="C39" s="596"/>
      <c r="D39" s="596"/>
      <c r="E39" s="1439"/>
      <c r="F39" s="596"/>
      <c r="G39" s="596"/>
      <c r="H39" s="1439"/>
      <c r="I39" s="596"/>
      <c r="J39" s="596"/>
      <c r="K39" s="1439"/>
      <c r="L39" s="606"/>
      <c r="M39" s="596"/>
      <c r="N39" s="1439">
        <v>2.8</v>
      </c>
      <c r="O39" s="132"/>
      <c r="P39" s="142"/>
      <c r="Q39" s="1424" t="s">
        <v>150</v>
      </c>
      <c r="R39" s="1441">
        <v>19</v>
      </c>
      <c r="S39" s="1443">
        <v>46</v>
      </c>
      <c r="T39" s="596"/>
      <c r="U39" s="596"/>
      <c r="V39" s="1454" t="s">
        <v>254</v>
      </c>
      <c r="W39" s="606"/>
      <c r="X39" s="596"/>
      <c r="Y39" s="1454" t="s">
        <v>420</v>
      </c>
      <c r="Z39" s="596"/>
      <c r="AA39" s="596"/>
      <c r="AB39" s="1439">
        <v>23</v>
      </c>
      <c r="AC39" s="596"/>
      <c r="AD39" s="596"/>
      <c r="AE39" s="1453">
        <v>1</v>
      </c>
      <c r="AF39" s="132"/>
      <c r="AG39" s="142"/>
      <c r="AH39" s="1424" t="s">
        <v>150</v>
      </c>
      <c r="AI39" s="1402">
        <f ca="1">'Score P.1'!W39:W40</f>
        <v>4</v>
      </c>
      <c r="AJ39" s="999">
        <f ca="1">'Score P.1'!AA39:AA40</f>
        <v>4</v>
      </c>
      <c r="AK39" s="1408" t="b">
        <f ca="1">IF('Score P.1'!D39:D40="",0,IF('Score P.1'!D39:D40="x",1))</f>
        <v>0</v>
      </c>
      <c r="AL39" s="1402">
        <f ca="1">IF(AJ39="","",AI39-AJ39)</f>
        <v>0</v>
      </c>
      <c r="AM39" s="999">
        <f ca="1">IF(AJ39="","",0-AJ39)</f>
        <v>-4</v>
      </c>
      <c r="AN39" s="1404">
        <f ca="1">IF('Score P.1'!D98="",0,IF('Score P.1'!D98="x",1))</f>
        <v>0</v>
      </c>
      <c r="AO39" s="1405" t="str">
        <f>IF(AK39+AN39=0,"",IF(AK39=1,N39,AE39))</f>
        <v/>
      </c>
    </row>
    <row r="40" spans="1:41" ht="12.5" customHeight="1" thickBot="1">
      <c r="A40" s="1449"/>
      <c r="B40" s="1466"/>
      <c r="C40" s="592"/>
      <c r="D40" s="592"/>
      <c r="E40" s="1452"/>
      <c r="F40" s="592"/>
      <c r="G40" s="592"/>
      <c r="H40" s="1452"/>
      <c r="I40" s="592"/>
      <c r="J40" s="592"/>
      <c r="K40" s="1452"/>
      <c r="L40" s="592"/>
      <c r="M40" s="592"/>
      <c r="N40" s="1452"/>
      <c r="O40" s="133"/>
      <c r="P40" s="209"/>
      <c r="Q40" s="1445"/>
      <c r="R40" s="1449"/>
      <c r="S40" s="1466"/>
      <c r="T40" s="592"/>
      <c r="U40" s="592"/>
      <c r="V40" s="1452"/>
      <c r="W40" s="592"/>
      <c r="X40" s="592"/>
      <c r="Y40" s="1452"/>
      <c r="Z40" s="592"/>
      <c r="AA40" s="592"/>
      <c r="AB40" s="1452"/>
      <c r="AC40" s="592"/>
      <c r="AD40" s="592"/>
      <c r="AE40" s="1452"/>
      <c r="AF40" s="133"/>
      <c r="AG40" s="209"/>
      <c r="AH40" s="1445"/>
      <c r="AI40" s="1402"/>
      <c r="AJ40" s="999"/>
      <c r="AK40" s="1077"/>
      <c r="AL40" s="1402"/>
      <c r="AM40" s="999"/>
      <c r="AN40" s="1029"/>
      <c r="AO40" s="1406"/>
    </row>
    <row r="41" spans="1:41" ht="12.5" customHeight="1">
      <c r="A41" s="1450">
        <v>20</v>
      </c>
      <c r="B41" s="1468"/>
      <c r="C41" s="590"/>
      <c r="D41" s="590"/>
      <c r="E41" s="1455"/>
      <c r="F41" s="590"/>
      <c r="G41" s="590"/>
      <c r="H41" s="1455"/>
      <c r="I41" s="590"/>
      <c r="J41" s="590"/>
      <c r="K41" s="1455"/>
      <c r="L41" s="590"/>
      <c r="M41" s="590"/>
      <c r="N41" s="1455"/>
      <c r="O41" s="11"/>
      <c r="P41" s="140"/>
      <c r="Q41" s="1447" t="s">
        <v>150</v>
      </c>
      <c r="R41" s="1450">
        <v>20</v>
      </c>
      <c r="S41" s="1046"/>
      <c r="T41" s="11"/>
      <c r="U41" s="11"/>
      <c r="V41" s="1021"/>
      <c r="W41" s="11"/>
      <c r="X41" s="11"/>
      <c r="Y41" s="1021"/>
      <c r="Z41" s="11"/>
      <c r="AA41" s="11"/>
      <c r="AB41" s="1021"/>
      <c r="AC41" s="11"/>
      <c r="AD41" s="11"/>
      <c r="AE41" s="1021"/>
      <c r="AF41" s="11"/>
      <c r="AG41" s="140"/>
      <c r="AH41" s="1447" t="s">
        <v>150</v>
      </c>
      <c r="AI41" s="1402" t="str">
        <f ca="1">'Score P.1'!W41:W42</f>
        <v/>
      </c>
      <c r="AJ41" s="999" t="str">
        <f ca="1">'Score P.1'!AA41:AA42</f>
        <v/>
      </c>
      <c r="AK41" s="1408">
        <f ca="1">IF('Score P.1'!D41:D42="",0,IF('Score P.1'!D41:D42="x",1))</f>
        <v>0</v>
      </c>
      <c r="AL41" s="1402" t="str">
        <f ca="1">IF(AJ41="","",AI41-AJ41)</f>
        <v/>
      </c>
      <c r="AM41" s="999" t="str">
        <f ca="1">IF(AJ41="","",0-AJ41)</f>
        <v/>
      </c>
      <c r="AN41" s="1404">
        <f ca="1">IF('Score P.1'!D100="",0,IF('Score P.1'!D100="x",1))</f>
        <v>0</v>
      </c>
      <c r="AO41" s="1405" t="str">
        <f>IF(AK41+AN41=0,"",IF(AK41=1,N41,AE41))</f>
        <v/>
      </c>
    </row>
    <row r="42" spans="1:41" ht="12.5" customHeight="1" thickBot="1">
      <c r="A42" s="1451"/>
      <c r="B42" s="1464"/>
      <c r="C42" s="594"/>
      <c r="D42" s="594"/>
      <c r="E42" s="1456"/>
      <c r="F42" s="594"/>
      <c r="G42" s="594"/>
      <c r="H42" s="1456"/>
      <c r="I42" s="594"/>
      <c r="J42" s="594"/>
      <c r="K42" s="1456"/>
      <c r="L42" s="594"/>
      <c r="M42" s="594"/>
      <c r="N42" s="1456"/>
      <c r="O42" s="40"/>
      <c r="P42" s="141"/>
      <c r="Q42" s="1448"/>
      <c r="R42" s="1451"/>
      <c r="S42" s="1019"/>
      <c r="T42" s="40"/>
      <c r="U42" s="40"/>
      <c r="V42" s="1000"/>
      <c r="W42" s="40"/>
      <c r="X42" s="40"/>
      <c r="Y42" s="1000"/>
      <c r="Z42" s="40"/>
      <c r="AA42" s="40"/>
      <c r="AB42" s="1000"/>
      <c r="AC42" s="40"/>
      <c r="AD42" s="40"/>
      <c r="AE42" s="1000"/>
      <c r="AF42" s="40"/>
      <c r="AG42" s="141"/>
      <c r="AH42" s="1448"/>
      <c r="AI42" s="1402"/>
      <c r="AJ42" s="999"/>
      <c r="AK42" s="1077"/>
      <c r="AL42" s="1402"/>
      <c r="AM42" s="999"/>
      <c r="AN42" s="1029"/>
      <c r="AO42" s="1406"/>
    </row>
    <row r="43" spans="1:41" ht="12.5" customHeight="1">
      <c r="A43" s="1441">
        <v>21</v>
      </c>
      <c r="B43" s="1443"/>
      <c r="C43" s="596"/>
      <c r="D43" s="596"/>
      <c r="E43" s="1439"/>
      <c r="F43" s="596"/>
      <c r="G43" s="596"/>
      <c r="H43" s="1439"/>
      <c r="I43" s="596"/>
      <c r="J43" s="596"/>
      <c r="K43" s="1439"/>
      <c r="L43" s="596"/>
      <c r="M43" s="596"/>
      <c r="N43" s="1439"/>
      <c r="O43" s="132"/>
      <c r="P43" s="142"/>
      <c r="Q43" s="1424" t="s">
        <v>150</v>
      </c>
      <c r="R43" s="1441">
        <v>21</v>
      </c>
      <c r="S43" s="1421"/>
      <c r="T43" s="132"/>
      <c r="U43" s="132"/>
      <c r="V43" s="1116"/>
      <c r="W43" s="132"/>
      <c r="X43" s="132"/>
      <c r="Y43" s="1116"/>
      <c r="Z43" s="132"/>
      <c r="AA43" s="132"/>
      <c r="AB43" s="1116"/>
      <c r="AC43" s="132"/>
      <c r="AD43" s="132"/>
      <c r="AE43" s="1116"/>
      <c r="AF43" s="132"/>
      <c r="AG43" s="142"/>
      <c r="AH43" s="1424" t="s">
        <v>150</v>
      </c>
      <c r="AI43" s="1402" t="str">
        <f ca="1">'Score P.1'!W43:W44</f>
        <v/>
      </c>
      <c r="AJ43" s="999" t="str">
        <f ca="1">'Score P.1'!AA43:AA44</f>
        <v/>
      </c>
      <c r="AK43" s="1408">
        <f ca="1">IF('Score P.1'!D43:D44="",0,IF('Score P.1'!D43:D44="x",1))</f>
        <v>0</v>
      </c>
      <c r="AL43" s="1402" t="str">
        <f ca="1">IF(AJ43="","",AI43-AJ43)</f>
        <v/>
      </c>
      <c r="AM43" s="999" t="str">
        <f ca="1">IF(AJ43="","",0-AJ43)</f>
        <v/>
      </c>
      <c r="AN43" s="1404">
        <f ca="1">IF('Score P.1'!D102="",0,IF('Score P.1'!D102="x",1))</f>
        <v>0</v>
      </c>
      <c r="AO43" s="1405" t="str">
        <f>IF(AK43+AN43=0,"",IF(AK43=1,N43,AE43))</f>
        <v/>
      </c>
    </row>
    <row r="44" spans="1:41" ht="12.5" customHeight="1" thickBot="1">
      <c r="A44" s="1449"/>
      <c r="B44" s="1466"/>
      <c r="C44" s="592"/>
      <c r="D44" s="592"/>
      <c r="E44" s="1452"/>
      <c r="F44" s="592"/>
      <c r="G44" s="592"/>
      <c r="H44" s="1452"/>
      <c r="I44" s="592"/>
      <c r="J44" s="592"/>
      <c r="K44" s="1452"/>
      <c r="L44" s="592"/>
      <c r="M44" s="592"/>
      <c r="N44" s="1452"/>
      <c r="O44" s="133"/>
      <c r="P44" s="209"/>
      <c r="Q44" s="1445"/>
      <c r="R44" s="1449"/>
      <c r="S44" s="1423"/>
      <c r="T44" s="133"/>
      <c r="U44" s="133"/>
      <c r="V44" s="1446"/>
      <c r="W44" s="133"/>
      <c r="X44" s="133"/>
      <c r="Y44" s="1446"/>
      <c r="Z44" s="133"/>
      <c r="AA44" s="133"/>
      <c r="AB44" s="1446"/>
      <c r="AC44" s="133"/>
      <c r="AD44" s="133"/>
      <c r="AE44" s="1446"/>
      <c r="AF44" s="133"/>
      <c r="AG44" s="209"/>
      <c r="AH44" s="1445"/>
      <c r="AI44" s="1402"/>
      <c r="AJ44" s="999"/>
      <c r="AK44" s="1077"/>
      <c r="AL44" s="1402"/>
      <c r="AM44" s="999"/>
      <c r="AN44" s="1029"/>
      <c r="AO44" s="1406"/>
    </row>
    <row r="45" spans="1:41" ht="12.5" customHeight="1">
      <c r="A45" s="1450">
        <v>22</v>
      </c>
      <c r="B45" s="1468"/>
      <c r="C45" s="590"/>
      <c r="D45" s="590"/>
      <c r="E45" s="1455"/>
      <c r="F45" s="590"/>
      <c r="G45" s="590"/>
      <c r="H45" s="1455"/>
      <c r="I45" s="590"/>
      <c r="J45" s="590"/>
      <c r="K45" s="1455"/>
      <c r="L45" s="590"/>
      <c r="M45" s="590"/>
      <c r="N45" s="1455"/>
      <c r="O45" s="11"/>
      <c r="P45" s="140"/>
      <c r="Q45" s="1447" t="s">
        <v>150</v>
      </c>
      <c r="R45" s="1450">
        <v>22</v>
      </c>
      <c r="S45" s="1046"/>
      <c r="T45" s="11"/>
      <c r="U45" s="11"/>
      <c r="V45" s="1021"/>
      <c r="W45" s="11"/>
      <c r="X45" s="11"/>
      <c r="Y45" s="1021"/>
      <c r="Z45" s="11"/>
      <c r="AA45" s="11"/>
      <c r="AB45" s="1021"/>
      <c r="AC45" s="11"/>
      <c r="AD45" s="11"/>
      <c r="AE45" s="1021"/>
      <c r="AF45" s="11"/>
      <c r="AG45" s="140"/>
      <c r="AH45" s="1447" t="s">
        <v>150</v>
      </c>
      <c r="AI45" s="1402" t="str">
        <f ca="1">'Score P.1'!W45:W46</f>
        <v/>
      </c>
      <c r="AJ45" s="999" t="str">
        <f ca="1">'Score P.1'!AA45:AA46</f>
        <v/>
      </c>
      <c r="AK45" s="1408">
        <f ca="1">IF('Score P.1'!D45:D46="",0,IF('Score P.1'!D45:D46="x",1))</f>
        <v>0</v>
      </c>
      <c r="AL45" s="1402" t="str">
        <f ca="1">IF(AJ45="","",AI45-AJ45)</f>
        <v/>
      </c>
      <c r="AM45" s="999" t="str">
        <f ca="1">IF(AJ45="","",0-AJ45)</f>
        <v/>
      </c>
      <c r="AN45" s="1404">
        <f ca="1">IF('Score P.1'!D104="",0,IF('Score P.1'!D104="x",1))</f>
        <v>0</v>
      </c>
      <c r="AO45" s="1405" t="str">
        <f>IF(AK45+AN45=0,"",IF(AK45=1,N45,AE45))</f>
        <v/>
      </c>
    </row>
    <row r="46" spans="1:41" ht="12.5" customHeight="1" thickBot="1">
      <c r="A46" s="1451"/>
      <c r="B46" s="1464"/>
      <c r="C46" s="594"/>
      <c r="D46" s="594"/>
      <c r="E46" s="1456"/>
      <c r="F46" s="594"/>
      <c r="G46" s="594"/>
      <c r="H46" s="1456"/>
      <c r="I46" s="594"/>
      <c r="J46" s="594"/>
      <c r="K46" s="1456"/>
      <c r="L46" s="594"/>
      <c r="M46" s="594"/>
      <c r="N46" s="1456"/>
      <c r="O46" s="40"/>
      <c r="P46" s="141"/>
      <c r="Q46" s="1448"/>
      <c r="R46" s="1451"/>
      <c r="S46" s="1019"/>
      <c r="T46" s="40"/>
      <c r="U46" s="40"/>
      <c r="V46" s="1000"/>
      <c r="W46" s="40"/>
      <c r="X46" s="40"/>
      <c r="Y46" s="1000"/>
      <c r="Z46" s="40"/>
      <c r="AA46" s="40"/>
      <c r="AB46" s="1000"/>
      <c r="AC46" s="40"/>
      <c r="AD46" s="40"/>
      <c r="AE46" s="1000"/>
      <c r="AF46" s="40"/>
      <c r="AG46" s="141"/>
      <c r="AH46" s="1448"/>
      <c r="AI46" s="1402"/>
      <c r="AJ46" s="999"/>
      <c r="AK46" s="1077"/>
      <c r="AL46" s="1402"/>
      <c r="AM46" s="999"/>
      <c r="AN46" s="1029"/>
      <c r="AO46" s="1406"/>
    </row>
    <row r="47" spans="1:41" ht="12.5" customHeight="1">
      <c r="A47" s="1441">
        <v>23</v>
      </c>
      <c r="B47" s="1443"/>
      <c r="C47" s="596"/>
      <c r="D47" s="596"/>
      <c r="E47" s="1439"/>
      <c r="F47" s="596"/>
      <c r="G47" s="596"/>
      <c r="H47" s="1439"/>
      <c r="I47" s="596"/>
      <c r="J47" s="596"/>
      <c r="K47" s="1439"/>
      <c r="L47" s="596"/>
      <c r="M47" s="596"/>
      <c r="N47" s="1439"/>
      <c r="O47" s="132"/>
      <c r="P47" s="142"/>
      <c r="Q47" s="1424" t="s">
        <v>150</v>
      </c>
      <c r="R47" s="1441">
        <v>23</v>
      </c>
      <c r="S47" s="1421"/>
      <c r="T47" s="132"/>
      <c r="U47" s="132"/>
      <c r="V47" s="1116"/>
      <c r="W47" s="132"/>
      <c r="X47" s="132"/>
      <c r="Y47" s="1116"/>
      <c r="Z47" s="132"/>
      <c r="AA47" s="132"/>
      <c r="AB47" s="1116"/>
      <c r="AC47" s="132"/>
      <c r="AD47" s="132"/>
      <c r="AE47" s="1116"/>
      <c r="AF47" s="132"/>
      <c r="AG47" s="142"/>
      <c r="AH47" s="1424" t="s">
        <v>150</v>
      </c>
      <c r="AI47" s="1402" t="str">
        <f ca="1">'Score P.1'!W47:W48</f>
        <v/>
      </c>
      <c r="AJ47" s="999" t="str">
        <f ca="1">'Score P.1'!AA47:AA48</f>
        <v/>
      </c>
      <c r="AK47" s="1408">
        <f ca="1">IF('Score P.1'!D47:D48="",0,IF('Score P.1'!D47:D48="x",1))</f>
        <v>0</v>
      </c>
      <c r="AL47" s="1402" t="str">
        <f ca="1">IF(AJ47="","",AI47-AJ47)</f>
        <v/>
      </c>
      <c r="AM47" s="999" t="str">
        <f ca="1">IF(AJ47="","",0-AJ47)</f>
        <v/>
      </c>
      <c r="AN47" s="1404">
        <f ca="1">IF('Score P.1'!D106="",0,IF('Score P.1'!D106="x",1))</f>
        <v>0</v>
      </c>
      <c r="AO47" s="1405" t="str">
        <f>IF(AK47+AN47=0,"",IF(AK47=1,N47,AE47))</f>
        <v/>
      </c>
    </row>
    <row r="48" spans="1:41" ht="12.5" customHeight="1" thickBot="1">
      <c r="A48" s="1449"/>
      <c r="B48" s="1466"/>
      <c r="C48" s="592"/>
      <c r="D48" s="592"/>
      <c r="E48" s="1452"/>
      <c r="F48" s="592"/>
      <c r="G48" s="592"/>
      <c r="H48" s="1452"/>
      <c r="I48" s="592"/>
      <c r="J48" s="592"/>
      <c r="K48" s="1452"/>
      <c r="L48" s="592"/>
      <c r="M48" s="592"/>
      <c r="N48" s="1452"/>
      <c r="O48" s="133"/>
      <c r="P48" s="209"/>
      <c r="Q48" s="1445"/>
      <c r="R48" s="1449"/>
      <c r="S48" s="1423"/>
      <c r="T48" s="133"/>
      <c r="U48" s="133"/>
      <c r="V48" s="1446"/>
      <c r="W48" s="133"/>
      <c r="X48" s="133"/>
      <c r="Y48" s="1446"/>
      <c r="Z48" s="133"/>
      <c r="AA48" s="133"/>
      <c r="AB48" s="1446"/>
      <c r="AC48" s="133"/>
      <c r="AD48" s="133"/>
      <c r="AE48" s="1446"/>
      <c r="AF48" s="133"/>
      <c r="AG48" s="209"/>
      <c r="AH48" s="1445"/>
      <c r="AI48" s="1402"/>
      <c r="AJ48" s="999"/>
      <c r="AK48" s="1077"/>
      <c r="AL48" s="1402"/>
      <c r="AM48" s="999"/>
      <c r="AN48" s="1029"/>
      <c r="AO48" s="1406"/>
    </row>
    <row r="49" spans="1:41" ht="12.5" customHeight="1">
      <c r="A49" s="1450">
        <v>24</v>
      </c>
      <c r="B49" s="1468"/>
      <c r="C49" s="590"/>
      <c r="D49" s="590"/>
      <c r="E49" s="1455"/>
      <c r="F49" s="590"/>
      <c r="G49" s="590"/>
      <c r="H49" s="1455"/>
      <c r="I49" s="590"/>
      <c r="J49" s="590"/>
      <c r="K49" s="1455"/>
      <c r="L49" s="590"/>
      <c r="M49" s="590"/>
      <c r="N49" s="1455"/>
      <c r="O49" s="11"/>
      <c r="P49" s="140"/>
      <c r="Q49" s="1447" t="s">
        <v>150</v>
      </c>
      <c r="R49" s="1450">
        <v>24</v>
      </c>
      <c r="S49" s="1046"/>
      <c r="T49" s="11"/>
      <c r="U49" s="11"/>
      <c r="V49" s="1021"/>
      <c r="W49" s="11"/>
      <c r="X49" s="11"/>
      <c r="Y49" s="1021"/>
      <c r="Z49" s="11"/>
      <c r="AA49" s="11"/>
      <c r="AB49" s="1021"/>
      <c r="AC49" s="11"/>
      <c r="AD49" s="11"/>
      <c r="AE49" s="1021"/>
      <c r="AF49" s="11"/>
      <c r="AG49" s="140"/>
      <c r="AH49" s="1447" t="s">
        <v>150</v>
      </c>
      <c r="AI49" s="1402" t="str">
        <f ca="1">'Score P.1'!W49:W50</f>
        <v/>
      </c>
      <c r="AJ49" s="999" t="str">
        <f ca="1">'Score P.1'!AA49:AA50</f>
        <v/>
      </c>
      <c r="AK49" s="1408">
        <f ca="1">IF('Score P.1'!D49:D50="",0,IF('Score P.1'!D49:D50="x",1))</f>
        <v>0</v>
      </c>
      <c r="AL49" s="1402" t="str">
        <f ca="1">IF(AJ49="","",AI49-AJ49)</f>
        <v/>
      </c>
      <c r="AM49" s="999" t="str">
        <f ca="1">IF(AJ49="","",0-AJ49)</f>
        <v/>
      </c>
      <c r="AN49" s="1404">
        <f ca="1">IF('Score P.1'!D108="",0,IF('Score P.1'!D108="x",1))</f>
        <v>0</v>
      </c>
      <c r="AO49" s="1405" t="str">
        <f>IF(AK49+AN49=0,"",IF(AK49=1,N49,AE49))</f>
        <v/>
      </c>
    </row>
    <row r="50" spans="1:41" ht="12.5" customHeight="1" thickBot="1">
      <c r="A50" s="1451"/>
      <c r="B50" s="1464"/>
      <c r="C50" s="594"/>
      <c r="D50" s="594"/>
      <c r="E50" s="1456"/>
      <c r="F50" s="594"/>
      <c r="G50" s="594"/>
      <c r="H50" s="1456"/>
      <c r="I50" s="594"/>
      <c r="J50" s="594"/>
      <c r="K50" s="1456"/>
      <c r="L50" s="594"/>
      <c r="M50" s="594"/>
      <c r="N50" s="1456"/>
      <c r="O50" s="40"/>
      <c r="P50" s="141"/>
      <c r="Q50" s="1448"/>
      <c r="R50" s="1451"/>
      <c r="S50" s="1019"/>
      <c r="T50" s="40"/>
      <c r="U50" s="40"/>
      <c r="V50" s="1000"/>
      <c r="W50" s="40"/>
      <c r="X50" s="40"/>
      <c r="Y50" s="1000"/>
      <c r="Z50" s="40"/>
      <c r="AA50" s="40"/>
      <c r="AB50" s="1000"/>
      <c r="AC50" s="40"/>
      <c r="AD50" s="40"/>
      <c r="AE50" s="1000"/>
      <c r="AF50" s="40"/>
      <c r="AG50" s="141"/>
      <c r="AH50" s="1448"/>
      <c r="AI50" s="1402"/>
      <c r="AJ50" s="999"/>
      <c r="AK50" s="1077"/>
      <c r="AL50" s="1402"/>
      <c r="AM50" s="999"/>
      <c r="AN50" s="1029"/>
      <c r="AO50" s="1406"/>
    </row>
    <row r="51" spans="1:41" ht="12.5" customHeight="1">
      <c r="A51" s="1441">
        <v>25</v>
      </c>
      <c r="B51" s="1443"/>
      <c r="C51" s="596"/>
      <c r="D51" s="596"/>
      <c r="E51" s="1439"/>
      <c r="F51" s="596"/>
      <c r="G51" s="596"/>
      <c r="H51" s="1439"/>
      <c r="I51" s="596"/>
      <c r="J51" s="596"/>
      <c r="K51" s="1439"/>
      <c r="L51" s="596"/>
      <c r="M51" s="596"/>
      <c r="N51" s="1439"/>
      <c r="O51" s="132"/>
      <c r="P51" s="142"/>
      <c r="Q51" s="1424" t="s">
        <v>150</v>
      </c>
      <c r="R51" s="1441">
        <v>25</v>
      </c>
      <c r="S51" s="1421"/>
      <c r="T51" s="132"/>
      <c r="U51" s="132"/>
      <c r="V51" s="1116"/>
      <c r="W51" s="132"/>
      <c r="X51" s="132"/>
      <c r="Y51" s="1116"/>
      <c r="Z51" s="132"/>
      <c r="AA51" s="132"/>
      <c r="AB51" s="1116"/>
      <c r="AC51" s="132"/>
      <c r="AD51" s="132"/>
      <c r="AE51" s="1116"/>
      <c r="AF51" s="132"/>
      <c r="AG51" s="142"/>
      <c r="AH51" s="1424" t="s">
        <v>150</v>
      </c>
      <c r="AI51" s="1402" t="str">
        <f ca="1">'Score P.1'!W51:W52</f>
        <v/>
      </c>
      <c r="AJ51" s="999" t="str">
        <f ca="1">'Score P.1'!AA51:AA52</f>
        <v/>
      </c>
      <c r="AK51" s="1408">
        <f ca="1">IF('Score P.1'!D51:D52="",0,IF('Score P.1'!D51:D52="x",1))</f>
        <v>0</v>
      </c>
      <c r="AL51" s="1402" t="str">
        <f ca="1">IF(AJ51="","",AI51-AJ51)</f>
        <v/>
      </c>
      <c r="AM51" s="999" t="str">
        <f ca="1">IF(AJ51="","",0-AJ51)</f>
        <v/>
      </c>
      <c r="AN51" s="1404">
        <f ca="1">IF('Score P.1'!D110="",0,IF('Score P.1'!D110="x",1))</f>
        <v>0</v>
      </c>
      <c r="AO51" s="1405" t="str">
        <f>IF(AK51+AN51=0,"",IF(AK51=1,N51,AE51))</f>
        <v/>
      </c>
    </row>
    <row r="52" spans="1:41" ht="12" customHeight="1" thickBot="1">
      <c r="A52" s="1442"/>
      <c r="B52" s="1444"/>
      <c r="C52" s="594"/>
      <c r="D52" s="594"/>
      <c r="E52" s="1440"/>
      <c r="F52" s="594"/>
      <c r="G52" s="594"/>
      <c r="H52" s="1440"/>
      <c r="I52" s="594"/>
      <c r="J52" s="594"/>
      <c r="K52" s="1440"/>
      <c r="L52" s="594"/>
      <c r="M52" s="594"/>
      <c r="N52" s="1440"/>
      <c r="O52" s="40"/>
      <c r="P52" s="141"/>
      <c r="Q52" s="1072"/>
      <c r="R52" s="1442"/>
      <c r="S52" s="1425"/>
      <c r="T52" s="40"/>
      <c r="U52" s="40"/>
      <c r="V52" s="1083"/>
      <c r="W52" s="40"/>
      <c r="X52" s="40"/>
      <c r="Y52" s="1083"/>
      <c r="Z52" s="40"/>
      <c r="AA52" s="40"/>
      <c r="AB52" s="1083"/>
      <c r="AC52" s="40"/>
      <c r="AD52" s="40"/>
      <c r="AE52" s="1083"/>
      <c r="AF52" s="40"/>
      <c r="AG52" s="141"/>
      <c r="AH52" s="1072"/>
      <c r="AI52" s="1411"/>
      <c r="AJ52" s="1020"/>
      <c r="AK52" s="1077"/>
      <c r="AL52" s="1411"/>
      <c r="AM52" s="1020"/>
      <c r="AN52" s="1029"/>
      <c r="AO52" s="1406"/>
    </row>
    <row r="53" spans="1:41" ht="12" customHeight="1">
      <c r="A53" s="1119" t="s">
        <v>63</v>
      </c>
      <c r="B53" s="1429"/>
      <c r="C53" s="1429"/>
      <c r="D53" s="1429"/>
      <c r="E53" s="1429"/>
      <c r="F53" s="1429"/>
      <c r="G53" s="1429"/>
      <c r="H53" s="1429"/>
      <c r="I53" s="1429"/>
      <c r="J53" s="1429"/>
      <c r="K53" s="1429"/>
      <c r="L53" s="1429"/>
      <c r="M53" s="1429"/>
      <c r="N53" s="1429"/>
      <c r="O53" s="1429"/>
      <c r="P53" s="1429"/>
      <c r="Q53" s="1430"/>
      <c r="R53" s="1119" t="s">
        <v>63</v>
      </c>
      <c r="S53" s="1429"/>
      <c r="T53" s="1429"/>
      <c r="U53" s="1429"/>
      <c r="V53" s="1429"/>
      <c r="W53" s="1429"/>
      <c r="X53" s="1429"/>
      <c r="Y53" s="1429"/>
      <c r="Z53" s="1429"/>
      <c r="AA53" s="1429"/>
      <c r="AB53" s="1429"/>
      <c r="AC53" s="1429"/>
      <c r="AD53" s="1429"/>
      <c r="AE53" s="1429"/>
      <c r="AF53" s="1429"/>
      <c r="AG53" s="1429"/>
      <c r="AH53" s="1430"/>
    </row>
    <row r="54" spans="1:41" ht="12" customHeight="1">
      <c r="A54" s="1433" t="s">
        <v>148</v>
      </c>
      <c r="B54" s="1434"/>
      <c r="C54" s="1434"/>
      <c r="D54" s="1434"/>
      <c r="E54" s="1434"/>
      <c r="F54" s="1434"/>
      <c r="G54" s="1434"/>
      <c r="H54" s="1434"/>
      <c r="I54" s="1434"/>
      <c r="J54" s="1434"/>
      <c r="K54" s="1434"/>
      <c r="L54" s="1434"/>
      <c r="M54" s="1434"/>
      <c r="N54" s="1434"/>
      <c r="O54" s="1434"/>
      <c r="P54" s="1434"/>
      <c r="Q54" s="1435"/>
      <c r="R54" s="1433" t="s">
        <v>148</v>
      </c>
      <c r="S54" s="1434"/>
      <c r="T54" s="1434"/>
      <c r="U54" s="1434"/>
      <c r="V54" s="1434"/>
      <c r="W54" s="1434"/>
      <c r="X54" s="1434"/>
      <c r="Y54" s="1434"/>
      <c r="Z54" s="1434"/>
      <c r="AA54" s="1434"/>
      <c r="AB54" s="1434"/>
      <c r="AC54" s="1434"/>
      <c r="AD54" s="1434"/>
      <c r="AE54" s="1434"/>
      <c r="AF54" s="1434"/>
      <c r="AG54" s="1434"/>
      <c r="AH54" s="1435"/>
    </row>
    <row r="55" spans="1:41" ht="12" customHeight="1">
      <c r="A55" s="1436" t="s">
        <v>147</v>
      </c>
      <c r="B55" s="1437"/>
      <c r="C55" s="1437"/>
      <c r="D55" s="1437"/>
      <c r="E55" s="1437"/>
      <c r="F55" s="1437"/>
      <c r="G55" s="1437"/>
      <c r="H55" s="1437"/>
      <c r="I55" s="1437"/>
      <c r="J55" s="1437"/>
      <c r="K55" s="1437"/>
      <c r="L55" s="1437"/>
      <c r="M55" s="1437"/>
      <c r="N55" s="1437"/>
      <c r="O55" s="1437"/>
      <c r="P55" s="1437"/>
      <c r="Q55" s="1438"/>
      <c r="R55" s="1436" t="s">
        <v>147</v>
      </c>
      <c r="S55" s="1437"/>
      <c r="T55" s="1437"/>
      <c r="U55" s="1437"/>
      <c r="V55" s="1437"/>
      <c r="W55" s="1437"/>
      <c r="X55" s="1437"/>
      <c r="Y55" s="1437"/>
      <c r="Z55" s="1437"/>
      <c r="AA55" s="1437"/>
      <c r="AB55" s="1437"/>
      <c r="AC55" s="1437"/>
      <c r="AD55" s="1437"/>
      <c r="AE55" s="1437"/>
      <c r="AF55" s="1437"/>
      <c r="AG55" s="1437"/>
      <c r="AH55" s="1438"/>
    </row>
    <row r="56" spans="1:41" ht="12" customHeight="1" thickBot="1">
      <c r="A56" s="1426" t="s">
        <v>146</v>
      </c>
      <c r="B56" s="1427"/>
      <c r="C56" s="1427"/>
      <c r="D56" s="1427"/>
      <c r="E56" s="1427"/>
      <c r="F56" s="1427"/>
      <c r="G56" s="1427"/>
      <c r="H56" s="1427"/>
      <c r="I56" s="1427"/>
      <c r="J56" s="1427"/>
      <c r="K56" s="1427"/>
      <c r="L56" s="1427"/>
      <c r="M56" s="1427"/>
      <c r="N56" s="1427"/>
      <c r="O56" s="1427"/>
      <c r="P56" s="1427"/>
      <c r="Q56" s="1428"/>
      <c r="R56" s="1426" t="s">
        <v>146</v>
      </c>
      <c r="S56" s="1427"/>
      <c r="T56" s="1427"/>
      <c r="U56" s="1427"/>
      <c r="V56" s="1427"/>
      <c r="W56" s="1427"/>
      <c r="X56" s="1427"/>
      <c r="Y56" s="1427"/>
      <c r="Z56" s="1427"/>
      <c r="AA56" s="1427"/>
      <c r="AB56" s="1427"/>
      <c r="AC56" s="1427"/>
      <c r="AD56" s="1427"/>
      <c r="AE56" s="1427"/>
      <c r="AF56" s="1427"/>
      <c r="AG56" s="1427"/>
      <c r="AH56" s="1428"/>
    </row>
    <row r="57" spans="1:41" ht="13" thickBot="1">
      <c r="A57" s="1431" t="s">
        <v>116</v>
      </c>
      <c r="B57" s="1243"/>
      <c r="C57" s="1243"/>
      <c r="D57" s="1243"/>
      <c r="E57" s="1243"/>
      <c r="F57" s="1243"/>
      <c r="G57" s="1243"/>
      <c r="H57" s="1243"/>
      <c r="I57" s="1243"/>
      <c r="J57" s="1243"/>
      <c r="K57" s="1243"/>
      <c r="L57" s="1243"/>
      <c r="M57" s="1243"/>
      <c r="N57" s="1243"/>
      <c r="O57" s="1243"/>
      <c r="P57" s="1243"/>
      <c r="Q57" s="1432"/>
      <c r="R57" s="1431" t="s">
        <v>116</v>
      </c>
      <c r="S57" s="1243"/>
      <c r="T57" s="1243"/>
      <c r="U57" s="1243"/>
      <c r="V57" s="1243"/>
      <c r="W57" s="1243"/>
      <c r="X57" s="1243"/>
      <c r="Y57" s="1243"/>
      <c r="Z57" s="1243"/>
      <c r="AA57" s="1243"/>
      <c r="AB57" s="1243"/>
      <c r="AC57" s="1243"/>
      <c r="AD57" s="1243"/>
      <c r="AE57" s="1243"/>
      <c r="AF57" s="1243"/>
      <c r="AG57" s="1243"/>
      <c r="AH57" s="1432"/>
    </row>
    <row r="58" spans="1:41" ht="17" customHeight="1" thickBot="1">
      <c r="A58" s="202" t="s">
        <v>57</v>
      </c>
      <c r="B58" s="203" t="s">
        <v>21</v>
      </c>
      <c r="C58" s="1416" t="s">
        <v>60</v>
      </c>
      <c r="D58" s="1416"/>
      <c r="E58" s="203" t="s">
        <v>61</v>
      </c>
      <c r="F58" s="1416" t="s">
        <v>117</v>
      </c>
      <c r="G58" s="1416"/>
      <c r="H58" s="203" t="s">
        <v>118</v>
      </c>
      <c r="I58" s="1416" t="s">
        <v>59</v>
      </c>
      <c r="J58" s="1416"/>
      <c r="K58" s="203" t="s">
        <v>58</v>
      </c>
      <c r="L58" s="1416" t="s">
        <v>119</v>
      </c>
      <c r="M58" s="1416"/>
      <c r="N58" s="563" t="s">
        <v>282</v>
      </c>
      <c r="O58" s="1416" t="s">
        <v>120</v>
      </c>
      <c r="P58" s="1416"/>
      <c r="Q58" s="204" t="s">
        <v>121</v>
      </c>
      <c r="R58" s="202" t="s">
        <v>57</v>
      </c>
      <c r="S58" s="203" t="s">
        <v>21</v>
      </c>
      <c r="T58" s="1416" t="s">
        <v>60</v>
      </c>
      <c r="U58" s="1416"/>
      <c r="V58" s="203" t="s">
        <v>61</v>
      </c>
      <c r="W58" s="1416" t="s">
        <v>117</v>
      </c>
      <c r="X58" s="1416"/>
      <c r="Y58" s="203" t="s">
        <v>118</v>
      </c>
      <c r="Z58" s="1416" t="s">
        <v>59</v>
      </c>
      <c r="AA58" s="1416"/>
      <c r="AB58" s="203" t="s">
        <v>58</v>
      </c>
      <c r="AC58" s="1416" t="s">
        <v>119</v>
      </c>
      <c r="AD58" s="1416"/>
      <c r="AE58" s="563" t="s">
        <v>282</v>
      </c>
      <c r="AF58" s="1416" t="s">
        <v>120</v>
      </c>
      <c r="AG58" s="1416"/>
      <c r="AH58" s="204" t="s">
        <v>121</v>
      </c>
    </row>
    <row r="59" spans="1:41" ht="17" customHeight="1">
      <c r="A59" s="565" t="str">
        <f ca="1">IF(Rosters!B12=0,"",Rosters!B12)</f>
        <v>724</v>
      </c>
      <c r="B59" s="615" t="str">
        <f ca="1">IF(Rosters!C12=0,"",Rosters!C12)</f>
        <v>Dizzy Devine</v>
      </c>
      <c r="C59" s="1422">
        <f>IF(COUNTIF($E$3:$E$52,A59)=50,0,COUNTIF($E$3:$E$52,A59))</f>
        <v>2</v>
      </c>
      <c r="D59" s="1414"/>
      <c r="E59" s="246">
        <f>IF(COUNTIF($H$3:$H$52,A59)=50,0,COUNTIF($H$3:$H$52,A59))</f>
        <v>3</v>
      </c>
      <c r="F59" s="1414">
        <f>IF(COUNTIF($K$3:$K$52,A59)=50,0,COUNTIF($K$3:$K$52,A59))</f>
        <v>1</v>
      </c>
      <c r="G59" s="1414"/>
      <c r="H59" s="247">
        <f>SUM(C59:G59)</f>
        <v>6</v>
      </c>
      <c r="I59" s="1414">
        <f>IF(COUNTIF($B$3:$B$52,A59)=50,0,COUNTIF($B$3:$B$52,A59))</f>
        <v>0</v>
      </c>
      <c r="J59" s="1414"/>
      <c r="K59" s="246">
        <f>IF(COUNTIF($N$3:$N$52,A59)=50,0,COUNTIF($N$3:$N$52,A59))</f>
        <v>0</v>
      </c>
      <c r="L59" s="1415">
        <f>SUM(H59:K59)</f>
        <v>6</v>
      </c>
      <c r="M59" s="1415"/>
      <c r="N59" s="309">
        <f>L59/COUNT($A3:$A52)</f>
        <v>0.24</v>
      </c>
      <c r="O59" s="1415"/>
      <c r="P59" s="1415"/>
      <c r="Q59" s="206"/>
      <c r="R59" s="561" t="str">
        <f ca="1">IF(Rosters!H12=0,"",Rosters!H12)</f>
        <v>313</v>
      </c>
      <c r="S59" s="568" t="str">
        <f ca="1">IF(Rosters!I12=0,"",Rosters!I12)</f>
        <v>Black Eyed Skeez</v>
      </c>
      <c r="T59" s="1422">
        <f>IF(COUNTIF($V$3:$V$52,R59)=50,0,COUNTIF($V$3:$V$52,R59))</f>
        <v>1</v>
      </c>
      <c r="U59" s="1414"/>
      <c r="V59" s="246">
        <f>IF(COUNTIF($Y$3:$Y$52,R59)=50,0,COUNTIF($Y$3:$Y$52,R59))</f>
        <v>0</v>
      </c>
      <c r="W59" s="1414">
        <f>IF(COUNTIF($AB$3:$AB$52,R59)=50,0,COUNTIF($AB$3:$AB$52,R59))</f>
        <v>4</v>
      </c>
      <c r="X59" s="1414"/>
      <c r="Y59" s="247">
        <f>SUM(T59:X59)</f>
        <v>5</v>
      </c>
      <c r="Z59" s="1414">
        <f>IF(COUNTIF($S$3:$S$52,R59)=50,0,COUNTIF($S$3:$S$52,R59))</f>
        <v>8</v>
      </c>
      <c r="AA59" s="1414"/>
      <c r="AB59" s="246">
        <f>IF(COUNTIF($AE$3:$AE$52,R59)=50,0,COUNTIF($AE$3:$AE$52,R59))</f>
        <v>0</v>
      </c>
      <c r="AC59" s="1415">
        <f>SUM(Y59:AB59)</f>
        <v>13</v>
      </c>
      <c r="AD59" s="1415"/>
      <c r="AE59" s="309">
        <f>AC59/COUNT($A3:$A52)</f>
        <v>0.52</v>
      </c>
      <c r="AF59" s="1415"/>
      <c r="AG59" s="1415"/>
      <c r="AH59" s="206"/>
    </row>
    <row r="60" spans="1:41" ht="17" customHeight="1">
      <c r="A60" s="566" t="str">
        <f ca="1">IF(Rosters!B13=0,"",Rosters!B13)</f>
        <v>Trois</v>
      </c>
      <c r="B60" s="616" t="str">
        <f ca="1">IF(Rosters!C13=0,"",Rosters!C13)</f>
        <v>Fifi La Foe</v>
      </c>
      <c r="C60" s="1412">
        <f t="shared" ref="C60:C72" si="0">IF(COUNTIF($E$3:$E$52,A60)=50,0,COUNTIF($E$3:$E$52,A60))</f>
        <v>3</v>
      </c>
      <c r="D60" s="1401"/>
      <c r="E60" s="243">
        <f t="shared" ref="E60:E72" si="1">IF(COUNTIF($H$3:$H$52,A60)=50,0,COUNTIF($H$3:$H$52,A60))</f>
        <v>3</v>
      </c>
      <c r="F60" s="1401">
        <f t="shared" ref="F60:F72" si="2">IF(COUNTIF($K$3:$K$52,A60)=50,0,COUNTIF($K$3:$K$52,A60))</f>
        <v>0</v>
      </c>
      <c r="G60" s="1401"/>
      <c r="H60" s="245">
        <f t="shared" ref="H60:H72" si="3">SUM(C60:G60)</f>
        <v>6</v>
      </c>
      <c r="I60" s="1401">
        <f t="shared" ref="I60:I72" si="4">IF(COUNTIF($B$3:$B$52,A60)=50,0,COUNTIF($B$3:$B$52,A60))</f>
        <v>0</v>
      </c>
      <c r="J60" s="1401"/>
      <c r="K60" s="243">
        <f t="shared" ref="K60:K72" si="5">IF(COUNTIF($N$3:$N$52,A60)=50,0,COUNTIF($N$3:$N$52,A60))</f>
        <v>0</v>
      </c>
      <c r="L60" s="1400">
        <f t="shared" ref="L60:L72" si="6">SUM(H60:K60)</f>
        <v>6</v>
      </c>
      <c r="M60" s="1400"/>
      <c r="N60" s="310">
        <f>L60/COUNT($A3:$A52)</f>
        <v>0.24</v>
      </c>
      <c r="O60" s="1400"/>
      <c r="P60" s="1400"/>
      <c r="Q60" s="207"/>
      <c r="R60" s="562" t="str">
        <f ca="1">IF(Rosters!H13=0,"",Rosters!H13)</f>
        <v>24/7</v>
      </c>
      <c r="S60" s="569" t="str">
        <f ca="1">IF(Rosters!I13=0,"",Rosters!I13)</f>
        <v>boo d. livers</v>
      </c>
      <c r="T60" s="1412">
        <f t="shared" ref="T60:T72" si="7">IF(COUNTIF($V$3:$V$52,R60)=50,0,COUNTIF($V$3:$V$52,R60))</f>
        <v>0</v>
      </c>
      <c r="U60" s="1401"/>
      <c r="V60" s="243">
        <f t="shared" ref="V60:V72" si="8">IF(COUNTIF($Y$3:$Y$52,R60)=50,0,COUNTIF($Y$3:$Y$52,R60))</f>
        <v>0</v>
      </c>
      <c r="W60" s="1401">
        <f t="shared" ref="W60:W72" si="9">IF(COUNTIF($AB$3:$AB$52,R60)=50,0,COUNTIF($AB$3:$AB$52,R60))</f>
        <v>0</v>
      </c>
      <c r="X60" s="1401"/>
      <c r="Y60" s="245">
        <f t="shared" ref="Y60:Y72" si="10">SUM(T60:X60)</f>
        <v>0</v>
      </c>
      <c r="Z60" s="1401">
        <f t="shared" ref="Z60:Z72" si="11">IF(COUNTIF($S$3:$S$52,R60)=50,0,COUNTIF($S$3:$S$52,R60))</f>
        <v>0</v>
      </c>
      <c r="AA60" s="1401"/>
      <c r="AB60" s="243">
        <f t="shared" ref="AB60:AB72" si="12">IF(COUNTIF($AE$3:$AE$52,R60)=50,0,COUNTIF($AE$3:$AE$52,R60))</f>
        <v>6</v>
      </c>
      <c r="AC60" s="1400">
        <f t="shared" ref="AC60:AC72" si="13">SUM(Y60:AB60)</f>
        <v>6</v>
      </c>
      <c r="AD60" s="1400"/>
      <c r="AE60" s="310">
        <f t="shared" ref="AE60:AE72" si="14">AC60/COUNT($A4:$A53)</f>
        <v>0.25</v>
      </c>
      <c r="AF60" s="1400"/>
      <c r="AG60" s="1400"/>
      <c r="AH60" s="207"/>
    </row>
    <row r="61" spans="1:41" ht="17" customHeight="1">
      <c r="A61" s="566" t="str">
        <f ca="1">IF(Rosters!B14=0,"",Rosters!B14)</f>
        <v>187</v>
      </c>
      <c r="B61" s="616" t="str">
        <f ca="1">IF(Rosters!C14=0,"",Rosters!C14)</f>
        <v>Lady MacDeath</v>
      </c>
      <c r="C61" s="1412">
        <f t="shared" si="0"/>
        <v>8</v>
      </c>
      <c r="D61" s="1401"/>
      <c r="E61" s="243">
        <f t="shared" si="1"/>
        <v>0</v>
      </c>
      <c r="F61" s="1401">
        <f t="shared" si="2"/>
        <v>0</v>
      </c>
      <c r="G61" s="1401"/>
      <c r="H61" s="245">
        <f t="shared" si="3"/>
        <v>8</v>
      </c>
      <c r="I61" s="1401">
        <f t="shared" si="4"/>
        <v>3</v>
      </c>
      <c r="J61" s="1401"/>
      <c r="K61" s="243">
        <f t="shared" si="5"/>
        <v>0</v>
      </c>
      <c r="L61" s="1400">
        <f t="shared" si="6"/>
        <v>11</v>
      </c>
      <c r="M61" s="1400"/>
      <c r="N61" s="310">
        <f>L61/COUNT($A3:$A52)</f>
        <v>0.44</v>
      </c>
      <c r="O61" s="1400"/>
      <c r="P61" s="1400"/>
      <c r="Q61" s="207"/>
      <c r="R61" s="562" t="str">
        <f ca="1">IF(Rosters!H14=0,"",Rosters!H14)</f>
        <v>9</v>
      </c>
      <c r="S61" s="569" t="str">
        <f ca="1">IF(Rosters!I14=0,"",Rosters!I14)</f>
        <v>Cat's Meow</v>
      </c>
      <c r="T61" s="1412">
        <f t="shared" si="7"/>
        <v>2</v>
      </c>
      <c r="U61" s="1401"/>
      <c r="V61" s="243">
        <f t="shared" si="8"/>
        <v>0</v>
      </c>
      <c r="W61" s="1401">
        <f t="shared" si="9"/>
        <v>4</v>
      </c>
      <c r="X61" s="1401"/>
      <c r="Y61" s="245">
        <f t="shared" si="10"/>
        <v>6</v>
      </c>
      <c r="Z61" s="1401">
        <f t="shared" si="11"/>
        <v>0</v>
      </c>
      <c r="AA61" s="1401"/>
      <c r="AB61" s="243">
        <f t="shared" si="12"/>
        <v>0</v>
      </c>
      <c r="AC61" s="1400">
        <f t="shared" si="13"/>
        <v>6</v>
      </c>
      <c r="AD61" s="1400"/>
      <c r="AE61" s="310">
        <f t="shared" si="14"/>
        <v>0.25</v>
      </c>
      <c r="AF61" s="1400"/>
      <c r="AG61" s="1400"/>
      <c r="AH61" s="207"/>
    </row>
    <row r="62" spans="1:41" ht="17" customHeight="1">
      <c r="A62" s="566" t="str">
        <f ca="1">IF(Rosters!B15=0,"",Rosters!B15)</f>
        <v>9mm</v>
      </c>
      <c r="B62" s="616" t="str">
        <f ca="1">IF(Rosters!C15=0,"",Rosters!C15)</f>
        <v>Muffy Mafioso</v>
      </c>
      <c r="C62" s="1412">
        <f t="shared" si="0"/>
        <v>0</v>
      </c>
      <c r="D62" s="1401"/>
      <c r="E62" s="243">
        <f t="shared" si="1"/>
        <v>0</v>
      </c>
      <c r="F62" s="1401">
        <f t="shared" si="2"/>
        <v>0</v>
      </c>
      <c r="G62" s="1401"/>
      <c r="H62" s="245">
        <f t="shared" si="3"/>
        <v>0</v>
      </c>
      <c r="I62" s="1401">
        <f t="shared" si="4"/>
        <v>0</v>
      </c>
      <c r="J62" s="1401"/>
      <c r="K62" s="243">
        <f t="shared" si="5"/>
        <v>4</v>
      </c>
      <c r="L62" s="1400">
        <f t="shared" si="6"/>
        <v>4</v>
      </c>
      <c r="M62" s="1400"/>
      <c r="N62" s="310">
        <f>L62/COUNT($A3:$A52)</f>
        <v>0.16</v>
      </c>
      <c r="O62" s="1400"/>
      <c r="P62" s="1400"/>
      <c r="Q62" s="207"/>
      <c r="R62" s="562" t="str">
        <f ca="1">IF(Rosters!H15=0,"",Rosters!H15)</f>
        <v>102</v>
      </c>
      <c r="S62" s="569" t="str">
        <f ca="1">IF(Rosters!I15=0,"",Rosters!I15)</f>
        <v>Eight Mile Rose</v>
      </c>
      <c r="T62" s="1412">
        <f t="shared" si="7"/>
        <v>1</v>
      </c>
      <c r="U62" s="1401"/>
      <c r="V62" s="243">
        <f t="shared" si="8"/>
        <v>1</v>
      </c>
      <c r="W62" s="1401">
        <f t="shared" si="9"/>
        <v>2</v>
      </c>
      <c r="X62" s="1401"/>
      <c r="Y62" s="245">
        <f t="shared" si="10"/>
        <v>4</v>
      </c>
      <c r="Z62" s="1401">
        <f t="shared" si="11"/>
        <v>0</v>
      </c>
      <c r="AA62" s="1401"/>
      <c r="AB62" s="243">
        <f t="shared" si="12"/>
        <v>0</v>
      </c>
      <c r="AC62" s="1400">
        <f t="shared" si="13"/>
        <v>4</v>
      </c>
      <c r="AD62" s="1400"/>
      <c r="AE62" s="310">
        <f t="shared" si="14"/>
        <v>0.17391304347826086</v>
      </c>
      <c r="AF62" s="1400"/>
      <c r="AG62" s="1400"/>
      <c r="AH62" s="207"/>
    </row>
    <row r="63" spans="1:41" ht="17" customHeight="1">
      <c r="A63" s="566" t="str">
        <f ca="1">IF(Rosters!B16=0,"",Rosters!B16)</f>
        <v xml:space="preserve">2.8 </v>
      </c>
      <c r="B63" s="616" t="str">
        <f ca="1">IF(Rosters!C16=0,"",Rosters!C16)</f>
        <v>Racer McChaseHer</v>
      </c>
      <c r="C63" s="1412">
        <f t="shared" si="0"/>
        <v>0</v>
      </c>
      <c r="D63" s="1401"/>
      <c r="E63" s="243">
        <f t="shared" si="1"/>
        <v>1</v>
      </c>
      <c r="F63" s="1401">
        <f t="shared" si="2"/>
        <v>1</v>
      </c>
      <c r="G63" s="1401"/>
      <c r="H63" s="245">
        <f t="shared" si="3"/>
        <v>2</v>
      </c>
      <c r="I63" s="1401">
        <f t="shared" si="4"/>
        <v>4</v>
      </c>
      <c r="J63" s="1401"/>
      <c r="K63" s="243">
        <f t="shared" si="5"/>
        <v>6</v>
      </c>
      <c r="L63" s="1400">
        <f t="shared" si="6"/>
        <v>12</v>
      </c>
      <c r="M63" s="1400"/>
      <c r="N63" s="310">
        <f>L63/COUNT($A3:$A52)</f>
        <v>0.48</v>
      </c>
      <c r="O63" s="1400"/>
      <c r="P63" s="1400"/>
      <c r="Q63" s="207"/>
      <c r="R63" s="562" t="str">
        <f ca="1">IF(Rosters!H16=0,"",Rosters!H16)</f>
        <v>46</v>
      </c>
      <c r="S63" s="569" t="str">
        <f ca="1">IF(Rosters!I16=0,"",Rosters!I16)</f>
        <v>Fatal Femme</v>
      </c>
      <c r="T63" s="1412">
        <f t="shared" si="7"/>
        <v>0</v>
      </c>
      <c r="U63" s="1401"/>
      <c r="V63" s="243">
        <f t="shared" si="8"/>
        <v>0</v>
      </c>
      <c r="W63" s="1401">
        <f t="shared" si="9"/>
        <v>0</v>
      </c>
      <c r="X63" s="1401"/>
      <c r="Y63" s="245">
        <f t="shared" si="10"/>
        <v>0</v>
      </c>
      <c r="Z63" s="1401">
        <f t="shared" si="11"/>
        <v>11</v>
      </c>
      <c r="AA63" s="1401"/>
      <c r="AB63" s="243">
        <f t="shared" si="12"/>
        <v>0</v>
      </c>
      <c r="AC63" s="1400">
        <f t="shared" si="13"/>
        <v>11</v>
      </c>
      <c r="AD63" s="1400"/>
      <c r="AE63" s="310">
        <f t="shared" si="14"/>
        <v>0.47826086956521741</v>
      </c>
      <c r="AF63" s="1400"/>
      <c r="AG63" s="1400"/>
      <c r="AH63" s="207"/>
    </row>
    <row r="64" spans="1:41" ht="17" customHeight="1">
      <c r="A64" s="566" t="str">
        <f ca="1">IF(Rosters!B17=0,"",Rosters!B17)</f>
        <v>10cent</v>
      </c>
      <c r="B64" s="616" t="str">
        <f ca="1">IF(Rosters!C17=0,"",Rosters!C17)</f>
        <v>Rock Candy</v>
      </c>
      <c r="C64" s="1412">
        <f t="shared" si="0"/>
        <v>1</v>
      </c>
      <c r="D64" s="1401"/>
      <c r="E64" s="243">
        <f t="shared" si="1"/>
        <v>1</v>
      </c>
      <c r="F64" s="1401">
        <f t="shared" si="2"/>
        <v>0</v>
      </c>
      <c r="G64" s="1401"/>
      <c r="H64" s="245">
        <f t="shared" si="3"/>
        <v>2</v>
      </c>
      <c r="I64" s="1401">
        <f t="shared" si="4"/>
        <v>4</v>
      </c>
      <c r="J64" s="1401"/>
      <c r="K64" s="243">
        <f t="shared" si="5"/>
        <v>3</v>
      </c>
      <c r="L64" s="1400">
        <f t="shared" si="6"/>
        <v>9</v>
      </c>
      <c r="M64" s="1400"/>
      <c r="N64" s="310">
        <f>L64/COUNT($A3:$A52)</f>
        <v>0.36</v>
      </c>
      <c r="O64" s="1400"/>
      <c r="P64" s="1400"/>
      <c r="Q64" s="207"/>
      <c r="R64" s="562" t="str">
        <f ca="1">IF(Rosters!H17=0,"",Rosters!H17)</f>
        <v>Section8</v>
      </c>
      <c r="S64" s="569" t="str">
        <f ca="1">IF(Rosters!I17=0,"",Rosters!I17)</f>
        <v>Ghetto Barbie</v>
      </c>
      <c r="T64" s="1412">
        <f t="shared" si="7"/>
        <v>2</v>
      </c>
      <c r="U64" s="1401"/>
      <c r="V64" s="243">
        <f t="shared" si="8"/>
        <v>0</v>
      </c>
      <c r="W64" s="1401">
        <f t="shared" si="9"/>
        <v>0</v>
      </c>
      <c r="X64" s="1401"/>
      <c r="Y64" s="245">
        <f t="shared" si="10"/>
        <v>2</v>
      </c>
      <c r="Z64" s="1401">
        <f t="shared" si="11"/>
        <v>0</v>
      </c>
      <c r="AA64" s="1401"/>
      <c r="AB64" s="243">
        <f t="shared" si="12"/>
        <v>0</v>
      </c>
      <c r="AC64" s="1400">
        <f t="shared" si="13"/>
        <v>2</v>
      </c>
      <c r="AD64" s="1400"/>
      <c r="AE64" s="310">
        <f t="shared" si="14"/>
        <v>9.0909090909090912E-2</v>
      </c>
      <c r="AF64" s="1400"/>
      <c r="AG64" s="1400"/>
      <c r="AH64" s="207"/>
    </row>
    <row r="65" spans="1:34" ht="17" customHeight="1">
      <c r="A65" s="566" t="str">
        <f ca="1">IF(Rosters!B18=0,"",Rosters!B18)</f>
        <v>1337</v>
      </c>
      <c r="B65" s="616" t="str">
        <f ca="1">IF(Rosters!C18=0,"",Rosters!C18)</f>
        <v>Riot Nrrrd</v>
      </c>
      <c r="C65" s="1412">
        <f t="shared" si="0"/>
        <v>1</v>
      </c>
      <c r="D65" s="1401"/>
      <c r="E65" s="243">
        <f t="shared" si="1"/>
        <v>3</v>
      </c>
      <c r="F65" s="1401">
        <f t="shared" si="2"/>
        <v>0</v>
      </c>
      <c r="G65" s="1401"/>
      <c r="H65" s="245">
        <f t="shared" si="3"/>
        <v>4</v>
      </c>
      <c r="I65" s="1401">
        <f t="shared" si="4"/>
        <v>0</v>
      </c>
      <c r="J65" s="1401"/>
      <c r="K65" s="243">
        <f t="shared" si="5"/>
        <v>0</v>
      </c>
      <c r="L65" s="1400">
        <f t="shared" si="6"/>
        <v>4</v>
      </c>
      <c r="M65" s="1400"/>
      <c r="N65" s="310">
        <f>L65/COUNT($A3:$A52)</f>
        <v>0.16</v>
      </c>
      <c r="O65" s="1400"/>
      <c r="P65" s="1400"/>
      <c r="Q65" s="207"/>
      <c r="R65" s="562" t="str">
        <f ca="1">IF(Rosters!H18=0,"",Rosters!H18)</f>
        <v>23</v>
      </c>
      <c r="S65" s="569" t="str">
        <f ca="1">IF(Rosters!I18=0,"",Rosters!I18)</f>
        <v>Ima Wrecker</v>
      </c>
      <c r="T65" s="1412">
        <f t="shared" si="7"/>
        <v>2</v>
      </c>
      <c r="U65" s="1401"/>
      <c r="V65" s="243">
        <f t="shared" si="8"/>
        <v>0</v>
      </c>
      <c r="W65" s="1401">
        <f t="shared" si="9"/>
        <v>9</v>
      </c>
      <c r="X65" s="1401"/>
      <c r="Y65" s="245">
        <f t="shared" si="10"/>
        <v>11</v>
      </c>
      <c r="Z65" s="1401">
        <f t="shared" si="11"/>
        <v>0</v>
      </c>
      <c r="AA65" s="1401"/>
      <c r="AB65" s="243">
        <f t="shared" si="12"/>
        <v>0</v>
      </c>
      <c r="AC65" s="1400">
        <f t="shared" si="13"/>
        <v>11</v>
      </c>
      <c r="AD65" s="1400"/>
      <c r="AE65" s="310">
        <f t="shared" si="14"/>
        <v>0.5</v>
      </c>
      <c r="AF65" s="1400"/>
      <c r="AG65" s="1400"/>
      <c r="AH65" s="207"/>
    </row>
    <row r="66" spans="1:34" ht="17" customHeight="1">
      <c r="A66" s="566" t="str">
        <f ca="1">IF(Rosters!B19=0,"",Rosters!B19)</f>
        <v>.223</v>
      </c>
      <c r="B66" s="616" t="str">
        <f ca="1">IF(Rosters!C19=0,"",Rosters!C19)</f>
        <v>Spanish Ass'assin</v>
      </c>
      <c r="C66" s="1412">
        <f t="shared" si="0"/>
        <v>3</v>
      </c>
      <c r="D66" s="1401"/>
      <c r="E66" s="243">
        <f t="shared" si="1"/>
        <v>0</v>
      </c>
      <c r="F66" s="1401">
        <f t="shared" si="2"/>
        <v>5</v>
      </c>
      <c r="G66" s="1401"/>
      <c r="H66" s="245">
        <f t="shared" si="3"/>
        <v>8</v>
      </c>
      <c r="I66" s="1401">
        <f t="shared" si="4"/>
        <v>0</v>
      </c>
      <c r="J66" s="1401"/>
      <c r="K66" s="243">
        <f t="shared" si="5"/>
        <v>0</v>
      </c>
      <c r="L66" s="1400">
        <f t="shared" si="6"/>
        <v>8</v>
      </c>
      <c r="M66" s="1400"/>
      <c r="N66" s="310">
        <f>L66/COUNT($A3:$A52)</f>
        <v>0.32</v>
      </c>
      <c r="O66" s="1400"/>
      <c r="P66" s="1400"/>
      <c r="Q66" s="207"/>
      <c r="R66" s="562" t="str">
        <f ca="1">IF(Rosters!H19=0,"",Rosters!H19)</f>
        <v>777</v>
      </c>
      <c r="S66" s="569" t="str">
        <f ca="1">IF(Rosters!I19=0,"",Rosters!I19)</f>
        <v>Juicy Contusion</v>
      </c>
      <c r="T66" s="1412">
        <f t="shared" si="7"/>
        <v>4</v>
      </c>
      <c r="U66" s="1401"/>
      <c r="V66" s="243">
        <f t="shared" si="8"/>
        <v>0</v>
      </c>
      <c r="W66" s="1401">
        <f t="shared" si="9"/>
        <v>0</v>
      </c>
      <c r="X66" s="1401"/>
      <c r="Y66" s="245">
        <f t="shared" si="10"/>
        <v>4</v>
      </c>
      <c r="Z66" s="1401">
        <f t="shared" si="11"/>
        <v>0</v>
      </c>
      <c r="AA66" s="1401"/>
      <c r="AB66" s="243">
        <f t="shared" si="12"/>
        <v>0</v>
      </c>
      <c r="AC66" s="1400">
        <f t="shared" si="13"/>
        <v>4</v>
      </c>
      <c r="AD66" s="1400"/>
      <c r="AE66" s="310">
        <f t="shared" si="14"/>
        <v>0.19047619047619047</v>
      </c>
      <c r="AF66" s="1400"/>
      <c r="AG66" s="1400"/>
      <c r="AH66" s="207"/>
    </row>
    <row r="67" spans="1:34" ht="17" customHeight="1">
      <c r="A67" s="566" t="str">
        <f ca="1">IF(Rosters!B20=0,"",Rosters!B20)</f>
        <v>68</v>
      </c>
      <c r="B67" s="616" t="str">
        <f ca="1">IF(Rosters!C20=0,"",Rosters!C20)</f>
        <v>Summers Eve-L</v>
      </c>
      <c r="C67" s="1412">
        <f t="shared" si="0"/>
        <v>0</v>
      </c>
      <c r="D67" s="1401"/>
      <c r="E67" s="243">
        <f t="shared" si="1"/>
        <v>2</v>
      </c>
      <c r="F67" s="1401">
        <f t="shared" si="2"/>
        <v>4</v>
      </c>
      <c r="G67" s="1401"/>
      <c r="H67" s="245">
        <f t="shared" si="3"/>
        <v>6</v>
      </c>
      <c r="I67" s="1401">
        <f t="shared" si="4"/>
        <v>0</v>
      </c>
      <c r="J67" s="1401"/>
      <c r="K67" s="243">
        <f t="shared" si="5"/>
        <v>5</v>
      </c>
      <c r="L67" s="1400">
        <f t="shared" si="6"/>
        <v>11</v>
      </c>
      <c r="M67" s="1400"/>
      <c r="N67" s="310">
        <f>L67/COUNT($A3:$A52)</f>
        <v>0.44</v>
      </c>
      <c r="O67" s="1400"/>
      <c r="P67" s="1400"/>
      <c r="Q67" s="207"/>
      <c r="R67" s="562" t="str">
        <f ca="1">IF(Rosters!H20=0,"",Rosters!H20)</f>
        <v>100%</v>
      </c>
      <c r="S67" s="569" t="str">
        <f ca="1">IF(Rosters!I20=0,"",Rosters!I20)</f>
        <v>Polly Fester</v>
      </c>
      <c r="T67" s="1412">
        <f t="shared" si="7"/>
        <v>0</v>
      </c>
      <c r="U67" s="1401"/>
      <c r="V67" s="243">
        <f t="shared" si="8"/>
        <v>0</v>
      </c>
      <c r="W67" s="1401">
        <f t="shared" si="9"/>
        <v>0</v>
      </c>
      <c r="X67" s="1401"/>
      <c r="Y67" s="245">
        <f t="shared" si="10"/>
        <v>0</v>
      </c>
      <c r="Z67" s="1401">
        <f t="shared" si="11"/>
        <v>0</v>
      </c>
      <c r="AA67" s="1401"/>
      <c r="AB67" s="243">
        <f t="shared" si="12"/>
        <v>7</v>
      </c>
      <c r="AC67" s="1400">
        <f t="shared" si="13"/>
        <v>7</v>
      </c>
      <c r="AD67" s="1400"/>
      <c r="AE67" s="310">
        <f t="shared" si="14"/>
        <v>0.33333333333333331</v>
      </c>
      <c r="AF67" s="1400"/>
      <c r="AG67" s="1400"/>
      <c r="AH67" s="207"/>
    </row>
    <row r="68" spans="1:34" ht="17" customHeight="1">
      <c r="A68" s="566" t="str">
        <f ca="1">IF(Rosters!B21=0,"",Rosters!B21)</f>
        <v>-0</v>
      </c>
      <c r="B68" s="616" t="str">
        <f ca="1">IF(Rosters!C21=0,"",Rosters!C21)</f>
        <v>Vicious Vixen</v>
      </c>
      <c r="C68" s="1412">
        <f t="shared" si="0"/>
        <v>0</v>
      </c>
      <c r="D68" s="1401"/>
      <c r="E68" s="243">
        <f t="shared" si="1"/>
        <v>5</v>
      </c>
      <c r="F68" s="1401">
        <f t="shared" si="2"/>
        <v>4</v>
      </c>
      <c r="G68" s="1401"/>
      <c r="H68" s="245">
        <f t="shared" si="3"/>
        <v>9</v>
      </c>
      <c r="I68" s="1401">
        <f t="shared" si="4"/>
        <v>0</v>
      </c>
      <c r="J68" s="1401"/>
      <c r="K68" s="243">
        <f t="shared" si="5"/>
        <v>1</v>
      </c>
      <c r="L68" s="1400">
        <f t="shared" si="6"/>
        <v>10</v>
      </c>
      <c r="M68" s="1400"/>
      <c r="N68" s="310">
        <f>L68/COUNT($A3:$A52)</f>
        <v>0.4</v>
      </c>
      <c r="O68" s="1400"/>
      <c r="P68" s="1400"/>
      <c r="Q68" s="207"/>
      <c r="R68" s="562" t="str">
        <f ca="1">IF(Rosters!H21=0,"",Rosters!H21)</f>
        <v>3CC</v>
      </c>
      <c r="S68" s="569" t="str">
        <f ca="1">IF(Rosters!I21=0,"",Rosters!I21)</f>
        <v>Roxanna Hardplace</v>
      </c>
      <c r="T68" s="1412">
        <f t="shared" si="7"/>
        <v>0</v>
      </c>
      <c r="U68" s="1401"/>
      <c r="V68" s="243">
        <f t="shared" si="8"/>
        <v>14</v>
      </c>
      <c r="W68" s="1401">
        <f t="shared" si="9"/>
        <v>0</v>
      </c>
      <c r="X68" s="1401"/>
      <c r="Y68" s="245">
        <f t="shared" si="10"/>
        <v>14</v>
      </c>
      <c r="Z68" s="1401">
        <f t="shared" si="11"/>
        <v>0</v>
      </c>
      <c r="AA68" s="1401"/>
      <c r="AB68" s="243">
        <f t="shared" si="12"/>
        <v>0</v>
      </c>
      <c r="AC68" s="1400">
        <f t="shared" si="13"/>
        <v>14</v>
      </c>
      <c r="AD68" s="1400"/>
      <c r="AE68" s="310">
        <f t="shared" si="14"/>
        <v>0.7</v>
      </c>
      <c r="AF68" s="1400"/>
      <c r="AG68" s="1400"/>
      <c r="AH68" s="207"/>
    </row>
    <row r="69" spans="1:34" ht="17" customHeight="1">
      <c r="A69" s="566" t="str">
        <f ca="1">IF(Rosters!B22=0,"",Rosters!B22)</f>
        <v>31</v>
      </c>
      <c r="B69" s="616" t="str">
        <f ca="1">IF(Rosters!C22=0,"",Rosters!C22)</f>
        <v>Whiskey</v>
      </c>
      <c r="C69" s="1412">
        <f t="shared" si="0"/>
        <v>0</v>
      </c>
      <c r="D69" s="1401"/>
      <c r="E69" s="243">
        <f t="shared" si="1"/>
        <v>0</v>
      </c>
      <c r="F69" s="1401">
        <f t="shared" si="2"/>
        <v>3</v>
      </c>
      <c r="G69" s="1401"/>
      <c r="H69" s="245">
        <f t="shared" si="3"/>
        <v>3</v>
      </c>
      <c r="I69" s="1401">
        <f t="shared" si="4"/>
        <v>7</v>
      </c>
      <c r="J69" s="1401"/>
      <c r="K69" s="243">
        <f t="shared" si="5"/>
        <v>0</v>
      </c>
      <c r="L69" s="1400">
        <f t="shared" si="6"/>
        <v>10</v>
      </c>
      <c r="M69" s="1400"/>
      <c r="N69" s="310">
        <f>L69/COUNT($A3:$A52)</f>
        <v>0.4</v>
      </c>
      <c r="O69" s="1400"/>
      <c r="P69" s="1400"/>
      <c r="Q69" s="207"/>
      <c r="R69" s="562" t="str">
        <f ca="1">IF(Rosters!H22=0,"",Rosters!H22)</f>
        <v>CH4</v>
      </c>
      <c r="S69" s="569" t="str">
        <f ca="1">IF(Rosters!I22=0,"",Rosters!I22)</f>
        <v>Seoul Slayer</v>
      </c>
      <c r="T69" s="1412">
        <f t="shared" si="7"/>
        <v>3</v>
      </c>
      <c r="U69" s="1401"/>
      <c r="V69" s="243">
        <f t="shared" si="8"/>
        <v>0</v>
      </c>
      <c r="W69" s="1401">
        <f t="shared" si="9"/>
        <v>0</v>
      </c>
      <c r="X69" s="1401"/>
      <c r="Y69" s="245">
        <f t="shared" si="10"/>
        <v>3</v>
      </c>
      <c r="Z69" s="1401">
        <f t="shared" si="11"/>
        <v>0</v>
      </c>
      <c r="AA69" s="1401"/>
      <c r="AB69" s="243">
        <f t="shared" si="12"/>
        <v>0</v>
      </c>
      <c r="AC69" s="1400">
        <f t="shared" si="13"/>
        <v>3</v>
      </c>
      <c r="AD69" s="1400"/>
      <c r="AE69" s="310">
        <f t="shared" si="14"/>
        <v>0.15</v>
      </c>
      <c r="AF69" s="1400"/>
      <c r="AG69" s="1400"/>
      <c r="AH69" s="207"/>
    </row>
    <row r="70" spans="1:34" ht="17" customHeight="1">
      <c r="A70" s="566" t="str">
        <f ca="1">IF(Rosters!B23=0,"",Rosters!B23)</f>
        <v>-</v>
      </c>
      <c r="B70" s="616" t="str">
        <f ca="1">IF(Rosters!C23=0,"",Rosters!C23)</f>
        <v>-</v>
      </c>
      <c r="C70" s="1412">
        <f t="shared" si="0"/>
        <v>0</v>
      </c>
      <c r="D70" s="1401"/>
      <c r="E70" s="243">
        <f t="shared" si="1"/>
        <v>0</v>
      </c>
      <c r="F70" s="1401">
        <f t="shared" si="2"/>
        <v>0</v>
      </c>
      <c r="G70" s="1401"/>
      <c r="H70" s="245">
        <f t="shared" si="3"/>
        <v>0</v>
      </c>
      <c r="I70" s="1401">
        <f t="shared" si="4"/>
        <v>0</v>
      </c>
      <c r="J70" s="1401"/>
      <c r="K70" s="243">
        <f t="shared" si="5"/>
        <v>0</v>
      </c>
      <c r="L70" s="1400">
        <f t="shared" si="6"/>
        <v>0</v>
      </c>
      <c r="M70" s="1400"/>
      <c r="N70" s="310">
        <f>L70/COUNT($A3:$A52)</f>
        <v>0</v>
      </c>
      <c r="O70" s="1400"/>
      <c r="P70" s="1400"/>
      <c r="Q70" s="207"/>
      <c r="R70" s="562" t="str">
        <f ca="1">IF(Rosters!H23=0,"",Rosters!H23)</f>
        <v>5"blade</v>
      </c>
      <c r="S70" s="569" t="str">
        <f ca="1">IF(Rosters!I23=0,"",Rosters!I23)</f>
        <v>Sista Slit'chya</v>
      </c>
      <c r="T70" s="1412">
        <f t="shared" si="7"/>
        <v>0</v>
      </c>
      <c r="U70" s="1401"/>
      <c r="V70" s="243">
        <f t="shared" si="8"/>
        <v>0</v>
      </c>
      <c r="W70" s="1401">
        <f t="shared" si="9"/>
        <v>0</v>
      </c>
      <c r="X70" s="1401"/>
      <c r="Y70" s="245">
        <f t="shared" si="10"/>
        <v>0</v>
      </c>
      <c r="Z70" s="1401">
        <f t="shared" si="11"/>
        <v>0</v>
      </c>
      <c r="AA70" s="1401"/>
      <c r="AB70" s="243">
        <f t="shared" si="12"/>
        <v>5</v>
      </c>
      <c r="AC70" s="1400">
        <f t="shared" si="13"/>
        <v>5</v>
      </c>
      <c r="AD70" s="1400"/>
      <c r="AE70" s="310">
        <f t="shared" si="14"/>
        <v>0.26315789473684209</v>
      </c>
      <c r="AF70" s="1400"/>
      <c r="AG70" s="1400"/>
      <c r="AH70" s="207"/>
    </row>
    <row r="71" spans="1:34" ht="17" customHeight="1">
      <c r="A71" s="566" t="str">
        <f ca="1">IF(Rosters!B24=0,"",Rosters!B24)</f>
        <v>-</v>
      </c>
      <c r="B71" s="616" t="str">
        <f ca="1">IF(Rosters!C24=0,"",Rosters!C24)</f>
        <v>-</v>
      </c>
      <c r="C71" s="1412">
        <f t="shared" si="0"/>
        <v>0</v>
      </c>
      <c r="D71" s="1401"/>
      <c r="E71" s="243">
        <f t="shared" si="1"/>
        <v>0</v>
      </c>
      <c r="F71" s="1401">
        <f t="shared" si="2"/>
        <v>0</v>
      </c>
      <c r="G71" s="1401"/>
      <c r="H71" s="245">
        <f t="shared" si="3"/>
        <v>0</v>
      </c>
      <c r="I71" s="1401">
        <f t="shared" si="4"/>
        <v>0</v>
      </c>
      <c r="J71" s="1401"/>
      <c r="K71" s="243">
        <f t="shared" si="5"/>
        <v>0</v>
      </c>
      <c r="L71" s="1400">
        <f t="shared" si="6"/>
        <v>0</v>
      </c>
      <c r="M71" s="1400"/>
      <c r="N71" s="310">
        <f>L71/COUNT($A3:$A52)</f>
        <v>0</v>
      </c>
      <c r="O71" s="1400"/>
      <c r="P71" s="1400"/>
      <c r="Q71" s="207"/>
      <c r="R71" s="562" t="str">
        <f ca="1">IF(Rosters!H24=0,"",Rosters!H24)</f>
        <v>813</v>
      </c>
      <c r="S71" s="569" t="str">
        <f ca="1">IF(Rosters!I24=0,"",Rosters!I24)</f>
        <v>Tinja</v>
      </c>
      <c r="T71" s="1412">
        <f t="shared" si="7"/>
        <v>0</v>
      </c>
      <c r="U71" s="1401"/>
      <c r="V71" s="243">
        <f t="shared" si="8"/>
        <v>4</v>
      </c>
      <c r="W71" s="1401">
        <f t="shared" si="9"/>
        <v>0</v>
      </c>
      <c r="X71" s="1401"/>
      <c r="Y71" s="245">
        <f t="shared" si="10"/>
        <v>4</v>
      </c>
      <c r="Z71" s="1401">
        <f t="shared" si="11"/>
        <v>0</v>
      </c>
      <c r="AA71" s="1401"/>
      <c r="AB71" s="243">
        <f t="shared" si="12"/>
        <v>1</v>
      </c>
      <c r="AC71" s="1400">
        <f t="shared" si="13"/>
        <v>5</v>
      </c>
      <c r="AD71" s="1400"/>
      <c r="AE71" s="310">
        <f t="shared" si="14"/>
        <v>0.26315789473684209</v>
      </c>
      <c r="AF71" s="1400"/>
      <c r="AG71" s="1400"/>
      <c r="AH71" s="207"/>
    </row>
    <row r="72" spans="1:34" ht="17" customHeight="1" thickBot="1">
      <c r="A72" s="566" t="str">
        <f ca="1">IF(Rosters!B25=0,"",Rosters!B25)</f>
        <v>-</v>
      </c>
      <c r="B72" s="617" t="str">
        <f ca="1">IF(Rosters!C25=0,"",Rosters!C25)</f>
        <v>-</v>
      </c>
      <c r="C72" s="1417">
        <f t="shared" si="0"/>
        <v>0</v>
      </c>
      <c r="D72" s="1403"/>
      <c r="E72" s="308">
        <f t="shared" si="1"/>
        <v>0</v>
      </c>
      <c r="F72" s="1403">
        <f t="shared" si="2"/>
        <v>0</v>
      </c>
      <c r="G72" s="1403"/>
      <c r="H72" s="244">
        <f t="shared" si="3"/>
        <v>0</v>
      </c>
      <c r="I72" s="1403">
        <f t="shared" si="4"/>
        <v>0</v>
      </c>
      <c r="J72" s="1403"/>
      <c r="K72" s="308">
        <f t="shared" si="5"/>
        <v>0</v>
      </c>
      <c r="L72" s="1413">
        <f t="shared" si="6"/>
        <v>0</v>
      </c>
      <c r="M72" s="1413"/>
      <c r="N72" s="567">
        <f>L72/COUNT($A3:$A52)</f>
        <v>0</v>
      </c>
      <c r="O72" s="1413"/>
      <c r="P72" s="1413"/>
      <c r="Q72" s="208"/>
      <c r="R72" s="562" t="str">
        <f ca="1">IF(Rosters!H25=0,"",Rosters!H25)</f>
        <v>Crazy88</v>
      </c>
      <c r="S72" s="570" t="str">
        <f ca="1">IF(Rosters!I25=0,"",Rosters!I25)</f>
        <v>ZOOMa Thurman</v>
      </c>
      <c r="T72" s="1417">
        <f t="shared" si="7"/>
        <v>4</v>
      </c>
      <c r="U72" s="1403"/>
      <c r="V72" s="308">
        <f t="shared" si="8"/>
        <v>0</v>
      </c>
      <c r="W72" s="1403">
        <f t="shared" si="9"/>
        <v>0</v>
      </c>
      <c r="X72" s="1403"/>
      <c r="Y72" s="244">
        <f t="shared" si="10"/>
        <v>4</v>
      </c>
      <c r="Z72" s="1403">
        <f t="shared" si="11"/>
        <v>0</v>
      </c>
      <c r="AA72" s="1403"/>
      <c r="AB72" s="308">
        <f t="shared" si="12"/>
        <v>0</v>
      </c>
      <c r="AC72" s="1413">
        <f t="shared" si="13"/>
        <v>4</v>
      </c>
      <c r="AD72" s="1413"/>
      <c r="AE72" s="567">
        <f t="shared" si="14"/>
        <v>0.22222222222222221</v>
      </c>
      <c r="AF72" s="1413"/>
      <c r="AG72" s="1413"/>
      <c r="AH72" s="208"/>
    </row>
    <row r="73" spans="1:34" ht="17" customHeight="1" thickBot="1">
      <c r="A73" s="1409" t="s">
        <v>286</v>
      </c>
      <c r="B73" s="1410"/>
      <c r="C73" s="1410">
        <f>SUM(C59:D72)</f>
        <v>18</v>
      </c>
      <c r="D73" s="1410"/>
      <c r="E73" s="221">
        <f>SUM(E59:E72)</f>
        <v>18</v>
      </c>
      <c r="F73" s="1410">
        <f>SUM(F59:G72)</f>
        <v>18</v>
      </c>
      <c r="G73" s="1410"/>
      <c r="H73" s="221">
        <f>SUM(C73:G73)</f>
        <v>54</v>
      </c>
      <c r="I73" s="1410">
        <f>SUM(I59:J72)</f>
        <v>18</v>
      </c>
      <c r="J73" s="1410"/>
      <c r="K73" s="221">
        <f>SUM(K59:K72)</f>
        <v>19</v>
      </c>
      <c r="L73" s="1410">
        <f>SUM(H73:K73)</f>
        <v>91</v>
      </c>
      <c r="M73" s="1410"/>
      <c r="N73" s="564">
        <f>SUM(N59:N72)/5</f>
        <v>0.72799999999999998</v>
      </c>
      <c r="O73" s="1410">
        <f>SUM(O59:P72)</f>
        <v>0</v>
      </c>
      <c r="P73" s="1410"/>
      <c r="Q73" s="121">
        <f>SUM(Q59:Q72)</f>
        <v>0</v>
      </c>
      <c r="R73" s="1398" t="s">
        <v>286</v>
      </c>
      <c r="S73" s="1399"/>
      <c r="T73" s="1410">
        <f>SUM(T59:U72)</f>
        <v>19</v>
      </c>
      <c r="U73" s="1410"/>
      <c r="V73" s="221">
        <f>SUM(V59:V72)</f>
        <v>19</v>
      </c>
      <c r="W73" s="1410">
        <f>SUM(W59:X72)</f>
        <v>19</v>
      </c>
      <c r="X73" s="1410"/>
      <c r="Y73" s="221">
        <f>SUM(T73:X73)</f>
        <v>57</v>
      </c>
      <c r="Z73" s="1410">
        <f>SUM(Z59:AA72)</f>
        <v>19</v>
      </c>
      <c r="AA73" s="1410"/>
      <c r="AB73" s="221">
        <f>SUM(AB59:AB72)</f>
        <v>19</v>
      </c>
      <c r="AC73" s="1410">
        <f>SUM(Y73:AB73)</f>
        <v>95</v>
      </c>
      <c r="AD73" s="1410"/>
      <c r="AE73" s="564">
        <f>SUM(AE59:AE72)/5</f>
        <v>0.87708610789159991</v>
      </c>
      <c r="AF73" s="1410">
        <f>SUM(AF59:AG72)</f>
        <v>0</v>
      </c>
      <c r="AG73" s="1410"/>
      <c r="AH73" s="121">
        <f>SUM(AH59:AH72)</f>
        <v>0</v>
      </c>
    </row>
    <row r="74" spans="1:34" ht="13" thickBot="1">
      <c r="A74" s="1418" t="s">
        <v>260</v>
      </c>
      <c r="B74" s="1419"/>
      <c r="C74" s="1419"/>
      <c r="D74" s="1419"/>
      <c r="E74" s="1419"/>
      <c r="F74" s="1419"/>
      <c r="G74" s="1419"/>
      <c r="H74" s="1419"/>
      <c r="I74" s="1419"/>
      <c r="J74" s="1419"/>
      <c r="K74" s="1419"/>
      <c r="L74" s="1419"/>
      <c r="M74" s="1419"/>
      <c r="N74" s="1419"/>
      <c r="O74" s="1419"/>
      <c r="P74" s="1419"/>
      <c r="Q74" s="1420"/>
      <c r="R74" s="1418" t="s">
        <v>260</v>
      </c>
      <c r="S74" s="1419"/>
      <c r="T74" s="1419"/>
      <c r="U74" s="1419"/>
      <c r="V74" s="1419"/>
      <c r="W74" s="1419"/>
      <c r="X74" s="1419"/>
      <c r="Y74" s="1419"/>
      <c r="Z74" s="1419"/>
      <c r="AA74" s="1419"/>
      <c r="AB74" s="1419"/>
      <c r="AC74" s="1419"/>
      <c r="AD74" s="1419"/>
      <c r="AE74" s="1419"/>
      <c r="AF74" s="1419"/>
      <c r="AG74" s="1419"/>
      <c r="AH74" s="1420"/>
    </row>
    <row r="75" spans="1:34" ht="17" customHeight="1" thickBot="1">
      <c r="A75" s="202" t="s">
        <v>57</v>
      </c>
      <c r="B75" s="203" t="s">
        <v>21</v>
      </c>
      <c r="C75" s="1416" t="s">
        <v>60</v>
      </c>
      <c r="D75" s="1416"/>
      <c r="E75" s="203" t="s">
        <v>61</v>
      </c>
      <c r="F75" s="1416" t="s">
        <v>117</v>
      </c>
      <c r="G75" s="1416"/>
      <c r="H75" s="203" t="s">
        <v>118</v>
      </c>
      <c r="I75" s="1416" t="s">
        <v>59</v>
      </c>
      <c r="J75" s="1416"/>
      <c r="K75" s="203" t="s">
        <v>58</v>
      </c>
      <c r="L75" s="1416" t="s">
        <v>261</v>
      </c>
      <c r="M75" s="1416"/>
      <c r="N75" s="203" t="s">
        <v>183</v>
      </c>
      <c r="O75" s="1416" t="s">
        <v>120</v>
      </c>
      <c r="P75" s="1416"/>
      <c r="Q75" s="204" t="s">
        <v>121</v>
      </c>
      <c r="R75" s="202" t="s">
        <v>57</v>
      </c>
      <c r="S75" s="203" t="s">
        <v>21</v>
      </c>
      <c r="T75" s="1416" t="s">
        <v>60</v>
      </c>
      <c r="U75" s="1416"/>
      <c r="V75" s="203" t="s">
        <v>61</v>
      </c>
      <c r="W75" s="1416" t="s">
        <v>117</v>
      </c>
      <c r="X75" s="1416"/>
      <c r="Y75" s="203" t="s">
        <v>118</v>
      </c>
      <c r="Z75" s="1416" t="s">
        <v>59</v>
      </c>
      <c r="AA75" s="1416"/>
      <c r="AB75" s="203" t="s">
        <v>58</v>
      </c>
      <c r="AC75" s="1416" t="s">
        <v>261</v>
      </c>
      <c r="AD75" s="1416"/>
      <c r="AE75" s="203" t="s">
        <v>183</v>
      </c>
      <c r="AF75" s="1416" t="s">
        <v>120</v>
      </c>
      <c r="AG75" s="1416"/>
      <c r="AH75" s="204" t="s">
        <v>121</v>
      </c>
    </row>
    <row r="76" spans="1:34" ht="17" customHeight="1">
      <c r="A76" s="303" t="str">
        <f ca="1">IF(Rosters!B12=0,"",Rosters!B12)</f>
        <v>724</v>
      </c>
      <c r="B76" s="304" t="str">
        <f ca="1">IF(Rosters!C12=0,"",Rosters!C12)</f>
        <v>Dizzy Devine</v>
      </c>
      <c r="C76" s="1414">
        <f>SUMIF($E3:$E52,A76,$AJ3:$AJ52)</f>
        <v>-6</v>
      </c>
      <c r="D76" s="1414"/>
      <c r="E76" s="246">
        <f>SUMIF($H3:$H52,A76,$AJ3:$AJ52)</f>
        <v>-2</v>
      </c>
      <c r="F76" s="1414">
        <f>SUMIF($K3:$K52,A76,$AJ3:$AJ52)</f>
        <v>4</v>
      </c>
      <c r="G76" s="1414"/>
      <c r="H76" s="247">
        <f>SUM(C76:G76)</f>
        <v>-4</v>
      </c>
      <c r="I76" s="1414">
        <f>SUMIF($B3:$B52,A76,$AJ3:$AJ52)</f>
        <v>0</v>
      </c>
      <c r="J76" s="1414"/>
      <c r="K76" s="246">
        <f>SUMIF($N3:$N52,A76,$AJ3:$AJ52)</f>
        <v>0</v>
      </c>
      <c r="L76" s="1415">
        <f>SUMIF(AO3:AO52,A76,AJ3:AJ52)</f>
        <v>0</v>
      </c>
      <c r="M76" s="1415"/>
      <c r="N76" s="246">
        <f>SUM(H76:K76)</f>
        <v>-4</v>
      </c>
      <c r="O76" s="1415"/>
      <c r="P76" s="1415"/>
      <c r="Q76" s="311"/>
      <c r="R76" s="303" t="str">
        <f ca="1">IF(Rosters!H12=0,"",Rosters!H12)</f>
        <v>313</v>
      </c>
      <c r="S76" s="320" t="str">
        <f ca="1">IF(Rosters!I12=0,"",Rosters!I12)</f>
        <v>Black Eyed Skeez</v>
      </c>
      <c r="T76" s="1414">
        <f>SUMIF($V3:$V52,R76,$AM3:$AM52)</f>
        <v>10</v>
      </c>
      <c r="U76" s="1414"/>
      <c r="V76" s="246">
        <f>SUMIF($Y3:$Y52,R76,$AM3:$AM52)</f>
        <v>0</v>
      </c>
      <c r="W76" s="1414">
        <f>SUMIF($AB3:$AB52,R76,$AM3:$AM52)</f>
        <v>9</v>
      </c>
      <c r="X76" s="1414"/>
      <c r="Y76" s="247">
        <f>SUM(T76:X76)</f>
        <v>19</v>
      </c>
      <c r="Z76" s="1414">
        <f>SUMIF($S3:$S52,R76,$AM3:$AM52)</f>
        <v>10</v>
      </c>
      <c r="AA76" s="1414"/>
      <c r="AB76" s="246">
        <f>SUMIF($AE3:$AE52,R76,$AM3:$AM52)</f>
        <v>0</v>
      </c>
      <c r="AC76" s="1415">
        <f>SUMIF(AO3:AO52,R76,AM3:AM52)</f>
        <v>0</v>
      </c>
      <c r="AD76" s="1415"/>
      <c r="AE76" s="246">
        <f>SUM(Y76:AB76)</f>
        <v>29</v>
      </c>
      <c r="AF76" s="1415"/>
      <c r="AG76" s="1415"/>
      <c r="AH76" s="206"/>
    </row>
    <row r="77" spans="1:34" ht="17" customHeight="1">
      <c r="A77" s="305" t="str">
        <f ca="1">IF(Rosters!B13=0,"",Rosters!B13)</f>
        <v>Trois</v>
      </c>
      <c r="B77" s="306" t="str">
        <f ca="1">IF(Rosters!C13=0,"",Rosters!C13)</f>
        <v>Fifi La Foe</v>
      </c>
      <c r="C77" s="1401">
        <f>SUMIF($E3:$E52,A77,$AJ3:$AJ52)</f>
        <v>-3</v>
      </c>
      <c r="D77" s="1401"/>
      <c r="E77" s="243">
        <f>SUMIF($H3:$H52,A77,$AJ3:$AJ52)</f>
        <v>2</v>
      </c>
      <c r="F77" s="1401">
        <f>SUMIF($K3:$K52,A77,$AJ3:$AJ52)</f>
        <v>0</v>
      </c>
      <c r="G77" s="1401"/>
      <c r="H77" s="245">
        <f t="shared" ref="H77:H89" si="15">SUM(C77:G77)</f>
        <v>-1</v>
      </c>
      <c r="I77" s="1401">
        <f>SUMIF($B3:$B52,A77,$AJ3:$AJ52)</f>
        <v>0</v>
      </c>
      <c r="J77" s="1401"/>
      <c r="K77" s="243">
        <f>SUMIF($N3:$N52,A77,$AJ3:$AJ52)</f>
        <v>0</v>
      </c>
      <c r="L77" s="1400">
        <f>SUMIF(AO3:AO52,A77,AJ3:AJ52)</f>
        <v>0</v>
      </c>
      <c r="M77" s="1400"/>
      <c r="N77" s="243">
        <f t="shared" ref="N77:N89" si="16">SUM(H77:K77)</f>
        <v>-1</v>
      </c>
      <c r="O77" s="1400"/>
      <c r="P77" s="1400"/>
      <c r="Q77" s="312"/>
      <c r="R77" s="305" t="str">
        <f ca="1">IF(Rosters!H13=0,"",Rosters!H13)</f>
        <v>24/7</v>
      </c>
      <c r="S77" s="307" t="str">
        <f ca="1">IF(Rosters!I13=0,"",Rosters!I13)</f>
        <v>boo d. livers</v>
      </c>
      <c r="T77" s="1401">
        <f>SUMIF($V3:$V52,R77,$AM3:$AM52)</f>
        <v>0</v>
      </c>
      <c r="U77" s="1401"/>
      <c r="V77" s="243">
        <f>SUMIF($Y3:$Y52,R77,$AM3:$AM52)</f>
        <v>0</v>
      </c>
      <c r="W77" s="1401">
        <f>SUMIF($AB3:$AB52,R77,$AM3:$AM52)</f>
        <v>0</v>
      </c>
      <c r="X77" s="1401"/>
      <c r="Y77" s="245">
        <f t="shared" ref="Y77:Y89" si="17">SUM(T77:X77)</f>
        <v>0</v>
      </c>
      <c r="Z77" s="1401">
        <f>SUMIF($S3:$S52,R77,$AM3:$AM52)</f>
        <v>0</v>
      </c>
      <c r="AA77" s="1401"/>
      <c r="AB77" s="243">
        <f>SUMIF($AE3:$AE52,R77,$AM3:$AM52)</f>
        <v>0</v>
      </c>
      <c r="AC77" s="1400">
        <f>SUMIF(AO3:AO52,R77,AM3:AM52)</f>
        <v>0</v>
      </c>
      <c r="AD77" s="1400"/>
      <c r="AE77" s="243">
        <f t="shared" ref="AE77:AE89" si="18">SUM(Y77:AB77)</f>
        <v>0</v>
      </c>
      <c r="AF77" s="1400"/>
      <c r="AG77" s="1400"/>
      <c r="AH77" s="207"/>
    </row>
    <row r="78" spans="1:34" ht="17" customHeight="1">
      <c r="A78" s="305" t="str">
        <f ca="1">IF(Rosters!B14=0,"",Rosters!B14)</f>
        <v>187</v>
      </c>
      <c r="B78" s="306" t="str">
        <f ca="1">IF(Rosters!C14=0,"",Rosters!C14)</f>
        <v>Lady MacDeath</v>
      </c>
      <c r="C78" s="1401">
        <f>SUMIF($E3:$E52,A78,$AJ3:$AJ52)</f>
        <v>-18</v>
      </c>
      <c r="D78" s="1401"/>
      <c r="E78" s="243">
        <f>SUMIF($H3:$H52,A78,$AJ3:$AJ52)</f>
        <v>0</v>
      </c>
      <c r="F78" s="1401">
        <f>SUMIF($K3:$K52,A78,$AJ3:$AJ52)</f>
        <v>0</v>
      </c>
      <c r="G78" s="1401"/>
      <c r="H78" s="245">
        <f t="shared" si="15"/>
        <v>-18</v>
      </c>
      <c r="I78" s="1401">
        <f>SUMIF($B3:$B52,A78,$AJ3:$AJ52)</f>
        <v>-5</v>
      </c>
      <c r="J78" s="1401"/>
      <c r="K78" s="243">
        <f>SUMIF($N3:$N52,A78,$AJ3:$AJ52)</f>
        <v>0</v>
      </c>
      <c r="L78" s="1400">
        <f>SUMIF(AO3:AO52,A78,AJ3:AJ52)</f>
        <v>0</v>
      </c>
      <c r="M78" s="1400"/>
      <c r="N78" s="243">
        <f t="shared" si="16"/>
        <v>-23</v>
      </c>
      <c r="O78" s="1400"/>
      <c r="P78" s="1400"/>
      <c r="Q78" s="312"/>
      <c r="R78" s="305" t="str">
        <f ca="1">IF(Rosters!H14=0,"",Rosters!H14)</f>
        <v>9</v>
      </c>
      <c r="S78" s="307" t="str">
        <f ca="1">IF(Rosters!I14=0,"",Rosters!I14)</f>
        <v>Cat's Meow</v>
      </c>
      <c r="T78" s="1401">
        <f>SUMIF($V3:$V52,R78,$AM3:$AM52)</f>
        <v>-3</v>
      </c>
      <c r="U78" s="1401"/>
      <c r="V78" s="243">
        <f>SUMIF($Y3:$Y52,R78,$AM3:$AM52)</f>
        <v>0</v>
      </c>
      <c r="W78" s="1401">
        <f>SUMIF($AB3:$AB52,R78,$AM3:$AM52)</f>
        <v>3</v>
      </c>
      <c r="X78" s="1401"/>
      <c r="Y78" s="245">
        <f t="shared" si="17"/>
        <v>0</v>
      </c>
      <c r="Z78" s="1401">
        <f>SUMIF($S3:$S52,R78,$AM3:$AM52)</f>
        <v>0</v>
      </c>
      <c r="AA78" s="1401"/>
      <c r="AB78" s="243">
        <f>SUMIF($AE3:$AE52,R78,$AM3:$AM52)</f>
        <v>0</v>
      </c>
      <c r="AC78" s="1400">
        <f>SUMIF(AO3:AO52,R78,AM3:AM52)</f>
        <v>0</v>
      </c>
      <c r="AD78" s="1400"/>
      <c r="AE78" s="243">
        <f t="shared" si="18"/>
        <v>0</v>
      </c>
      <c r="AF78" s="1400"/>
      <c r="AG78" s="1400"/>
      <c r="AH78" s="207"/>
    </row>
    <row r="79" spans="1:34" ht="17" customHeight="1">
      <c r="A79" s="305" t="str">
        <f ca="1">IF(Rosters!B15=0,"",Rosters!B15)</f>
        <v>9mm</v>
      </c>
      <c r="B79" s="306" t="str">
        <f ca="1">IF(Rosters!C15=0,"",Rosters!C15)</f>
        <v>Muffy Mafioso</v>
      </c>
      <c r="C79" s="1401">
        <f>SUMIF($E3:$E52,A79,$AJ3:$AJ52)</f>
        <v>0</v>
      </c>
      <c r="D79" s="1401"/>
      <c r="E79" s="243">
        <f>SUMIF($H3:$H52,A79,$AJ3:$AJ52)</f>
        <v>0</v>
      </c>
      <c r="F79" s="1401">
        <f>SUMIF($K3:$K52,A79,$AJ3:$AJ52)</f>
        <v>0</v>
      </c>
      <c r="G79" s="1401"/>
      <c r="H79" s="245">
        <f t="shared" si="15"/>
        <v>0</v>
      </c>
      <c r="I79" s="1401">
        <f>SUMIF($B3:$B52,A79,$AJ3:$AJ52)</f>
        <v>0</v>
      </c>
      <c r="J79" s="1401"/>
      <c r="K79" s="243">
        <f>SUMIF($N3:$N52,A79,$AJ3:$AJ52)</f>
        <v>-11</v>
      </c>
      <c r="L79" s="1400">
        <f>SUMIF(AO3:AO52,A79,AJ3:AJ52)</f>
        <v>0</v>
      </c>
      <c r="M79" s="1400"/>
      <c r="N79" s="243">
        <f t="shared" si="16"/>
        <v>-11</v>
      </c>
      <c r="O79" s="1400"/>
      <c r="P79" s="1400"/>
      <c r="Q79" s="312"/>
      <c r="R79" s="305" t="str">
        <f ca="1">IF(Rosters!H15=0,"",Rosters!H15)</f>
        <v>102</v>
      </c>
      <c r="S79" s="307" t="str">
        <f ca="1">IF(Rosters!I15=0,"",Rosters!I15)</f>
        <v>Eight Mile Rose</v>
      </c>
      <c r="T79" s="1401">
        <f>SUMIF($V3:$V52,R79,$AM3:$AM52)</f>
        <v>-4</v>
      </c>
      <c r="U79" s="1401"/>
      <c r="V79" s="243">
        <f>SUMIF($Y3:$Y52,R79,$AM3:$AM52)</f>
        <v>5</v>
      </c>
      <c r="W79" s="1401">
        <f>SUMIF($AB3:$AB52,R79,$AM3:$AM52)</f>
        <v>-3</v>
      </c>
      <c r="X79" s="1401"/>
      <c r="Y79" s="245">
        <f t="shared" si="17"/>
        <v>-2</v>
      </c>
      <c r="Z79" s="1401">
        <f>SUMIF($S3:$S52,R79,$AM3:$AM52)</f>
        <v>0</v>
      </c>
      <c r="AA79" s="1401"/>
      <c r="AB79" s="243">
        <f>SUMIF($AE3:$AE52,R79,$AM3:$AM52)</f>
        <v>0</v>
      </c>
      <c r="AC79" s="1400">
        <f>SUMIF(AO3:AO52,R79,AM3:AM52)</f>
        <v>0</v>
      </c>
      <c r="AD79" s="1400"/>
      <c r="AE79" s="243">
        <f t="shared" si="18"/>
        <v>-2</v>
      </c>
      <c r="AF79" s="1400"/>
      <c r="AG79" s="1400"/>
      <c r="AH79" s="207"/>
    </row>
    <row r="80" spans="1:34" ht="17" customHeight="1">
      <c r="A80" s="305" t="str">
        <f ca="1">IF(Rosters!B16=0,"",Rosters!B16)</f>
        <v xml:space="preserve">2.8 </v>
      </c>
      <c r="B80" s="306" t="str">
        <f ca="1">IF(Rosters!C16=0,"",Rosters!C16)</f>
        <v>Racer McChaseHer</v>
      </c>
      <c r="C80" s="1401">
        <f>SUMIF($E3:$E52,A80,$AJ3:$AJ52)</f>
        <v>0</v>
      </c>
      <c r="D80" s="1401"/>
      <c r="E80" s="243">
        <f>SUMIF($H3:$H52,A80,$AJ3:$AJ52)</f>
        <v>-6</v>
      </c>
      <c r="F80" s="1401">
        <f>SUMIF($K3:$K52,A80,$AJ3:$AJ52)</f>
        <v>0</v>
      </c>
      <c r="G80" s="1401"/>
      <c r="H80" s="245">
        <f t="shared" si="15"/>
        <v>-6</v>
      </c>
      <c r="I80" s="1401">
        <f>SUMIF($B3:$B52,A80,$AJ3:$AJ52)</f>
        <v>-8</v>
      </c>
      <c r="J80" s="1401"/>
      <c r="K80" s="243">
        <f>SUMIF($N3:$N52,A80,$AJ3:$AJ52)</f>
        <v>-3</v>
      </c>
      <c r="L80" s="1400">
        <f>SUMIF(AO3:AO52,A80,AJ3:AJ52)</f>
        <v>0</v>
      </c>
      <c r="M80" s="1400"/>
      <c r="N80" s="243">
        <f t="shared" si="16"/>
        <v>-17</v>
      </c>
      <c r="O80" s="1400"/>
      <c r="P80" s="1400"/>
      <c r="Q80" s="312"/>
      <c r="R80" s="305" t="str">
        <f ca="1">IF(Rosters!H16=0,"",Rosters!H16)</f>
        <v>46</v>
      </c>
      <c r="S80" s="307" t="str">
        <f ca="1">IF(Rosters!I16=0,"",Rosters!I16)</f>
        <v>Fatal Femme</v>
      </c>
      <c r="T80" s="1401">
        <f>SUMIF($V3:$V52,R80,$AM3:$AM52)</f>
        <v>0</v>
      </c>
      <c r="U80" s="1401"/>
      <c r="V80" s="243">
        <f>SUMIF($Y3:$Y52,R80,$AM3:$AM52)</f>
        <v>0</v>
      </c>
      <c r="W80" s="1401">
        <f>SUMIF($AB3:$AB52,R80,$AM3:$AM52)</f>
        <v>0</v>
      </c>
      <c r="X80" s="1401"/>
      <c r="Y80" s="245">
        <f t="shared" si="17"/>
        <v>0</v>
      </c>
      <c r="Z80" s="1401">
        <f>SUMIF($S3:$S52,R80,$AM3:$AM52)</f>
        <v>18</v>
      </c>
      <c r="AA80" s="1401"/>
      <c r="AB80" s="243">
        <f>SUMIF($AE3:$AE52,R80,$AM3:$AM52)</f>
        <v>0</v>
      </c>
      <c r="AC80" s="1400">
        <f>SUMIF(AO3:AO52,R80,AM3:AM52)</f>
        <v>0</v>
      </c>
      <c r="AD80" s="1400"/>
      <c r="AE80" s="243">
        <f t="shared" si="18"/>
        <v>18</v>
      </c>
      <c r="AF80" s="1400"/>
      <c r="AG80" s="1400"/>
      <c r="AH80" s="207"/>
    </row>
    <row r="81" spans="1:34" ht="17" customHeight="1">
      <c r="A81" s="305" t="str">
        <f ca="1">IF(Rosters!B17=0,"",Rosters!B17)</f>
        <v>10cent</v>
      </c>
      <c r="B81" s="306" t="str">
        <f ca="1">IF(Rosters!C17=0,"",Rosters!C17)</f>
        <v>Rock Candy</v>
      </c>
      <c r="C81" s="1401">
        <f>SUMIF($E3:$E52,A81,$AJ3:$AJ52)</f>
        <v>5</v>
      </c>
      <c r="D81" s="1401"/>
      <c r="E81" s="243">
        <f>SUMIF($H3:$H52,A81,$AJ3:$AJ52)</f>
        <v>-5</v>
      </c>
      <c r="F81" s="1401">
        <f>SUMIF($K3:$K52,A81,$AJ3:$AJ52)</f>
        <v>0</v>
      </c>
      <c r="G81" s="1401"/>
      <c r="H81" s="245">
        <f t="shared" si="15"/>
        <v>0</v>
      </c>
      <c r="I81" s="1401">
        <f>SUMIF($B3:$B52,A81,$AJ3:$AJ52)</f>
        <v>-6</v>
      </c>
      <c r="J81" s="1401"/>
      <c r="K81" s="243">
        <f>SUMIF($N3:$N52,A81,$AJ3:$AJ52)</f>
        <v>-13</v>
      </c>
      <c r="L81" s="1400">
        <f>SUMIF(AO3:AO52,A81,AJ3:AJ52)</f>
        <v>0</v>
      </c>
      <c r="M81" s="1400"/>
      <c r="N81" s="243">
        <f t="shared" si="16"/>
        <v>-19</v>
      </c>
      <c r="O81" s="1400"/>
      <c r="P81" s="1400"/>
      <c r="Q81" s="312"/>
      <c r="R81" s="305" t="str">
        <f ca="1">IF(Rosters!H17=0,"",Rosters!H17)</f>
        <v>Section8</v>
      </c>
      <c r="S81" s="307" t="str">
        <f ca="1">IF(Rosters!I17=0,"",Rosters!I17)</f>
        <v>Ghetto Barbie</v>
      </c>
      <c r="T81" s="1401">
        <f>SUMIF($V3:$V52,R81,$AM3:$AM52)</f>
        <v>4</v>
      </c>
      <c r="U81" s="1401"/>
      <c r="V81" s="243">
        <f>SUMIF($Y3:$Y52,R81,$AM3:$AM52)</f>
        <v>0</v>
      </c>
      <c r="W81" s="1401">
        <f>SUMIF($AB3:$AB52,R81,$AM3:$AM52)</f>
        <v>0</v>
      </c>
      <c r="X81" s="1401"/>
      <c r="Y81" s="245">
        <f t="shared" si="17"/>
        <v>4</v>
      </c>
      <c r="Z81" s="1401">
        <f>SUMIF($S3:$S52,R81,$AM3:$AM52)</f>
        <v>0</v>
      </c>
      <c r="AA81" s="1401"/>
      <c r="AB81" s="243">
        <f>SUMIF($AE3:$AE52,R81,$AM3:$AM52)</f>
        <v>0</v>
      </c>
      <c r="AC81" s="1400">
        <f>SUMIF(AO3:AO52,R81,AM3:AM52)</f>
        <v>0</v>
      </c>
      <c r="AD81" s="1400"/>
      <c r="AE81" s="243">
        <f t="shared" si="18"/>
        <v>4</v>
      </c>
      <c r="AF81" s="1400"/>
      <c r="AG81" s="1400"/>
      <c r="AH81" s="207"/>
    </row>
    <row r="82" spans="1:34" ht="17" customHeight="1">
      <c r="A82" s="305" t="str">
        <f ca="1">IF(Rosters!B18=0,"",Rosters!B18)</f>
        <v>1337</v>
      </c>
      <c r="B82" s="306" t="str">
        <f ca="1">IF(Rosters!C18=0,"",Rosters!C18)</f>
        <v>Riot Nrrrd</v>
      </c>
      <c r="C82" s="1401">
        <f>SUMIF($E3:$E52,A82,$AJ3:$AJ52)</f>
        <v>-5</v>
      </c>
      <c r="D82" s="1401"/>
      <c r="E82" s="243">
        <f>SUMIF($H3:$H52,A82,$AJ3:$AJ52)</f>
        <v>-10</v>
      </c>
      <c r="F82" s="1401">
        <f>SUMIF($K3:$K52,A82,$AJ3:$AJ52)</f>
        <v>0</v>
      </c>
      <c r="G82" s="1401"/>
      <c r="H82" s="245">
        <f t="shared" si="15"/>
        <v>-15</v>
      </c>
      <c r="I82" s="1401">
        <f>SUMIF($B3:$B52,A82,$AJ3:$AJ52)</f>
        <v>0</v>
      </c>
      <c r="J82" s="1401"/>
      <c r="K82" s="243">
        <f>SUMIF($N3:$N52,A82,$AJ3:$AJ52)</f>
        <v>0</v>
      </c>
      <c r="L82" s="1400">
        <f>SUMIF(AO3:AO52,A82,AJ3:AJ52)</f>
        <v>0</v>
      </c>
      <c r="M82" s="1400"/>
      <c r="N82" s="243">
        <f t="shared" si="16"/>
        <v>-15</v>
      </c>
      <c r="O82" s="1400"/>
      <c r="P82" s="1400"/>
      <c r="Q82" s="312"/>
      <c r="R82" s="305" t="str">
        <f ca="1">IF(Rosters!H18=0,"",Rosters!H18)</f>
        <v>23</v>
      </c>
      <c r="S82" s="307" t="str">
        <f ca="1">IF(Rosters!I18=0,"",Rosters!I18)</f>
        <v>Ima Wrecker</v>
      </c>
      <c r="T82" s="1401">
        <f>SUMIF($V3:$V52,R82,$AM3:$AM52)</f>
        <v>4</v>
      </c>
      <c r="U82" s="1401"/>
      <c r="V82" s="243">
        <f>SUMIF($Y3:$Y52,R82,$AM3:$AM52)</f>
        <v>0</v>
      </c>
      <c r="W82" s="1401">
        <f>SUMIF($AB3:$AB52,R82,$AM3:$AM52)</f>
        <v>19</v>
      </c>
      <c r="X82" s="1401"/>
      <c r="Y82" s="245">
        <f t="shared" si="17"/>
        <v>23</v>
      </c>
      <c r="Z82" s="1401">
        <f>SUMIF($S3:$S52,R82,$AM3:$AM52)</f>
        <v>0</v>
      </c>
      <c r="AA82" s="1401"/>
      <c r="AB82" s="243">
        <f>SUMIF($AE3:$AE52,R82,$AM3:$AM52)</f>
        <v>0</v>
      </c>
      <c r="AC82" s="1400">
        <f>SUMIF(AO3:AO52,R82,AM3:AM52)</f>
        <v>0</v>
      </c>
      <c r="AD82" s="1400"/>
      <c r="AE82" s="243">
        <f t="shared" si="18"/>
        <v>23</v>
      </c>
      <c r="AF82" s="1400"/>
      <c r="AG82" s="1400"/>
      <c r="AH82" s="207"/>
    </row>
    <row r="83" spans="1:34" ht="17" customHeight="1">
      <c r="A83" s="305" t="str">
        <f ca="1">IF(Rosters!B19=0,"",Rosters!B19)</f>
        <v>.223</v>
      </c>
      <c r="B83" s="306" t="str">
        <f ca="1">IF(Rosters!C19=0,"",Rosters!C19)</f>
        <v>Spanish Ass'assin</v>
      </c>
      <c r="C83" s="1401">
        <f>SUMIF($E3:$E52,A83,$AJ3:$AJ52)</f>
        <v>-5</v>
      </c>
      <c r="D83" s="1401"/>
      <c r="E83" s="243">
        <f>SUMIF($H3:$H52,A83,$AJ3:$AJ52)</f>
        <v>0</v>
      </c>
      <c r="F83" s="1401">
        <f>SUMIF($K3:$K52,A83,$AJ3:$AJ52)</f>
        <v>-21</v>
      </c>
      <c r="G83" s="1401"/>
      <c r="H83" s="245">
        <f t="shared" si="15"/>
        <v>-26</v>
      </c>
      <c r="I83" s="1401">
        <f>SUMIF($B3:$B52,A83,$AJ3:$AJ52)</f>
        <v>0</v>
      </c>
      <c r="J83" s="1401"/>
      <c r="K83" s="243">
        <f>SUMIF($N3:$N52,A83,$AJ3:$AJ52)</f>
        <v>0</v>
      </c>
      <c r="L83" s="1400">
        <f>SUMIF(AO3:AO52,A83,AJ3:AJ52)</f>
        <v>0</v>
      </c>
      <c r="M83" s="1400"/>
      <c r="N83" s="243">
        <f t="shared" si="16"/>
        <v>-26</v>
      </c>
      <c r="O83" s="1400"/>
      <c r="P83" s="1400"/>
      <c r="Q83" s="312"/>
      <c r="R83" s="305" t="str">
        <f ca="1">IF(Rosters!H19=0,"",Rosters!H19)</f>
        <v>777</v>
      </c>
      <c r="S83" s="307" t="str">
        <f ca="1">IF(Rosters!I19=0,"",Rosters!I19)</f>
        <v>Juicy Contusion</v>
      </c>
      <c r="T83" s="1401">
        <f>SUMIF($V3:$V52,R83,$AM3:$AM52)</f>
        <v>6</v>
      </c>
      <c r="U83" s="1401"/>
      <c r="V83" s="243">
        <f>SUMIF($Y3:$Y52,R83,$AM3:$AM52)</f>
        <v>0</v>
      </c>
      <c r="W83" s="1401">
        <f>SUMIF($AB3:$AB52,R83,$AM3:$AM52)</f>
        <v>0</v>
      </c>
      <c r="X83" s="1401"/>
      <c r="Y83" s="245">
        <f t="shared" si="17"/>
        <v>6</v>
      </c>
      <c r="Z83" s="1401">
        <f>SUMIF($S3:$S52,R83,$AM3:$AM52)</f>
        <v>0</v>
      </c>
      <c r="AA83" s="1401"/>
      <c r="AB83" s="243">
        <f>SUMIF($AE3:$AE52,R83,$AM3:$AM52)</f>
        <v>0</v>
      </c>
      <c r="AC83" s="1400">
        <f>SUMIF(AO3:AO52,R83,AM2:AM3)</f>
        <v>0</v>
      </c>
      <c r="AD83" s="1400"/>
      <c r="AE83" s="243">
        <f t="shared" si="18"/>
        <v>6</v>
      </c>
      <c r="AF83" s="1400"/>
      <c r="AG83" s="1400"/>
      <c r="AH83" s="207"/>
    </row>
    <row r="84" spans="1:34" ht="17" customHeight="1">
      <c r="A84" s="305" t="str">
        <f ca="1">IF(Rosters!B20=0,"",Rosters!B20)</f>
        <v>68</v>
      </c>
      <c r="B84" s="306" t="str">
        <f ca="1">IF(Rosters!C20=0,"",Rosters!C20)</f>
        <v>Summers Eve-L</v>
      </c>
      <c r="C84" s="1401">
        <f>SUMIF($E3:$E52,A84,$AJ3:$AJ52)</f>
        <v>0</v>
      </c>
      <c r="D84" s="1401"/>
      <c r="E84" s="243">
        <f>SUMIF($H3:$H52,A84,$AJ3:$AJ52)</f>
        <v>-6</v>
      </c>
      <c r="F84" s="1401">
        <f>SUMIF($K3:$K52,A84,$AJ3:$AJ52)</f>
        <v>-4</v>
      </c>
      <c r="G84" s="1401"/>
      <c r="H84" s="245">
        <f t="shared" si="15"/>
        <v>-10</v>
      </c>
      <c r="I84" s="1401">
        <f>SUMIF($B3:$B52,A84,$AJ3:$AJ52)</f>
        <v>0</v>
      </c>
      <c r="J84" s="1401"/>
      <c r="K84" s="243">
        <f>SUMIF($N3:$N52,A84,$AJ3:$AJ52)</f>
        <v>-6</v>
      </c>
      <c r="L84" s="1400">
        <f>SUMIF(AO3:AO52,A84,AJ3:AJ52)</f>
        <v>0</v>
      </c>
      <c r="M84" s="1400"/>
      <c r="N84" s="243">
        <f t="shared" si="16"/>
        <v>-16</v>
      </c>
      <c r="O84" s="1400"/>
      <c r="P84" s="1400"/>
      <c r="Q84" s="312"/>
      <c r="R84" s="305" t="str">
        <f ca="1">IF(Rosters!H20=0,"",Rosters!H20)</f>
        <v>100%</v>
      </c>
      <c r="S84" s="307" t="str">
        <f ca="1">IF(Rosters!I20=0,"",Rosters!I20)</f>
        <v>Polly Fester</v>
      </c>
      <c r="T84" s="1401">
        <f>SUMIF($V3:$V52,R84,$AM3:$AM52)</f>
        <v>0</v>
      </c>
      <c r="U84" s="1401"/>
      <c r="V84" s="243">
        <f>SUMIF($Y3:$Y52,R84,$AM3:$AM52)</f>
        <v>0</v>
      </c>
      <c r="W84" s="1401">
        <f>SUMIF($AB3:$AB52,R84,$AM3:$AM52)</f>
        <v>0</v>
      </c>
      <c r="X84" s="1401"/>
      <c r="Y84" s="245">
        <f t="shared" si="17"/>
        <v>0</v>
      </c>
      <c r="Z84" s="1401">
        <f>SUMIF($S3:$S52,R84,$AM3:$AM52)</f>
        <v>0</v>
      </c>
      <c r="AA84" s="1401"/>
      <c r="AB84" s="243">
        <f>SUMIF($AE3:$AE52,R84,$AM3:$AM52)</f>
        <v>14</v>
      </c>
      <c r="AC84" s="1400">
        <f>SUMIF(AO3:AO52,R84,AM3:AM52)</f>
        <v>0</v>
      </c>
      <c r="AD84" s="1400"/>
      <c r="AE84" s="243">
        <f t="shared" si="18"/>
        <v>14</v>
      </c>
      <c r="AF84" s="1400"/>
      <c r="AG84" s="1400"/>
      <c r="AH84" s="207"/>
    </row>
    <row r="85" spans="1:34" ht="17" customHeight="1">
      <c r="A85" s="305" t="str">
        <f ca="1">IF(Rosters!B21=0,"",Rosters!B21)</f>
        <v>-0</v>
      </c>
      <c r="B85" s="306" t="str">
        <f ca="1">IF(Rosters!C21=0,"",Rosters!C21)</f>
        <v>Vicious Vixen</v>
      </c>
      <c r="C85" s="1401">
        <f>SUMIF($E3:$E52,A85,$AJ3:$AJ52)</f>
        <v>0</v>
      </c>
      <c r="D85" s="1401"/>
      <c r="E85" s="243">
        <f>SUMIF($H3:$H52,A85,$AJ3:$AJ52)</f>
        <v>-5</v>
      </c>
      <c r="F85" s="1401">
        <f>SUMIF($K3:$K52,A85,$AJ3:$AJ52)</f>
        <v>-6</v>
      </c>
      <c r="G85" s="1401"/>
      <c r="H85" s="245">
        <f t="shared" si="15"/>
        <v>-11</v>
      </c>
      <c r="I85" s="1401">
        <f>SUMIF($B3:$B52,A85,$AJ3:$AJ52)</f>
        <v>0</v>
      </c>
      <c r="J85" s="1401"/>
      <c r="K85" s="243">
        <f>SUMIF($N3:$N52,A85,$AJ3:$AJ52)</f>
        <v>5</v>
      </c>
      <c r="L85" s="1400">
        <f>SUMIF(AO3:AO52,A85,AJ3:AJ52)</f>
        <v>0</v>
      </c>
      <c r="M85" s="1400"/>
      <c r="N85" s="243">
        <f t="shared" si="16"/>
        <v>-6</v>
      </c>
      <c r="O85" s="1400"/>
      <c r="P85" s="1400"/>
      <c r="Q85" s="312"/>
      <c r="R85" s="305" t="str">
        <f ca="1">IF(Rosters!H21=0,"",Rosters!H21)</f>
        <v>3CC</v>
      </c>
      <c r="S85" s="307" t="str">
        <f ca="1">IF(Rosters!I21=0,"",Rosters!I21)</f>
        <v>Roxanna Hardplace</v>
      </c>
      <c r="T85" s="1401">
        <f>SUMIF($V3:$V52,R85,$AM3:$AM52)</f>
        <v>0</v>
      </c>
      <c r="U85" s="1401"/>
      <c r="V85" s="243">
        <f>SUMIF($Y3:$Y52,R85,$AM3:$AM52)</f>
        <v>18</v>
      </c>
      <c r="W85" s="1401">
        <f>SUMIF($AB3:$AB52,R85,$AM3:$AM52)</f>
        <v>0</v>
      </c>
      <c r="X85" s="1401"/>
      <c r="Y85" s="245">
        <f t="shared" si="17"/>
        <v>18</v>
      </c>
      <c r="Z85" s="1401">
        <f>SUMIF($S3:$S52,R85,$AM3:$AM52)</f>
        <v>0</v>
      </c>
      <c r="AA85" s="1401"/>
      <c r="AB85" s="243">
        <f>SUMIF($AE3:$AE52,R85,$AM3:$AM52)</f>
        <v>0</v>
      </c>
      <c r="AC85" s="1400">
        <f>SUMIF(AO3:AO52,R85,AM3:AM52)</f>
        <v>0</v>
      </c>
      <c r="AD85" s="1400"/>
      <c r="AE85" s="243">
        <f t="shared" si="18"/>
        <v>18</v>
      </c>
      <c r="AF85" s="1400"/>
      <c r="AG85" s="1400"/>
      <c r="AH85" s="207"/>
    </row>
    <row r="86" spans="1:34" ht="17" customHeight="1">
      <c r="A86" s="305" t="str">
        <f ca="1">IF(Rosters!B22=0,"",Rosters!B22)</f>
        <v>31</v>
      </c>
      <c r="B86" s="306" t="str">
        <f ca="1">IF(Rosters!C22=0,"",Rosters!C22)</f>
        <v>Whiskey</v>
      </c>
      <c r="C86" s="1401">
        <f>SUMIF($E3:$E52,A86,$AJ3:$AJ52)</f>
        <v>0</v>
      </c>
      <c r="D86" s="1401"/>
      <c r="E86" s="243">
        <f>SUMIF($H3:$H52,A86,$AJ3:$AJ52)</f>
        <v>0</v>
      </c>
      <c r="F86" s="1401">
        <f>SUMIF($K3:$K52,A86,$AJ3:$AJ52)</f>
        <v>-5</v>
      </c>
      <c r="G86" s="1401"/>
      <c r="H86" s="245">
        <f t="shared" si="15"/>
        <v>-5</v>
      </c>
      <c r="I86" s="1401">
        <f>SUMIF($B3:$B52,A86,$AJ3:$AJ52)</f>
        <v>-13</v>
      </c>
      <c r="J86" s="1401"/>
      <c r="K86" s="243">
        <f>SUMIF($N3:$N52,A86,$AJ3:$AJ52)</f>
        <v>0</v>
      </c>
      <c r="L86" s="1400">
        <f>SUMIF(AO3:AO52,A86,AJ3:AJ52)</f>
        <v>0</v>
      </c>
      <c r="M86" s="1400"/>
      <c r="N86" s="243">
        <f t="shared" si="16"/>
        <v>-18</v>
      </c>
      <c r="O86" s="1400"/>
      <c r="P86" s="1400"/>
      <c r="Q86" s="312"/>
      <c r="R86" s="305" t="str">
        <f ca="1">IF(Rosters!H22=0,"",Rosters!H22)</f>
        <v>CH4</v>
      </c>
      <c r="S86" s="307" t="str">
        <f ca="1">IF(Rosters!I22=0,"",Rosters!I22)</f>
        <v>Seoul Slayer</v>
      </c>
      <c r="T86" s="1401">
        <f>SUMIF($V3:$V52,R86,$AM3:$AM52)</f>
        <v>17</v>
      </c>
      <c r="U86" s="1401"/>
      <c r="V86" s="243">
        <f>SUMIF($Y3:$Y52,R86,$AM3:$AM52)</f>
        <v>0</v>
      </c>
      <c r="W86" s="1401">
        <f>SUMIF($AB3:$AB52,R86,$AM3:$AM52)</f>
        <v>0</v>
      </c>
      <c r="X86" s="1401"/>
      <c r="Y86" s="245">
        <f t="shared" si="17"/>
        <v>17</v>
      </c>
      <c r="Z86" s="1401">
        <f>SUMIF($S3:$S52,R86,$AM3:$AM52)</f>
        <v>0</v>
      </c>
      <c r="AA86" s="1401"/>
      <c r="AB86" s="243">
        <f>SUMIF($AE3:$AE52,R86,$AM3:$AM52)</f>
        <v>0</v>
      </c>
      <c r="AC86" s="1400">
        <f>SUMIF(AO3:AO52,R86,AM3:AM52)</f>
        <v>0</v>
      </c>
      <c r="AD86" s="1400"/>
      <c r="AE86" s="243">
        <f t="shared" si="18"/>
        <v>17</v>
      </c>
      <c r="AF86" s="1400"/>
      <c r="AG86" s="1400"/>
      <c r="AH86" s="207"/>
    </row>
    <row r="87" spans="1:34" ht="17" customHeight="1">
      <c r="A87" s="305" t="str">
        <f ca="1">IF(Rosters!B23=0,"",Rosters!B23)</f>
        <v>-</v>
      </c>
      <c r="B87" s="306" t="str">
        <f ca="1">IF(Rosters!C23=0,"",Rosters!C23)</f>
        <v>-</v>
      </c>
      <c r="C87" s="1401">
        <f>SUMIF($E3:$E52,A87,$AJ3:$AJ52)</f>
        <v>0</v>
      </c>
      <c r="D87" s="1401"/>
      <c r="E87" s="243">
        <f>SUMIF($H3:$H52,A87,$AJ3:$AJ52)</f>
        <v>0</v>
      </c>
      <c r="F87" s="1401">
        <f>SUMIF($K3:$K52,A87,$AJ3:$AJ52)</f>
        <v>0</v>
      </c>
      <c r="G87" s="1401"/>
      <c r="H87" s="245">
        <f t="shared" si="15"/>
        <v>0</v>
      </c>
      <c r="I87" s="1401">
        <f>SUMIF($B3:$B52,D87,$AJ3:$AJ52)</f>
        <v>0</v>
      </c>
      <c r="J87" s="1401"/>
      <c r="K87" s="243">
        <f>SUMIF($N3:$N52,A87,$AJ3:$AJ52)</f>
        <v>0</v>
      </c>
      <c r="L87" s="1400">
        <f>SUMIF(AO3:AO52,A87,AJ3:AJ52)</f>
        <v>0</v>
      </c>
      <c r="M87" s="1400"/>
      <c r="N87" s="243">
        <f t="shared" si="16"/>
        <v>0</v>
      </c>
      <c r="O87" s="1400"/>
      <c r="P87" s="1400"/>
      <c r="Q87" s="312"/>
      <c r="R87" s="305" t="str">
        <f ca="1">IF(Rosters!H23=0,"",Rosters!H23)</f>
        <v>5"blade</v>
      </c>
      <c r="S87" s="307" t="str">
        <f ca="1">IF(Rosters!I23=0,"",Rosters!I23)</f>
        <v>Sista Slit'chya</v>
      </c>
      <c r="T87" s="1401">
        <f>SUMIF($V3:$V52,R87,$AM3:$AM52)</f>
        <v>0</v>
      </c>
      <c r="U87" s="1401"/>
      <c r="V87" s="243">
        <f>SUMIF($Y3:$Y52,R87,$AM3:$AM52)</f>
        <v>0</v>
      </c>
      <c r="W87" s="1401">
        <f>SUMIF($AB3:$AB52,R87,$AM3:$AM52)</f>
        <v>0</v>
      </c>
      <c r="X87" s="1401"/>
      <c r="Y87" s="245">
        <f t="shared" si="17"/>
        <v>0</v>
      </c>
      <c r="Z87" s="1401">
        <f>SUMIF($S3:$S52,R87,$AM3:$AM52)</f>
        <v>0</v>
      </c>
      <c r="AA87" s="1401"/>
      <c r="AB87" s="243">
        <f>SUMIF($AE3:$AE52,R87,$AM3:$AM52)</f>
        <v>11</v>
      </c>
      <c r="AC87" s="1400">
        <f>SUMIF(AO3:AO52,R87,AM3:AM52)</f>
        <v>0</v>
      </c>
      <c r="AD87" s="1400"/>
      <c r="AE87" s="243">
        <f t="shared" si="18"/>
        <v>11</v>
      </c>
      <c r="AF87" s="1400"/>
      <c r="AG87" s="1400"/>
      <c r="AH87" s="207"/>
    </row>
    <row r="88" spans="1:34" ht="17" customHeight="1">
      <c r="A88" s="305" t="str">
        <f ca="1">IF(Rosters!B24=0,"",Rosters!B24)</f>
        <v>-</v>
      </c>
      <c r="B88" s="306" t="str">
        <f ca="1">IF(Rosters!C24=0,"",Rosters!C24)</f>
        <v>-</v>
      </c>
      <c r="C88" s="1401">
        <f>SUMIF($E3:$E52,A88,$AJ3:$AJ52)</f>
        <v>0</v>
      </c>
      <c r="D88" s="1401"/>
      <c r="E88" s="243">
        <f>SUMIF($H3:$H52,A88,$AJ3:$AJ52)</f>
        <v>0</v>
      </c>
      <c r="F88" s="1401">
        <f>SUMIF($K3:$K52,A88,$AJ3:$AJ52)</f>
        <v>0</v>
      </c>
      <c r="G88" s="1401"/>
      <c r="H88" s="245">
        <f t="shared" si="15"/>
        <v>0</v>
      </c>
      <c r="I88" s="1401">
        <f>SUMIF($B3:$B52,A88,$AJ3:$AJ52)</f>
        <v>0</v>
      </c>
      <c r="J88" s="1401"/>
      <c r="K88" s="243">
        <f>SUMIF($N3:$N52,A88,$AJ3:$AJ52)</f>
        <v>0</v>
      </c>
      <c r="L88" s="1400">
        <f>SUMIF(AO3:AO52,A88,AJ3:AJ52)</f>
        <v>0</v>
      </c>
      <c r="M88" s="1400"/>
      <c r="N88" s="243">
        <f t="shared" si="16"/>
        <v>0</v>
      </c>
      <c r="O88" s="1400"/>
      <c r="P88" s="1400"/>
      <c r="Q88" s="312"/>
      <c r="R88" s="305" t="str">
        <f ca="1">IF(Rosters!H24=0,"",Rosters!H24)</f>
        <v>813</v>
      </c>
      <c r="S88" s="307" t="str">
        <f ca="1">IF(Rosters!I24=0,"",Rosters!I24)</f>
        <v>Tinja</v>
      </c>
      <c r="T88" s="1401">
        <f>SUMIF($V3:$V52,R88,$AM3:$AM52)</f>
        <v>0</v>
      </c>
      <c r="U88" s="1401"/>
      <c r="V88" s="243">
        <f>SUMIF($Y3:$Y52,R88,$AM3:$AM52)</f>
        <v>5</v>
      </c>
      <c r="W88" s="1401">
        <f>SUMIF($AB3:$AB52,R88,$AM3:$AM52)</f>
        <v>0</v>
      </c>
      <c r="X88" s="1401"/>
      <c r="Y88" s="245">
        <f t="shared" si="17"/>
        <v>5</v>
      </c>
      <c r="Z88" s="1401">
        <f>SUMIF($S3:$S52,R88,$AM3:$AM52)</f>
        <v>0</v>
      </c>
      <c r="AA88" s="1401"/>
      <c r="AB88" s="243">
        <f>SUMIF($AE3:$AE52,R88,$AM3:$AM52)</f>
        <v>3</v>
      </c>
      <c r="AC88" s="1400">
        <f>SUMIF(AO3:AO52,R88,AM3:AM52)</f>
        <v>0</v>
      </c>
      <c r="AD88" s="1400"/>
      <c r="AE88" s="243">
        <f t="shared" si="18"/>
        <v>8</v>
      </c>
      <c r="AF88" s="1400"/>
      <c r="AG88" s="1400"/>
      <c r="AH88" s="207"/>
    </row>
    <row r="89" spans="1:34" ht="17" customHeight="1" thickBot="1">
      <c r="A89" s="305" t="str">
        <f ca="1">IF(Rosters!B25=0,"",Rosters!B25)</f>
        <v>-</v>
      </c>
      <c r="B89" s="322" t="str">
        <f ca="1">IF(Rosters!C25=0,"",Rosters!C25)</f>
        <v>-</v>
      </c>
      <c r="C89" s="1392">
        <f>SUMIF($E3:$E52,A89,$AJ3:$AJ52)</f>
        <v>0</v>
      </c>
      <c r="D89" s="1392"/>
      <c r="E89" s="323">
        <f>SUMIF($H3:$H52,A89,$AJ3:$AJ52)</f>
        <v>0</v>
      </c>
      <c r="F89" s="1392">
        <f>SUMIF($K3:$K52,A89,$AJ3:$AJ52)</f>
        <v>0</v>
      </c>
      <c r="G89" s="1392"/>
      <c r="H89" s="324">
        <f t="shared" si="15"/>
        <v>0</v>
      </c>
      <c r="I89" s="1392">
        <f>SUMIF($B3:$B52,A89,$AJ3:$AJ52)</f>
        <v>0</v>
      </c>
      <c r="J89" s="1392"/>
      <c r="K89" s="323">
        <f>SUMIF($N3:$N52,A89,$AJ3:$AJ52)</f>
        <v>0</v>
      </c>
      <c r="L89" s="1396">
        <f>SUMIF(AO3:AO52,A89,AJ3:AJ52)</f>
        <v>0</v>
      </c>
      <c r="M89" s="1396"/>
      <c r="N89" s="323">
        <f t="shared" si="16"/>
        <v>0</v>
      </c>
      <c r="O89" s="1396"/>
      <c r="P89" s="1396"/>
      <c r="Q89" s="325"/>
      <c r="R89" s="577" t="str">
        <f ca="1">IF(Rosters!H25=0,"",Rosters!H25)</f>
        <v>Crazy88</v>
      </c>
      <c r="S89" s="578" t="str">
        <f ca="1">IF(Rosters!I25=0,"",Rosters!I25)</f>
        <v>ZOOMa Thurman</v>
      </c>
      <c r="T89" s="1392">
        <f>SUMIF($V3:$V52,R89,$AM3:$AM52)</f>
        <v>-6</v>
      </c>
      <c r="U89" s="1392"/>
      <c r="V89" s="323">
        <f>SUMIF($Y3:$Y52,R89,$AM3:$AM52)</f>
        <v>0</v>
      </c>
      <c r="W89" s="1392">
        <f>SUMIF($AB3:$AB52,R89,$AM3:$AM52)</f>
        <v>0</v>
      </c>
      <c r="X89" s="1392"/>
      <c r="Y89" s="324">
        <f t="shared" si="17"/>
        <v>-6</v>
      </c>
      <c r="Z89" s="1392">
        <f>SUMIF($S3:$S52,R89,$AM3:$AM52)</f>
        <v>0</v>
      </c>
      <c r="AA89" s="1392"/>
      <c r="AB89" s="323">
        <f>SUMIF($AE3:$AE52,R89,$AM3:$AM52)</f>
        <v>0</v>
      </c>
      <c r="AC89" s="1396">
        <f>SUMIF(AO3:AO52,R89,AM3:AM52)</f>
        <v>0</v>
      </c>
      <c r="AD89" s="1396"/>
      <c r="AE89" s="323">
        <f t="shared" si="18"/>
        <v>-6</v>
      </c>
      <c r="AF89" s="1396"/>
      <c r="AG89" s="1396"/>
      <c r="AH89" s="579"/>
    </row>
    <row r="90" spans="1:34" ht="17" customHeight="1" thickBot="1">
      <c r="A90" s="1393" t="s">
        <v>286</v>
      </c>
      <c r="B90" s="1394"/>
      <c r="C90" s="1395">
        <f>SUM(C76:D89)</f>
        <v>-32</v>
      </c>
      <c r="D90" s="1395"/>
      <c r="E90" s="326">
        <f>SUM(E76:E89)</f>
        <v>-32</v>
      </c>
      <c r="F90" s="1395">
        <f>SUM(F76:G89)</f>
        <v>-32</v>
      </c>
      <c r="G90" s="1395"/>
      <c r="H90" s="326">
        <f>SUM(H76:H89)</f>
        <v>-96</v>
      </c>
      <c r="I90" s="1395">
        <f>SUM(I76:J89)</f>
        <v>-32</v>
      </c>
      <c r="J90" s="1395"/>
      <c r="K90" s="326">
        <f>SUM(K76:K89)</f>
        <v>-28</v>
      </c>
      <c r="L90" s="1395">
        <f>SUM(L76:M89)</f>
        <v>0</v>
      </c>
      <c r="M90" s="1395"/>
      <c r="N90" s="326">
        <f>SUM(N76:N89)</f>
        <v>-156</v>
      </c>
      <c r="O90" s="1395"/>
      <c r="P90" s="1395"/>
      <c r="Q90" s="327"/>
      <c r="R90" s="1393" t="s">
        <v>286</v>
      </c>
      <c r="S90" s="1394"/>
      <c r="T90" s="1395">
        <f>SUM(T76:U89)</f>
        <v>28</v>
      </c>
      <c r="U90" s="1395"/>
      <c r="V90" s="326">
        <f>SUM(V76:V89)</f>
        <v>28</v>
      </c>
      <c r="W90" s="1395">
        <f>SUM(W76:X89)</f>
        <v>28</v>
      </c>
      <c r="X90" s="1395"/>
      <c r="Y90" s="326">
        <f>SUM(Y76:Y89)</f>
        <v>84</v>
      </c>
      <c r="Z90" s="1395">
        <f>SUM(Z76:AA89)</f>
        <v>28</v>
      </c>
      <c r="AA90" s="1395"/>
      <c r="AB90" s="326">
        <f>SUM(AB76:AB89)</f>
        <v>28</v>
      </c>
      <c r="AC90" s="1395">
        <f>SUM(AC76:AD89)</f>
        <v>0</v>
      </c>
      <c r="AD90" s="1395"/>
      <c r="AE90" s="326">
        <f>SUM(AE76:AE89)</f>
        <v>140</v>
      </c>
      <c r="AF90" s="1395"/>
      <c r="AG90" s="1395"/>
      <c r="AH90" s="580"/>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sheetCalcPr fullCalcOnLoad="1"/>
  <mergeCells count="880">
    <mergeCell ref="A45:A46"/>
    <mergeCell ref="B45:B46"/>
    <mergeCell ref="K41:K42"/>
    <mergeCell ref="B31:B32"/>
    <mergeCell ref="H31:H32"/>
    <mergeCell ref="A41:A42"/>
    <mergeCell ref="A43:A44"/>
    <mergeCell ref="A39:A40"/>
    <mergeCell ref="K33:K34"/>
    <mergeCell ref="H33:H34"/>
    <mergeCell ref="K29:K30"/>
    <mergeCell ref="A3:A4"/>
    <mergeCell ref="B3:B4"/>
    <mergeCell ref="E3:E4"/>
    <mergeCell ref="H3:H4"/>
    <mergeCell ref="K3:K4"/>
    <mergeCell ref="E11:E12"/>
    <mergeCell ref="H23:H24"/>
    <mergeCell ref="H19:H20"/>
    <mergeCell ref="H15:H16"/>
    <mergeCell ref="B1:F1"/>
    <mergeCell ref="AB5:AB6"/>
    <mergeCell ref="Q13:Q14"/>
    <mergeCell ref="K9:K10"/>
    <mergeCell ref="Q7:Q8"/>
    <mergeCell ref="O2:P2"/>
    <mergeCell ref="R9:R10"/>
    <mergeCell ref="S9:S10"/>
    <mergeCell ref="V9:V10"/>
    <mergeCell ref="G1:H1"/>
    <mergeCell ref="I1:M1"/>
    <mergeCell ref="H7:H8"/>
    <mergeCell ref="K5:K6"/>
    <mergeCell ref="K7:K8"/>
    <mergeCell ref="Z1:AD1"/>
    <mergeCell ref="X1:Y1"/>
    <mergeCell ref="S7:S8"/>
    <mergeCell ref="V7:V8"/>
    <mergeCell ref="R7:R8"/>
    <mergeCell ref="R5:R6"/>
    <mergeCell ref="S5:S6"/>
    <mergeCell ref="Y5:Y6"/>
    <mergeCell ref="W2:X2"/>
    <mergeCell ref="S1:W1"/>
    <mergeCell ref="V3:V4"/>
    <mergeCell ref="AF2:AG2"/>
    <mergeCell ref="Y3:Y4"/>
    <mergeCell ref="AB3:AB4"/>
    <mergeCell ref="AE3:AE4"/>
    <mergeCell ref="Z2:AA2"/>
    <mergeCell ref="AC2:AD2"/>
    <mergeCell ref="T2:U2"/>
    <mergeCell ref="N9:N10"/>
    <mergeCell ref="N31:N32"/>
    <mergeCell ref="R17:R18"/>
    <mergeCell ref="S17:S18"/>
    <mergeCell ref="R3:R4"/>
    <mergeCell ref="S3:S4"/>
    <mergeCell ref="Q3:Q4"/>
    <mergeCell ref="Q31:Q32"/>
    <mergeCell ref="N3:N4"/>
    <mergeCell ref="Q27:Q28"/>
    <mergeCell ref="V5:V6"/>
    <mergeCell ref="Q9:Q10"/>
    <mergeCell ref="N15:N16"/>
    <mergeCell ref="Q15:Q16"/>
    <mergeCell ref="N7:N8"/>
    <mergeCell ref="N5:N6"/>
    <mergeCell ref="Q5:Q6"/>
    <mergeCell ref="R11:R12"/>
    <mergeCell ref="C2:D2"/>
    <mergeCell ref="F2:G2"/>
    <mergeCell ref="I2:J2"/>
    <mergeCell ref="L2:M2"/>
    <mergeCell ref="V29:V30"/>
    <mergeCell ref="K21:K22"/>
    <mergeCell ref="N13:N14"/>
    <mergeCell ref="N11:N12"/>
    <mergeCell ref="N29:N30"/>
    <mergeCell ref="Q11:Q12"/>
    <mergeCell ref="R43:R44"/>
    <mergeCell ref="K37:K38"/>
    <mergeCell ref="K43:K44"/>
    <mergeCell ref="N43:N44"/>
    <mergeCell ref="R37:R38"/>
    <mergeCell ref="S37:S38"/>
    <mergeCell ref="S39:S40"/>
    <mergeCell ref="S41:S42"/>
    <mergeCell ref="S43:S44"/>
    <mergeCell ref="Q43:Q44"/>
    <mergeCell ref="K35:K36"/>
    <mergeCell ref="V41:V42"/>
    <mergeCell ref="N41:N42"/>
    <mergeCell ref="V35:V36"/>
    <mergeCell ref="R41:R42"/>
    <mergeCell ref="N39:N40"/>
    <mergeCell ref="K39:K40"/>
    <mergeCell ref="S35:S36"/>
    <mergeCell ref="V43:V44"/>
    <mergeCell ref="AH11:AH12"/>
    <mergeCell ref="H37:H38"/>
    <mergeCell ref="K15:K16"/>
    <mergeCell ref="H13:H14"/>
    <mergeCell ref="Q19:Q20"/>
    <mergeCell ref="AE15:AE16"/>
    <mergeCell ref="AH13:AH14"/>
    <mergeCell ref="N33:N34"/>
    <mergeCell ref="AB15:AB16"/>
    <mergeCell ref="N35:N36"/>
    <mergeCell ref="AE13:AE14"/>
    <mergeCell ref="V15:V16"/>
    <mergeCell ref="AE19:AE20"/>
    <mergeCell ref="AB17:AB18"/>
    <mergeCell ref="Y15:Y16"/>
    <mergeCell ref="AH15:AH16"/>
    <mergeCell ref="Y11:Y12"/>
    <mergeCell ref="AB11:AB12"/>
    <mergeCell ref="N19:N20"/>
    <mergeCell ref="Y13:Y14"/>
    <mergeCell ref="AB13:AB14"/>
    <mergeCell ref="V19:V20"/>
    <mergeCell ref="R19:R20"/>
    <mergeCell ref="S19:S20"/>
    <mergeCell ref="R13:R14"/>
    <mergeCell ref="Y17:Y18"/>
    <mergeCell ref="Q21:Q22"/>
    <mergeCell ref="N17:N18"/>
    <mergeCell ref="K17:K18"/>
    <mergeCell ref="H17:H18"/>
    <mergeCell ref="E19:E20"/>
    <mergeCell ref="E17:E18"/>
    <mergeCell ref="K19:K20"/>
    <mergeCell ref="N21:N22"/>
    <mergeCell ref="Q23:Q24"/>
    <mergeCell ref="Q25:Q26"/>
    <mergeCell ref="E21:E22"/>
    <mergeCell ref="H21:H22"/>
    <mergeCell ref="Q17:Q18"/>
    <mergeCell ref="A13:A14"/>
    <mergeCell ref="B23:B24"/>
    <mergeCell ref="A15:A16"/>
    <mergeCell ref="B19:B20"/>
    <mergeCell ref="V17:V18"/>
    <mergeCell ref="H25:H26"/>
    <mergeCell ref="E23:E24"/>
    <mergeCell ref="E25:E26"/>
    <mergeCell ref="N23:N24"/>
    <mergeCell ref="K23:K24"/>
    <mergeCell ref="AE11:AE12"/>
    <mergeCell ref="E5:E6"/>
    <mergeCell ref="H5:H6"/>
    <mergeCell ref="B9:B10"/>
    <mergeCell ref="H9:H10"/>
    <mergeCell ref="A21:A22"/>
    <mergeCell ref="B11:B12"/>
    <mergeCell ref="A19:A20"/>
    <mergeCell ref="A11:A12"/>
    <mergeCell ref="B21:B22"/>
    <mergeCell ref="E9:E10"/>
    <mergeCell ref="AH3:AH4"/>
    <mergeCell ref="AH5:AH6"/>
    <mergeCell ref="AE9:AE10"/>
    <mergeCell ref="AH9:AH10"/>
    <mergeCell ref="AE7:AE8"/>
    <mergeCell ref="A5:A6"/>
    <mergeCell ref="B5:B6"/>
    <mergeCell ref="AE5:AE6"/>
    <mergeCell ref="AB9:AB10"/>
    <mergeCell ref="A7:A8"/>
    <mergeCell ref="E7:E8"/>
    <mergeCell ref="B7:B8"/>
    <mergeCell ref="A9:A10"/>
    <mergeCell ref="Y7:Y8"/>
    <mergeCell ref="AB7:AB8"/>
    <mergeCell ref="AH7:AH8"/>
    <mergeCell ref="Y9:Y10"/>
    <mergeCell ref="B27:B28"/>
    <mergeCell ref="K27:K28"/>
    <mergeCell ref="H27:H28"/>
    <mergeCell ref="B13:B14"/>
    <mergeCell ref="N25:N26"/>
    <mergeCell ref="K25:K26"/>
    <mergeCell ref="K13:K14"/>
    <mergeCell ref="H11:H12"/>
    <mergeCell ref="E13:E14"/>
    <mergeCell ref="V13:V14"/>
    <mergeCell ref="S11:S12"/>
    <mergeCell ref="S15:S16"/>
    <mergeCell ref="E15:E16"/>
    <mergeCell ref="R15:R16"/>
    <mergeCell ref="K11:K12"/>
    <mergeCell ref="A27:A28"/>
    <mergeCell ref="A31:A32"/>
    <mergeCell ref="A35:A36"/>
    <mergeCell ref="A33:A34"/>
    <mergeCell ref="B17:B18"/>
    <mergeCell ref="B15:B16"/>
    <mergeCell ref="A17:A18"/>
    <mergeCell ref="A23:A24"/>
    <mergeCell ref="A25:A26"/>
    <mergeCell ref="B25:B26"/>
    <mergeCell ref="H35:H36"/>
    <mergeCell ref="E33:E34"/>
    <mergeCell ref="S33:S34"/>
    <mergeCell ref="N27:N28"/>
    <mergeCell ref="S31:S32"/>
    <mergeCell ref="E27:E28"/>
    <mergeCell ref="H29:H30"/>
    <mergeCell ref="R27:R28"/>
    <mergeCell ref="S27:S28"/>
    <mergeCell ref="S29:S30"/>
    <mergeCell ref="B35:B36"/>
    <mergeCell ref="E37:E38"/>
    <mergeCell ref="A37:A38"/>
    <mergeCell ref="A29:A30"/>
    <mergeCell ref="E29:E30"/>
    <mergeCell ref="B37:B38"/>
    <mergeCell ref="E35:E36"/>
    <mergeCell ref="B33:B34"/>
    <mergeCell ref="E31:E32"/>
    <mergeCell ref="B29:B30"/>
    <mergeCell ref="N37:N38"/>
    <mergeCell ref="R31:R32"/>
    <mergeCell ref="Q39:Q40"/>
    <mergeCell ref="Q45:Q46"/>
    <mergeCell ref="K49:K50"/>
    <mergeCell ref="N49:N50"/>
    <mergeCell ref="Q49:Q50"/>
    <mergeCell ref="N47:N48"/>
    <mergeCell ref="Q47:Q48"/>
    <mergeCell ref="N45:N46"/>
    <mergeCell ref="Q33:Q34"/>
    <mergeCell ref="R29:R30"/>
    <mergeCell ref="R35:R36"/>
    <mergeCell ref="Q37:Q38"/>
    <mergeCell ref="R33:R34"/>
    <mergeCell ref="Q35:Q36"/>
    <mergeCell ref="Q29:Q30"/>
    <mergeCell ref="E49:E50"/>
    <mergeCell ref="B49:B50"/>
    <mergeCell ref="K47:K48"/>
    <mergeCell ref="H47:H48"/>
    <mergeCell ref="H49:H50"/>
    <mergeCell ref="H39:H40"/>
    <mergeCell ref="H41:H42"/>
    <mergeCell ref="B39:B40"/>
    <mergeCell ref="E43:E44"/>
    <mergeCell ref="E39:E40"/>
    <mergeCell ref="K45:K46"/>
    <mergeCell ref="B43:B44"/>
    <mergeCell ref="E45:E46"/>
    <mergeCell ref="E41:E42"/>
    <mergeCell ref="B41:B42"/>
    <mergeCell ref="H45:H46"/>
    <mergeCell ref="A49:A50"/>
    <mergeCell ref="E47:E48"/>
    <mergeCell ref="V11:V12"/>
    <mergeCell ref="S13:S14"/>
    <mergeCell ref="B47:B48"/>
    <mergeCell ref="A47:A48"/>
    <mergeCell ref="R39:R40"/>
    <mergeCell ref="H43:H44"/>
    <mergeCell ref="Q41:Q42"/>
    <mergeCell ref="K31:K32"/>
    <mergeCell ref="V27:V28"/>
    <mergeCell ref="V25:V26"/>
    <mergeCell ref="R23:R24"/>
    <mergeCell ref="V23:V24"/>
    <mergeCell ref="S25:S26"/>
    <mergeCell ref="S23:S24"/>
    <mergeCell ref="Y21:Y22"/>
    <mergeCell ref="Y23:Y24"/>
    <mergeCell ref="AB23:AB24"/>
    <mergeCell ref="AE23:AE24"/>
    <mergeCell ref="AH23:AH24"/>
    <mergeCell ref="R25:R26"/>
    <mergeCell ref="R21:R22"/>
    <mergeCell ref="S21:S22"/>
    <mergeCell ref="V21:V22"/>
    <mergeCell ref="AB25:AB26"/>
    <mergeCell ref="AE25:AE26"/>
    <mergeCell ref="AH27:AH28"/>
    <mergeCell ref="AH17:AH18"/>
    <mergeCell ref="Y19:Y20"/>
    <mergeCell ref="AB19:AB20"/>
    <mergeCell ref="AH21:AH22"/>
    <mergeCell ref="AB21:AB22"/>
    <mergeCell ref="AE21:AE22"/>
    <mergeCell ref="AE17:AE18"/>
    <mergeCell ref="AH19:AH20"/>
    <mergeCell ref="AH25:AH26"/>
    <mergeCell ref="Y29:Y30"/>
    <mergeCell ref="AB29:AB30"/>
    <mergeCell ref="Y27:Y28"/>
    <mergeCell ref="AB27:AB28"/>
    <mergeCell ref="AE27:AE28"/>
    <mergeCell ref="AE29:AE30"/>
    <mergeCell ref="AH29:AH30"/>
    <mergeCell ref="Y25:Y26"/>
    <mergeCell ref="AH31:AH32"/>
    <mergeCell ref="Y43:Y44"/>
    <mergeCell ref="AB43:AB44"/>
    <mergeCell ref="AB37:AB38"/>
    <mergeCell ref="AH33:AH34"/>
    <mergeCell ref="AH37:AH38"/>
    <mergeCell ref="Y35:Y36"/>
    <mergeCell ref="AB35:AB36"/>
    <mergeCell ref="AH43:AH44"/>
    <mergeCell ref="AB33:AB34"/>
    <mergeCell ref="V31:V32"/>
    <mergeCell ref="V33:V34"/>
    <mergeCell ref="AB39:AB40"/>
    <mergeCell ref="AE43:AE44"/>
    <mergeCell ref="V37:V38"/>
    <mergeCell ref="V39:V40"/>
    <mergeCell ref="Y39:Y40"/>
    <mergeCell ref="AE37:AE38"/>
    <mergeCell ref="Y41:Y42"/>
    <mergeCell ref="AE31:AE32"/>
    <mergeCell ref="Y31:Y32"/>
    <mergeCell ref="AB41:AB42"/>
    <mergeCell ref="AE41:AE42"/>
    <mergeCell ref="AE39:AE40"/>
    <mergeCell ref="AB31:AB32"/>
    <mergeCell ref="AE35:AE36"/>
    <mergeCell ref="Y37:Y38"/>
    <mergeCell ref="AE33:AE34"/>
    <mergeCell ref="Y33:Y34"/>
    <mergeCell ref="AH35:AH36"/>
    <mergeCell ref="AH41:AH42"/>
    <mergeCell ref="Y45:Y46"/>
    <mergeCell ref="AB45:AB46"/>
    <mergeCell ref="AH45:AH46"/>
    <mergeCell ref="AE45:AE46"/>
    <mergeCell ref="AH39:AH40"/>
    <mergeCell ref="S45:S46"/>
    <mergeCell ref="R49:R50"/>
    <mergeCell ref="S49:S50"/>
    <mergeCell ref="Y47:Y48"/>
    <mergeCell ref="AB47:AB48"/>
    <mergeCell ref="R45:R46"/>
    <mergeCell ref="V45:V46"/>
    <mergeCell ref="V47:V48"/>
    <mergeCell ref="AH47:AH48"/>
    <mergeCell ref="AE49:AE50"/>
    <mergeCell ref="AE47:AE48"/>
    <mergeCell ref="AH49:AH50"/>
    <mergeCell ref="R51:R52"/>
    <mergeCell ref="V49:V50"/>
    <mergeCell ref="R47:R48"/>
    <mergeCell ref="E51:E52"/>
    <mergeCell ref="H51:H52"/>
    <mergeCell ref="I58:J58"/>
    <mergeCell ref="L58:M58"/>
    <mergeCell ref="A53:Q53"/>
    <mergeCell ref="A51:A52"/>
    <mergeCell ref="B51:B52"/>
    <mergeCell ref="N51:N52"/>
    <mergeCell ref="Q51:Q52"/>
    <mergeCell ref="K51:K52"/>
    <mergeCell ref="O58:P58"/>
    <mergeCell ref="A54:Q54"/>
    <mergeCell ref="R54:AH54"/>
    <mergeCell ref="A55:Q55"/>
    <mergeCell ref="A57:Q57"/>
    <mergeCell ref="C58:D58"/>
    <mergeCell ref="A56:Q56"/>
    <mergeCell ref="W58:X58"/>
    <mergeCell ref="F58:G58"/>
    <mergeCell ref="R55:AH55"/>
    <mergeCell ref="S51:S52"/>
    <mergeCell ref="V51:V52"/>
    <mergeCell ref="R56:AH56"/>
    <mergeCell ref="R53:AH53"/>
    <mergeCell ref="AB51:AB52"/>
    <mergeCell ref="AC58:AD58"/>
    <mergeCell ref="R57:AH57"/>
    <mergeCell ref="O62:P62"/>
    <mergeCell ref="O61:P61"/>
    <mergeCell ref="O60:P60"/>
    <mergeCell ref="AF58:AG58"/>
    <mergeCell ref="AC60:AD60"/>
    <mergeCell ref="T58:U58"/>
    <mergeCell ref="AF60:AG60"/>
    <mergeCell ref="T60:U60"/>
    <mergeCell ref="AC59:AD59"/>
    <mergeCell ref="W61:X61"/>
    <mergeCell ref="C62:D62"/>
    <mergeCell ref="F62:G62"/>
    <mergeCell ref="I62:J62"/>
    <mergeCell ref="L62:M62"/>
    <mergeCell ref="I59:J59"/>
    <mergeCell ref="L59:M59"/>
    <mergeCell ref="I61:J61"/>
    <mergeCell ref="C60:D60"/>
    <mergeCell ref="C59:D59"/>
    <mergeCell ref="C61:D61"/>
    <mergeCell ref="F61:G61"/>
    <mergeCell ref="F60:G60"/>
    <mergeCell ref="F59:G59"/>
    <mergeCell ref="T61:U61"/>
    <mergeCell ref="AC61:AD61"/>
    <mergeCell ref="Y49:Y50"/>
    <mergeCell ref="S47:S48"/>
    <mergeCell ref="AH51:AH52"/>
    <mergeCell ref="AB49:AB50"/>
    <mergeCell ref="Y51:Y52"/>
    <mergeCell ref="AE51:AE52"/>
    <mergeCell ref="Z61:AA61"/>
    <mergeCell ref="Z58:AA58"/>
    <mergeCell ref="W73:X73"/>
    <mergeCell ref="Z69:AA69"/>
    <mergeCell ref="AF63:AG63"/>
    <mergeCell ref="AF61:AG61"/>
    <mergeCell ref="T62:U62"/>
    <mergeCell ref="W62:X62"/>
    <mergeCell ref="Z62:AA62"/>
    <mergeCell ref="AC62:AD62"/>
    <mergeCell ref="Z63:AA63"/>
    <mergeCell ref="AC63:AD63"/>
    <mergeCell ref="L61:M61"/>
    <mergeCell ref="I60:J60"/>
    <mergeCell ref="Z73:AA73"/>
    <mergeCell ref="AC73:AD73"/>
    <mergeCell ref="AF73:AG73"/>
    <mergeCell ref="T66:U66"/>
    <mergeCell ref="AC67:AD67"/>
    <mergeCell ref="Z66:AA66"/>
    <mergeCell ref="AC66:AD66"/>
    <mergeCell ref="T73:U73"/>
    <mergeCell ref="C70:D70"/>
    <mergeCell ref="F70:G70"/>
    <mergeCell ref="I70:J70"/>
    <mergeCell ref="T59:U59"/>
    <mergeCell ref="W59:X59"/>
    <mergeCell ref="Z59:AA59"/>
    <mergeCell ref="W60:X60"/>
    <mergeCell ref="Z60:AA60"/>
    <mergeCell ref="L60:M60"/>
    <mergeCell ref="O59:P59"/>
    <mergeCell ref="C73:D73"/>
    <mergeCell ref="F73:G73"/>
    <mergeCell ref="I73:J73"/>
    <mergeCell ref="L73:M73"/>
    <mergeCell ref="C71:D71"/>
    <mergeCell ref="F71:G71"/>
    <mergeCell ref="L70:M70"/>
    <mergeCell ref="C66:D66"/>
    <mergeCell ref="C69:D69"/>
    <mergeCell ref="T65:U65"/>
    <mergeCell ref="T67:U67"/>
    <mergeCell ref="O68:P68"/>
    <mergeCell ref="T68:U68"/>
    <mergeCell ref="C68:D68"/>
    <mergeCell ref="F68:G68"/>
    <mergeCell ref="I68:J68"/>
    <mergeCell ref="O63:P63"/>
    <mergeCell ref="T63:U63"/>
    <mergeCell ref="W64:X64"/>
    <mergeCell ref="C63:D63"/>
    <mergeCell ref="F63:G63"/>
    <mergeCell ref="I63:J63"/>
    <mergeCell ref="L63:M63"/>
    <mergeCell ref="W63:X63"/>
    <mergeCell ref="AC64:AD64"/>
    <mergeCell ref="F66:G66"/>
    <mergeCell ref="I66:J66"/>
    <mergeCell ref="O73:P73"/>
    <mergeCell ref="O70:P70"/>
    <mergeCell ref="T70:U70"/>
    <mergeCell ref="Z67:AA67"/>
    <mergeCell ref="O65:P65"/>
    <mergeCell ref="O69:P69"/>
    <mergeCell ref="T69:U69"/>
    <mergeCell ref="AC65:AD65"/>
    <mergeCell ref="AF64:AG64"/>
    <mergeCell ref="C65:D65"/>
    <mergeCell ref="F65:G65"/>
    <mergeCell ref="I65:J65"/>
    <mergeCell ref="L65:M65"/>
    <mergeCell ref="C64:D64"/>
    <mergeCell ref="F64:G64"/>
    <mergeCell ref="I64:J64"/>
    <mergeCell ref="Z65:AA65"/>
    <mergeCell ref="Z64:AA64"/>
    <mergeCell ref="L66:M66"/>
    <mergeCell ref="O66:P66"/>
    <mergeCell ref="L64:M64"/>
    <mergeCell ref="O64:P64"/>
    <mergeCell ref="W66:X66"/>
    <mergeCell ref="W65:X65"/>
    <mergeCell ref="T64:U64"/>
    <mergeCell ref="L68:M68"/>
    <mergeCell ref="AF66:AG66"/>
    <mergeCell ref="C67:D67"/>
    <mergeCell ref="F67:G67"/>
    <mergeCell ref="I67:J67"/>
    <mergeCell ref="L67:M67"/>
    <mergeCell ref="O67:P67"/>
    <mergeCell ref="W67:X67"/>
    <mergeCell ref="AF67:AG67"/>
    <mergeCell ref="AC69:AD69"/>
    <mergeCell ref="AF69:AG69"/>
    <mergeCell ref="W68:X68"/>
    <mergeCell ref="Z68:AA68"/>
    <mergeCell ref="W69:X69"/>
    <mergeCell ref="AC70:AD70"/>
    <mergeCell ref="F69:G69"/>
    <mergeCell ref="I69:J69"/>
    <mergeCell ref="L69:M69"/>
    <mergeCell ref="AI27:AI28"/>
    <mergeCell ref="AI29:AI30"/>
    <mergeCell ref="AI47:AI48"/>
    <mergeCell ref="AI45:AI46"/>
    <mergeCell ref="AI41:AI42"/>
    <mergeCell ref="AI43:AI44"/>
    <mergeCell ref="AI39:AI40"/>
    <mergeCell ref="AI37:AI38"/>
    <mergeCell ref="AI35:AI36"/>
    <mergeCell ref="AI11:AI12"/>
    <mergeCell ref="AI13:AI14"/>
    <mergeCell ref="AI15:AI16"/>
    <mergeCell ref="AI23:AI24"/>
    <mergeCell ref="AI17:AI18"/>
    <mergeCell ref="AI19:AI20"/>
    <mergeCell ref="AI21:AI22"/>
    <mergeCell ref="AJ29:AJ30"/>
    <mergeCell ref="AJ31:AJ32"/>
    <mergeCell ref="AJ33:AJ34"/>
    <mergeCell ref="AI3:AI4"/>
    <mergeCell ref="AI5:AI6"/>
    <mergeCell ref="AI7:AI8"/>
    <mergeCell ref="AI9:AI10"/>
    <mergeCell ref="AJ3:AJ4"/>
    <mergeCell ref="AJ5:AJ6"/>
    <mergeCell ref="AJ7:AJ8"/>
    <mergeCell ref="AJ9:AJ10"/>
    <mergeCell ref="AJ11:AJ12"/>
    <mergeCell ref="AJ13:AJ14"/>
    <mergeCell ref="AL37:AL38"/>
    <mergeCell ref="AK11:AK12"/>
    <mergeCell ref="AK13:AK14"/>
    <mergeCell ref="AK15:AK16"/>
    <mergeCell ref="AK17:AK18"/>
    <mergeCell ref="AJ15:AJ16"/>
    <mergeCell ref="AJ17:AJ18"/>
    <mergeCell ref="AL45:AL46"/>
    <mergeCell ref="AL43:AL44"/>
    <mergeCell ref="AK45:AK46"/>
    <mergeCell ref="AK37:AK38"/>
    <mergeCell ref="AK27:AK28"/>
    <mergeCell ref="AK43:AK44"/>
    <mergeCell ref="AK35:AK36"/>
    <mergeCell ref="AL13:AL14"/>
    <mergeCell ref="AL15:AL16"/>
    <mergeCell ref="AL17:AL18"/>
    <mergeCell ref="AL19:AL20"/>
    <mergeCell ref="AK25:AK26"/>
    <mergeCell ref="AK31:AK32"/>
    <mergeCell ref="AL27:AL28"/>
    <mergeCell ref="AK19:AK20"/>
    <mergeCell ref="AJ23:AJ24"/>
    <mergeCell ref="AJ25:AJ26"/>
    <mergeCell ref="AF65:AG65"/>
    <mergeCell ref="AF68:AG68"/>
    <mergeCell ref="AF59:AG59"/>
    <mergeCell ref="AF62:AG62"/>
    <mergeCell ref="AJ39:AJ40"/>
    <mergeCell ref="AJ35:AJ36"/>
    <mergeCell ref="AJ43:AJ44"/>
    <mergeCell ref="AJ45:AJ46"/>
    <mergeCell ref="AI49:AI50"/>
    <mergeCell ref="AJ47:AJ48"/>
    <mergeCell ref="AJ27:AJ28"/>
    <mergeCell ref="AJ19:AJ20"/>
    <mergeCell ref="AJ37:AJ38"/>
    <mergeCell ref="AI33:AI34"/>
    <mergeCell ref="AI31:AI32"/>
    <mergeCell ref="AI25:AI26"/>
    <mergeCell ref="AJ41:AJ42"/>
    <mergeCell ref="AJ21:AJ22"/>
    <mergeCell ref="AI1:AL1"/>
    <mergeCell ref="AL41:AL42"/>
    <mergeCell ref="AL39:AL40"/>
    <mergeCell ref="AL3:AL4"/>
    <mergeCell ref="AL5:AL6"/>
    <mergeCell ref="AL7:AL8"/>
    <mergeCell ref="AK3:AK4"/>
    <mergeCell ref="AK5:AK6"/>
    <mergeCell ref="AK7:AK8"/>
    <mergeCell ref="AK9:AK10"/>
    <mergeCell ref="A74:Q74"/>
    <mergeCell ref="R74:AH74"/>
    <mergeCell ref="Z71:AA71"/>
    <mergeCell ref="AC71:AD71"/>
    <mergeCell ref="Z72:AA72"/>
    <mergeCell ref="AC72:AD72"/>
    <mergeCell ref="W71:X71"/>
    <mergeCell ref="F72:G72"/>
    <mergeCell ref="I72:J72"/>
    <mergeCell ref="L72:M72"/>
    <mergeCell ref="C72:D72"/>
    <mergeCell ref="AF70:AG70"/>
    <mergeCell ref="W70:X70"/>
    <mergeCell ref="I71:J71"/>
    <mergeCell ref="L71:M71"/>
    <mergeCell ref="AF71:AG71"/>
    <mergeCell ref="O71:P71"/>
    <mergeCell ref="T72:U72"/>
    <mergeCell ref="Z70:AA70"/>
    <mergeCell ref="O72:P72"/>
    <mergeCell ref="W76:X76"/>
    <mergeCell ref="AL9:AL10"/>
    <mergeCell ref="AL11:AL12"/>
    <mergeCell ref="AK39:AK40"/>
    <mergeCell ref="AK41:AK42"/>
    <mergeCell ref="AC75:AD75"/>
    <mergeCell ref="AF75:AG75"/>
    <mergeCell ref="AK47:AK48"/>
    <mergeCell ref="AC68:AD68"/>
    <mergeCell ref="AI51:AI52"/>
    <mergeCell ref="C76:D76"/>
    <mergeCell ref="O75:P75"/>
    <mergeCell ref="T75:U75"/>
    <mergeCell ref="W75:X75"/>
    <mergeCell ref="Z75:AA75"/>
    <mergeCell ref="C75:D75"/>
    <mergeCell ref="F75:G75"/>
    <mergeCell ref="I75:J75"/>
    <mergeCell ref="L75:M75"/>
    <mergeCell ref="T76:U76"/>
    <mergeCell ref="F77:G77"/>
    <mergeCell ref="I77:J77"/>
    <mergeCell ref="L77:M77"/>
    <mergeCell ref="O77:P77"/>
    <mergeCell ref="T77:U77"/>
    <mergeCell ref="W77:X77"/>
    <mergeCell ref="C78:D78"/>
    <mergeCell ref="T79:U79"/>
    <mergeCell ref="W79:X79"/>
    <mergeCell ref="F76:G76"/>
    <mergeCell ref="I76:J76"/>
    <mergeCell ref="L76:M76"/>
    <mergeCell ref="O76:P76"/>
    <mergeCell ref="T78:U78"/>
    <mergeCell ref="W78:X78"/>
    <mergeCell ref="C77:D77"/>
    <mergeCell ref="C79:D79"/>
    <mergeCell ref="F79:G79"/>
    <mergeCell ref="I79:J79"/>
    <mergeCell ref="L79:M79"/>
    <mergeCell ref="O79:P79"/>
    <mergeCell ref="AF79:AG79"/>
    <mergeCell ref="AC80:AD80"/>
    <mergeCell ref="Z76:AA76"/>
    <mergeCell ref="AC76:AD76"/>
    <mergeCell ref="Z77:AA77"/>
    <mergeCell ref="AC77:AD77"/>
    <mergeCell ref="AF78:AG78"/>
    <mergeCell ref="Z78:AA78"/>
    <mergeCell ref="AC78:AD78"/>
    <mergeCell ref="AF76:AG76"/>
    <mergeCell ref="AF77:AG77"/>
    <mergeCell ref="AC81:AD81"/>
    <mergeCell ref="F78:G78"/>
    <mergeCell ref="I78:J78"/>
    <mergeCell ref="L78:M78"/>
    <mergeCell ref="O78:P78"/>
    <mergeCell ref="T81:U81"/>
    <mergeCell ref="W81:X81"/>
    <mergeCell ref="Z79:AA79"/>
    <mergeCell ref="AC79:AD79"/>
    <mergeCell ref="Z80:AA80"/>
    <mergeCell ref="O80:P80"/>
    <mergeCell ref="T80:U80"/>
    <mergeCell ref="W80:X80"/>
    <mergeCell ref="AF80:AG80"/>
    <mergeCell ref="C81:D81"/>
    <mergeCell ref="F81:G81"/>
    <mergeCell ref="I81:J81"/>
    <mergeCell ref="L81:M81"/>
    <mergeCell ref="O81:P81"/>
    <mergeCell ref="Z81:AA81"/>
    <mergeCell ref="C83:D83"/>
    <mergeCell ref="F83:G83"/>
    <mergeCell ref="I83:J83"/>
    <mergeCell ref="L83:M83"/>
    <mergeCell ref="C80:D80"/>
    <mergeCell ref="F80:G80"/>
    <mergeCell ref="I80:J80"/>
    <mergeCell ref="L80:M80"/>
    <mergeCell ref="O82:P82"/>
    <mergeCell ref="T82:U82"/>
    <mergeCell ref="T83:U83"/>
    <mergeCell ref="W82:X82"/>
    <mergeCell ref="Z82:AA82"/>
    <mergeCell ref="C82:D82"/>
    <mergeCell ref="O83:P83"/>
    <mergeCell ref="F82:G82"/>
    <mergeCell ref="I82:J82"/>
    <mergeCell ref="L82:M82"/>
    <mergeCell ref="W84:X84"/>
    <mergeCell ref="Z84:AA84"/>
    <mergeCell ref="AC84:AD84"/>
    <mergeCell ref="AF84:AG84"/>
    <mergeCell ref="W85:X85"/>
    <mergeCell ref="W83:X83"/>
    <mergeCell ref="Z83:AA83"/>
    <mergeCell ref="C84:D84"/>
    <mergeCell ref="F84:G84"/>
    <mergeCell ref="I84:J84"/>
    <mergeCell ref="L84:M84"/>
    <mergeCell ref="C85:D85"/>
    <mergeCell ref="F85:G85"/>
    <mergeCell ref="I85:J85"/>
    <mergeCell ref="L85:M85"/>
    <mergeCell ref="C87:D87"/>
    <mergeCell ref="F87:G87"/>
    <mergeCell ref="I87:J87"/>
    <mergeCell ref="L87:M87"/>
    <mergeCell ref="C86:D86"/>
    <mergeCell ref="F86:G86"/>
    <mergeCell ref="I86:J86"/>
    <mergeCell ref="L86:M86"/>
    <mergeCell ref="AM19:AM20"/>
    <mergeCell ref="AL21:AL22"/>
    <mergeCell ref="O88:P88"/>
    <mergeCell ref="T88:U88"/>
    <mergeCell ref="AF87:AG87"/>
    <mergeCell ref="W87:X87"/>
    <mergeCell ref="AF88:AG88"/>
    <mergeCell ref="Z88:AA88"/>
    <mergeCell ref="AC86:AD86"/>
    <mergeCell ref="O86:P86"/>
    <mergeCell ref="AM43:AM44"/>
    <mergeCell ref="AM45:AM46"/>
    <mergeCell ref="AM37:AM38"/>
    <mergeCell ref="A73:B73"/>
    <mergeCell ref="AK49:AK50"/>
    <mergeCell ref="AK51:AK52"/>
    <mergeCell ref="AL51:AL52"/>
    <mergeCell ref="AL49:AL50"/>
    <mergeCell ref="T71:U71"/>
    <mergeCell ref="AJ49:AJ50"/>
    <mergeCell ref="AM33:AM34"/>
    <mergeCell ref="AM35:AM36"/>
    <mergeCell ref="AL23:AL24"/>
    <mergeCell ref="AL25:AL26"/>
    <mergeCell ref="AM39:AM40"/>
    <mergeCell ref="AM41:AM42"/>
    <mergeCell ref="AL29:AL30"/>
    <mergeCell ref="AK21:AK22"/>
    <mergeCell ref="AK23:AK24"/>
    <mergeCell ref="AK33:AK34"/>
    <mergeCell ref="AK29:AK30"/>
    <mergeCell ref="AL35:AL36"/>
    <mergeCell ref="AM21:AM22"/>
    <mergeCell ref="AM23:AM24"/>
    <mergeCell ref="AM25:AM26"/>
    <mergeCell ref="AM29:AM30"/>
    <mergeCell ref="AM31:AM32"/>
    <mergeCell ref="AL31:AL32"/>
    <mergeCell ref="AL33:AL34"/>
    <mergeCell ref="AN3:AN4"/>
    <mergeCell ref="AN5:AN6"/>
    <mergeCell ref="AN7:AN8"/>
    <mergeCell ref="AN9:AN10"/>
    <mergeCell ref="AM3:AM4"/>
    <mergeCell ref="AM5:AM6"/>
    <mergeCell ref="AM7:AM8"/>
    <mergeCell ref="AM9:AM10"/>
    <mergeCell ref="AO11:AO12"/>
    <mergeCell ref="AO13:AO14"/>
    <mergeCell ref="AO15:AO16"/>
    <mergeCell ref="AM27:AM28"/>
    <mergeCell ref="AM11:AM12"/>
    <mergeCell ref="AM13:AM14"/>
    <mergeCell ref="AM15:AM16"/>
    <mergeCell ref="AM17:AM18"/>
    <mergeCell ref="AN11:AN12"/>
    <mergeCell ref="AN13:AN14"/>
    <mergeCell ref="AN17:AN18"/>
    <mergeCell ref="AN39:AN40"/>
    <mergeCell ref="AO27:AO28"/>
    <mergeCell ref="AO29:AO30"/>
    <mergeCell ref="AO31:AO32"/>
    <mergeCell ref="AO33:AO34"/>
    <mergeCell ref="AN27:AN28"/>
    <mergeCell ref="AN29:AN30"/>
    <mergeCell ref="AN31:AN32"/>
    <mergeCell ref="AN25:AN26"/>
    <mergeCell ref="AO25:AO26"/>
    <mergeCell ref="AO23:AO24"/>
    <mergeCell ref="AN19:AN20"/>
    <mergeCell ref="AN33:AN34"/>
    <mergeCell ref="AO3:AO4"/>
    <mergeCell ref="AO5:AO6"/>
    <mergeCell ref="AO7:AO8"/>
    <mergeCell ref="AO9:AO10"/>
    <mergeCell ref="AN15:AN16"/>
    <mergeCell ref="AO35:AO36"/>
    <mergeCell ref="AO37:AO38"/>
    <mergeCell ref="AO39:AO40"/>
    <mergeCell ref="AO41:AO42"/>
    <mergeCell ref="AN35:AN36"/>
    <mergeCell ref="AO17:AO18"/>
    <mergeCell ref="AO19:AO20"/>
    <mergeCell ref="AO21:AO22"/>
    <mergeCell ref="AN21:AN22"/>
    <mergeCell ref="AN23:AN24"/>
    <mergeCell ref="AO47:AO48"/>
    <mergeCell ref="AO49:AO50"/>
    <mergeCell ref="AO51:AO52"/>
    <mergeCell ref="AN37:AN38"/>
    <mergeCell ref="AN47:AN48"/>
    <mergeCell ref="AN41:AN42"/>
    <mergeCell ref="AN43:AN44"/>
    <mergeCell ref="AN45:AN46"/>
    <mergeCell ref="AO43:AO44"/>
    <mergeCell ref="AO45:AO46"/>
    <mergeCell ref="AN49:AN50"/>
    <mergeCell ref="AN51:AN52"/>
    <mergeCell ref="W88:X88"/>
    <mergeCell ref="AM49:AM50"/>
    <mergeCell ref="AM51:AM52"/>
    <mergeCell ref="O84:P84"/>
    <mergeCell ref="T84:U84"/>
    <mergeCell ref="AJ51:AJ52"/>
    <mergeCell ref="AF72:AG72"/>
    <mergeCell ref="T86:U86"/>
    <mergeCell ref="Z85:AA85"/>
    <mergeCell ref="AC85:AD85"/>
    <mergeCell ref="AC82:AD82"/>
    <mergeCell ref="AF81:AG81"/>
    <mergeCell ref="L89:M89"/>
    <mergeCell ref="W72:X72"/>
    <mergeCell ref="AC89:AD89"/>
    <mergeCell ref="AF86:AG86"/>
    <mergeCell ref="AF83:AG83"/>
    <mergeCell ref="AC83:AD83"/>
    <mergeCell ref="C88:D88"/>
    <mergeCell ref="F88:G88"/>
    <mergeCell ref="I88:J88"/>
    <mergeCell ref="L88:M88"/>
    <mergeCell ref="AM47:AM48"/>
    <mergeCell ref="AL47:AL48"/>
    <mergeCell ref="AF82:AG82"/>
    <mergeCell ref="Z87:AA87"/>
    <mergeCell ref="AC87:AD87"/>
    <mergeCell ref="AF85:AG85"/>
    <mergeCell ref="AE1:AG1"/>
    <mergeCell ref="N1:P1"/>
    <mergeCell ref="R73:S73"/>
    <mergeCell ref="AC88:AD88"/>
    <mergeCell ref="W86:X86"/>
    <mergeCell ref="Z86:AA86"/>
    <mergeCell ref="O85:P85"/>
    <mergeCell ref="T85:U85"/>
    <mergeCell ref="O87:P87"/>
    <mergeCell ref="T87:U87"/>
    <mergeCell ref="O90:P90"/>
    <mergeCell ref="AF89:AG89"/>
    <mergeCell ref="AF90:AG90"/>
    <mergeCell ref="T89:U89"/>
    <mergeCell ref="W89:X89"/>
    <mergeCell ref="Z89:AA89"/>
    <mergeCell ref="T90:U90"/>
    <mergeCell ref="W90:X90"/>
    <mergeCell ref="Z90:AA90"/>
    <mergeCell ref="AC90:AD90"/>
    <mergeCell ref="C89:D89"/>
    <mergeCell ref="F89:G89"/>
    <mergeCell ref="R90:S90"/>
    <mergeCell ref="A90:B90"/>
    <mergeCell ref="C90:D90"/>
    <mergeCell ref="F90:G90"/>
    <mergeCell ref="I90:J90"/>
    <mergeCell ref="L90:M90"/>
    <mergeCell ref="O89:P89"/>
    <mergeCell ref="I89:J89"/>
  </mergeCells>
  <phoneticPr fontId="39" type="noConversion"/>
  <printOptions horizontalCentered="1"/>
  <pageMargins left="0.25" right="0.25" top="1" bottom="0.25" header="0.5" footer="0.21"/>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vector>
  </TitlesOfParts>
  <Company>junganimal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E. Kenyon</dc:creator>
  <cp:lastModifiedBy>Office 2008 Converter</cp:lastModifiedBy>
  <cp:lastPrinted>2010-05-08T01:25:33Z</cp:lastPrinted>
  <dcterms:created xsi:type="dcterms:W3CDTF">2007-03-24T00:47:44Z</dcterms:created>
  <dcterms:modified xsi:type="dcterms:W3CDTF">2013-05-23T01:08:31Z</dcterms:modified>
</cp:coreProperties>
</file>