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6" windowWidth="24400" windowHeight="1496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<sst xmlns="http://schemas.openxmlformats.org/spreadsheetml/2006/main" count="880" uniqueCount="227">
  <si>
    <t>B/J/P</t>
  </si>
  <si>
    <t>J/B/P</t>
  </si>
  <si>
    <t>P/B/J</t>
  </si>
  <si>
    <t>J/P</t>
  </si>
  <si>
    <t>B/J</t>
  </si>
  <si>
    <t>J/B</t>
  </si>
  <si>
    <t>Penalty Tracker: Betty Beretta</t>
  </si>
  <si>
    <t>Penalty Tracker: Skid Bro</t>
  </si>
  <si>
    <t>Pistolwhippers 86 vs. D-Funk Allstars 83</t>
  </si>
  <si>
    <t>Masonic Temple Drill Hall</t>
  </si>
  <si>
    <t>May 30, 2009</t>
  </si>
  <si>
    <t>Detroit, MI</t>
  </si>
  <si>
    <t>2009 Regular Season Championship</t>
  </si>
  <si>
    <t>D-Funk Allstars</t>
  </si>
  <si>
    <t>313</t>
  </si>
  <si>
    <t>Black Eyed Skeez</t>
  </si>
  <si>
    <t>24/7</t>
  </si>
  <si>
    <t>boo d. livers</t>
  </si>
  <si>
    <t>9</t>
  </si>
  <si>
    <t>Cat's Meow</t>
  </si>
  <si>
    <t>46</t>
  </si>
  <si>
    <t>Section 8</t>
  </si>
  <si>
    <t>Ghetto Barbie</t>
  </si>
  <si>
    <t>45 rpm</t>
  </si>
  <si>
    <t>Holly Hitsville</t>
  </si>
  <si>
    <t>23</t>
  </si>
  <si>
    <t>Ima Wrecker</t>
  </si>
  <si>
    <t>100%</t>
  </si>
  <si>
    <t>5" Blade</t>
  </si>
  <si>
    <t>Sista Slit'chya</t>
  </si>
  <si>
    <t>CH4</t>
  </si>
  <si>
    <t>Seoul Slayer</t>
  </si>
  <si>
    <t>813</t>
  </si>
  <si>
    <t>Tiny Ninja</t>
  </si>
  <si>
    <t>Crazy88</t>
  </si>
  <si>
    <t>Zooma Thurman</t>
  </si>
  <si>
    <t>Pistolwhippers</t>
  </si>
  <si>
    <t>44</t>
  </si>
  <si>
    <t>MC5</t>
  </si>
  <si>
    <t>Cassie Corridor</t>
  </si>
  <si>
    <t>01</t>
  </si>
  <si>
    <t>Cold Fusion</t>
  </si>
  <si>
    <t>N2O</t>
  </si>
  <si>
    <t>Cool Whip</t>
  </si>
  <si>
    <t>76</t>
  </si>
  <si>
    <t>I-75</t>
  </si>
  <si>
    <t>Diesel Doll</t>
  </si>
  <si>
    <t>11</t>
  </si>
  <si>
    <t>Elle Iminator</t>
  </si>
  <si>
    <t>1974</t>
  </si>
  <si>
    <t>Honey Suckit</t>
  </si>
  <si>
    <t>35th Lady</t>
  </si>
  <si>
    <t>Jackie O. Noyoudidn't</t>
  </si>
  <si>
    <t>.357</t>
  </si>
  <si>
    <t>Karma Shootya</t>
  </si>
  <si>
    <t>90028</t>
  </si>
  <si>
    <t>Kat Von D'Stroya</t>
  </si>
  <si>
    <t>18</t>
  </si>
  <si>
    <t>Malice Cooper</t>
  </si>
  <si>
    <t>29</t>
  </si>
  <si>
    <t>Mega Bloxx</t>
  </si>
  <si>
    <t>989</t>
  </si>
  <si>
    <t>Sarah Hipel</t>
  </si>
  <si>
    <t>Del Bomber (C)</t>
  </si>
  <si>
    <t>Bytch Ryder (A)</t>
  </si>
  <si>
    <t>Fatal Femme (C)</t>
  </si>
  <si>
    <t>Managers: D-Funk—Howie Rollson (#C4), Fanny Pack; Pistolwhippers—Scarlette Fever (#13), Bettie Two-Guns.</t>
  </si>
  <si>
    <t>Bout MVP: Sarah Hipel (PW)</t>
  </si>
  <si>
    <t>Jammer of Game: Polly Fester (DF)</t>
  </si>
  <si>
    <t>Offensive Blocker of Game: Fatal Femme (DF)</t>
  </si>
  <si>
    <t>Defensive Blocker of Game: Fatal Femme (DF)</t>
  </si>
  <si>
    <t>Polly Fester (A)</t>
  </si>
  <si>
    <t>Team: D-Funk Allstars</t>
  </si>
  <si>
    <t>Lineup Tracker: Brenda Starr</t>
  </si>
  <si>
    <t>Team: Pistolwhippers</t>
  </si>
  <si>
    <t>Lineup Tracker: Mamma Jamma</t>
  </si>
  <si>
    <t>black</t>
  </si>
  <si>
    <t>boo</t>
  </si>
  <si>
    <t>cats</t>
  </si>
  <si>
    <t>fatal</t>
  </si>
  <si>
    <t>ghetto</t>
  </si>
  <si>
    <t>holly</t>
  </si>
  <si>
    <t>ima</t>
  </si>
  <si>
    <t>polly</t>
  </si>
  <si>
    <t>sista</t>
  </si>
  <si>
    <t>seoul</t>
  </si>
  <si>
    <t>tiny</t>
  </si>
  <si>
    <t>zooma</t>
  </si>
  <si>
    <t>bytch</t>
  </si>
  <si>
    <t>cassie</t>
  </si>
  <si>
    <t>cold</t>
  </si>
  <si>
    <t>cool</t>
  </si>
  <si>
    <t>del</t>
  </si>
  <si>
    <t>diesel</t>
  </si>
  <si>
    <t>elle</t>
  </si>
  <si>
    <t>honey</t>
  </si>
  <si>
    <t>jackie</t>
  </si>
  <si>
    <t>karma</t>
  </si>
  <si>
    <t>kat</t>
  </si>
  <si>
    <t>malice</t>
  </si>
  <si>
    <t>mega</t>
  </si>
  <si>
    <t>sarah</t>
  </si>
  <si>
    <t>Points Ref: Marv Illis/Bilbo T. Baggins</t>
  </si>
  <si>
    <t>Scorekeeper: D-Town Disciple/lil' raskull</t>
  </si>
  <si>
    <t>Points Ref: Bilbo T. Baggins/Marv Illis</t>
  </si>
  <si>
    <t>Scorekeeper: lil' raskull/D-Town Disciple</t>
  </si>
  <si>
    <t>x</t>
  </si>
  <si>
    <t>(none)</t>
  </si>
  <si>
    <t>Postional Stats: Offensive—Tin Gypsy/Uncle Bodybagz; Defensive—Uncle Bodybagz/Tin Gypsy</t>
  </si>
  <si>
    <t>Positional Stats: Offensive—Uncle Bodybagz/Tin Gypsy; Defensive—Tin Gypsy/Uncle Bodybagz</t>
  </si>
  <si>
    <t>B/P</t>
  </si>
  <si>
    <t>J</t>
  </si>
  <si>
    <t>B</t>
  </si>
  <si>
    <t>P/B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</si>
  <si>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</si>
  <si>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</si>
  <si>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</si>
  <si>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</si>
  <si>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</si>
  <si>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</si>
  <si>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</si>
  <si>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</si>
  <si>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</si>
  <si>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</si>
  <si>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</si>
  <si>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</si>
  <si>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</si>
  <si>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</si>
  <si>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</si>
  <si>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</si>
  <si>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</si>
  <si>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</si>
  <si>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</si>
  <si>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</si>
  <si>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</si>
  <si>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</si>
  <si>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</si>
  <si>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</si>
  <si>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</si>
  <si>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</si>
  <si>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</si>
  <si>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</si>
  <si>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</si>
  <si>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</si>
  <si>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</si>
  <si>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</si>
  <si>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Block Out of Bounds (O)</t>
  </si>
  <si>
    <t>Low Block (L)</t>
  </si>
  <si>
    <t>Clockwise Blocking (C)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</si>
  <si>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</si>
  <si>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</si>
  <si>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</si>
  <si>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</si>
  <si>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</si>
  <si>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</si>
  <si>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</si>
  <si>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</si>
  <si>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</si>
  <si>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</si>
  <si>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</si>
  <si>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</si>
  <si>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</si>
  <si>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</si>
  <si>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</si>
  <si>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</si>
  <si>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</si>
  <si>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</si>
  <si>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</si>
  <si>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</si>
  <si>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</si>
  <si>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</si>
  <si>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</si>
  <si>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</si>
  <si>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</si>
  <si>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</si>
  <si>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</si>
  <si>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</si>
  <si>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</si>
  <si>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</si>
  <si>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</si>
  <si>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</si>
  <si>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</si>
  <si>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</si>
  <si>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</si>
  <si>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</si>
  <si>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</si>
  <si>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</si>
  <si>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</si>
  <si>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</si>
  <si>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</si>
  <si>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</si>
  <si>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</si>
  <si>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</si>
  <si>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</si>
  <si>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</si>
  <si>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</si>
  <si>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 xml:space="preserve">Head Referee: </t>
  </si>
  <si>
    <t>Pack Referees:  (inside);  (outside)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</si>
  <si>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</si>
  <si>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</si>
  <si>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</si>
  <si>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</si>
  <si>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</si>
  <si>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</si>
  <si>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</si>
  <si>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</si>
  <si>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</si>
  <si>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</si>
  <si>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</si>
  <si>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</si>
  <si>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</si>
  <si>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</si>
  <si>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</si>
  <si>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</si>
  <si>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</si>
  <si>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</si>
  <si>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</si>
  <si>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</si>
  <si>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</si>
  <si>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</si>
  <si>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</si>
  <si>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</si>
  <si>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</si>
  <si>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</si>
  <si>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</si>
  <si>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Back</t>
  </si>
  <si>
    <t>#: 58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</si>
</sst>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" fontId="0" fillId="3" borderId="35" xfId="21" applyNumberFormat="1" applyFill="1" applyBorder="1" applyAlignment="1">
      <alignment horizontal="center"/>
    </xf>
    <xf numFmtId="1" fontId="0" fillId="3" borderId="4" xfId="21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/>
    </xf>
    <xf numFmtId="1" fontId="0" fillId="3" borderId="21" xfId="21" applyNumberForma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40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4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2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1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3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4" xfId="21" applyNumberFormat="1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" fontId="0" fillId="4" borderId="5" xfId="21" applyNumberFormat="1" applyFill="1" applyBorder="1" applyAlignment="1">
      <alignment horizontal="center"/>
    </xf>
    <xf numFmtId="1" fontId="0" fillId="4" borderId="5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4" borderId="34" xfId="21" applyNumberFormat="1" applyFont="1" applyFill="1" applyBorder="1" applyAlignment="1" quotePrefix="1">
      <alignment horizontal="center"/>
    </xf>
    <xf numFmtId="2" fontId="0" fillId="5" borderId="35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3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0" applyFill="1" applyBorder="1" applyAlignment="1" quotePrefix="1">
      <alignment horizontal="center"/>
    </xf>
    <xf numFmtId="0" fontId="2" fillId="0" borderId="60" xfId="0" applyFont="1" applyFill="1" applyBorder="1" applyAlignment="1">
      <alignment horizontal="center"/>
    </xf>
    <xf numFmtId="9" fontId="0" fillId="3" borderId="36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3" borderId="28" xfId="2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7" borderId="45" xfId="0" applyFont="1" applyFill="1" applyBorder="1" applyAlignment="1">
      <alignment horizontal="left"/>
    </xf>
    <xf numFmtId="0" fontId="13" fillId="7" borderId="1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G69">
      <selection activeCell="Q77" sqref="Q77:AB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1"/>
      <c r="B1" s="41"/>
      <c r="C1" s="41"/>
      <c r="D1" s="52" t="s">
        <v>128</v>
      </c>
      <c r="E1" s="53"/>
      <c r="F1" s="54" t="str">
        <f>Statistics!A5</f>
        <v>D-Funk Allstars</v>
      </c>
      <c r="G1" s="41"/>
      <c r="H1" s="41"/>
      <c r="I1" s="41"/>
      <c r="J1" s="41"/>
      <c r="K1" s="41"/>
      <c r="L1" s="41"/>
      <c r="M1" s="41"/>
      <c r="N1" s="41"/>
      <c r="O1" s="41"/>
      <c r="Q1" s="41"/>
      <c r="R1" s="41"/>
      <c r="S1" s="41"/>
      <c r="T1" s="52" t="s">
        <v>127</v>
      </c>
      <c r="U1" s="56"/>
      <c r="V1" s="54" t="str">
        <f>Statistics!A23</f>
        <v>Pistolwhippers</v>
      </c>
      <c r="W1" s="41"/>
      <c r="X1" s="41"/>
      <c r="Y1" s="41"/>
      <c r="Z1" s="41"/>
      <c r="AA1" s="41"/>
      <c r="AB1" s="41"/>
      <c r="AC1" s="41"/>
      <c r="AD1" s="41"/>
      <c r="AE1" s="41"/>
    </row>
    <row r="2" spans="1:31" ht="12.75" customHeight="1" thickBot="1">
      <c r="A2" s="40"/>
      <c r="B2" s="27"/>
      <c r="C2" s="27"/>
      <c r="D2" s="50"/>
      <c r="E2" s="26"/>
      <c r="F2" s="61"/>
      <c r="G2" s="61"/>
      <c r="H2" s="61"/>
      <c r="I2" s="61"/>
      <c r="J2" s="27"/>
      <c r="K2" s="27"/>
      <c r="L2" s="27"/>
      <c r="M2" s="27"/>
      <c r="N2" s="27"/>
      <c r="O2" s="41"/>
      <c r="Q2" s="27"/>
      <c r="R2" s="27"/>
      <c r="S2" s="27"/>
      <c r="T2" s="50"/>
      <c r="U2" s="55"/>
      <c r="V2" s="51"/>
      <c r="W2" s="27"/>
      <c r="X2" s="27"/>
      <c r="Y2" s="27"/>
      <c r="Z2" s="27"/>
      <c r="AA2" s="27"/>
      <c r="AB2" s="27"/>
      <c r="AC2" s="27"/>
      <c r="AD2" s="27"/>
      <c r="AE2" s="41"/>
    </row>
    <row r="3" spans="1:31" ht="13.5" customHeight="1" thickBot="1">
      <c r="A3" s="38" t="s">
        <v>142</v>
      </c>
      <c r="B3" s="37" t="s">
        <v>215</v>
      </c>
      <c r="C3" s="37" t="s">
        <v>218</v>
      </c>
      <c r="D3" s="37" t="s">
        <v>193</v>
      </c>
      <c r="E3" s="37" t="s">
        <v>115</v>
      </c>
      <c r="F3" s="102" t="s">
        <v>213</v>
      </c>
      <c r="G3" s="102" t="s">
        <v>126</v>
      </c>
      <c r="H3" s="102" t="s">
        <v>224</v>
      </c>
      <c r="I3" s="102" t="s">
        <v>225</v>
      </c>
      <c r="J3" s="37" t="s">
        <v>117</v>
      </c>
      <c r="K3" s="37" t="s">
        <v>118</v>
      </c>
      <c r="L3" s="37" t="s">
        <v>119</v>
      </c>
      <c r="M3" s="37" t="s">
        <v>120</v>
      </c>
      <c r="N3" s="32" t="s">
        <v>114</v>
      </c>
      <c r="O3" s="36" t="s">
        <v>116</v>
      </c>
      <c r="Q3" s="40" t="s">
        <v>142</v>
      </c>
      <c r="R3" s="37" t="s">
        <v>215</v>
      </c>
      <c r="S3" s="34" t="s">
        <v>218</v>
      </c>
      <c r="T3" s="37" t="s">
        <v>193</v>
      </c>
      <c r="U3" s="37" t="s">
        <v>115</v>
      </c>
      <c r="V3" s="37" t="s">
        <v>213</v>
      </c>
      <c r="W3" s="37" t="s">
        <v>223</v>
      </c>
      <c r="X3" s="37" t="s">
        <v>224</v>
      </c>
      <c r="Y3" s="37" t="s">
        <v>225</v>
      </c>
      <c r="Z3" s="37" t="s">
        <v>117</v>
      </c>
      <c r="AA3" s="37" t="s">
        <v>118</v>
      </c>
      <c r="AB3" s="37" t="s">
        <v>119</v>
      </c>
      <c r="AC3" s="37" t="s">
        <v>120</v>
      </c>
      <c r="AD3" s="32" t="s">
        <v>114</v>
      </c>
      <c r="AE3" s="36" t="s">
        <v>116</v>
      </c>
    </row>
    <row r="4" spans="1:31" ht="12.75">
      <c r="A4" s="43">
        <v>1</v>
      </c>
      <c r="B4" s="44">
        <v>1</v>
      </c>
      <c r="C4" s="202" t="s">
        <v>77</v>
      </c>
      <c r="D4" s="202"/>
      <c r="E4" s="202">
        <v>1</v>
      </c>
      <c r="F4" s="213" t="s">
        <v>83</v>
      </c>
      <c r="G4" s="203" t="s">
        <v>79</v>
      </c>
      <c r="H4" s="203" t="s">
        <v>86</v>
      </c>
      <c r="I4" s="214" t="s">
        <v>76</v>
      </c>
      <c r="J4" s="202">
        <v>0</v>
      </c>
      <c r="K4" s="202"/>
      <c r="L4" s="204"/>
      <c r="M4" s="202"/>
      <c r="N4" s="47">
        <f>SUM(J4:L4)</f>
        <v>0</v>
      </c>
      <c r="O4" s="44">
        <f>N4-AD4</f>
        <v>0</v>
      </c>
      <c r="Q4" s="43">
        <v>1</v>
      </c>
      <c r="R4" s="44">
        <v>1</v>
      </c>
      <c r="S4" s="202" t="s">
        <v>95</v>
      </c>
      <c r="T4" s="210"/>
      <c r="U4" s="202"/>
      <c r="V4" s="213" t="s">
        <v>92</v>
      </c>
      <c r="W4" s="203" t="s">
        <v>101</v>
      </c>
      <c r="X4" s="203" t="s">
        <v>88</v>
      </c>
      <c r="Y4" s="214" t="s">
        <v>98</v>
      </c>
      <c r="Z4" s="202">
        <v>0</v>
      </c>
      <c r="AA4" s="202"/>
      <c r="AB4" s="204"/>
      <c r="AC4" s="202"/>
      <c r="AD4" s="45">
        <f>SUM(Z4:AB4)</f>
        <v>0</v>
      </c>
      <c r="AE4" s="44">
        <f>AD4-N4</f>
        <v>0</v>
      </c>
    </row>
    <row r="5" spans="1:31" ht="12">
      <c r="A5" s="46">
        <v>1</v>
      </c>
      <c r="B5" s="30">
        <v>2</v>
      </c>
      <c r="C5" s="205" t="s">
        <v>84</v>
      </c>
      <c r="D5" s="205"/>
      <c r="E5" s="205"/>
      <c r="F5" s="215" t="s">
        <v>79</v>
      </c>
      <c r="G5" s="206" t="s">
        <v>80</v>
      </c>
      <c r="H5" s="206" t="s">
        <v>86</v>
      </c>
      <c r="I5" s="216" t="s">
        <v>78</v>
      </c>
      <c r="J5" s="205">
        <v>0</v>
      </c>
      <c r="K5" s="205"/>
      <c r="L5" s="207"/>
      <c r="M5" s="205"/>
      <c r="N5" s="47">
        <f>SUM(J5:L5)</f>
        <v>0</v>
      </c>
      <c r="O5" s="31">
        <f aca="true" t="shared" si="0" ref="O5:O16">N5-AD5</f>
        <v>-4</v>
      </c>
      <c r="Q5" s="46">
        <v>1</v>
      </c>
      <c r="R5" s="30">
        <v>2</v>
      </c>
      <c r="S5" s="205" t="s">
        <v>101</v>
      </c>
      <c r="T5" s="211"/>
      <c r="U5" s="205">
        <v>1</v>
      </c>
      <c r="V5" s="215" t="s">
        <v>93</v>
      </c>
      <c r="W5" s="206" t="s">
        <v>91</v>
      </c>
      <c r="X5" s="206" t="s">
        <v>88</v>
      </c>
      <c r="Y5" s="216" t="s">
        <v>89</v>
      </c>
      <c r="Z5" s="205">
        <v>4</v>
      </c>
      <c r="AA5" s="205"/>
      <c r="AB5" s="207"/>
      <c r="AC5" s="205"/>
      <c r="AD5" s="47">
        <f>SUM(Z5:AB5)</f>
        <v>4</v>
      </c>
      <c r="AE5" s="30">
        <f aca="true" t="shared" si="1" ref="AE5:AE16">AD5-N5</f>
        <v>4</v>
      </c>
    </row>
    <row r="6" spans="1:31" ht="12">
      <c r="A6" s="46">
        <v>1</v>
      </c>
      <c r="B6" s="30">
        <v>3</v>
      </c>
      <c r="C6" s="205" t="s">
        <v>77</v>
      </c>
      <c r="D6" s="205"/>
      <c r="E6" s="205">
        <v>1</v>
      </c>
      <c r="F6" s="215" t="s">
        <v>79</v>
      </c>
      <c r="G6" s="206" t="s">
        <v>80</v>
      </c>
      <c r="H6" s="206" t="s">
        <v>82</v>
      </c>
      <c r="I6" s="216" t="s">
        <v>76</v>
      </c>
      <c r="J6" s="205">
        <v>4</v>
      </c>
      <c r="K6" s="205">
        <v>4</v>
      </c>
      <c r="L6" s="207"/>
      <c r="M6" s="205"/>
      <c r="N6" s="47">
        <f aca="true" t="shared" si="2" ref="N6:N16">SUM(J6:L6)</f>
        <v>8</v>
      </c>
      <c r="O6" s="31">
        <f t="shared" si="0"/>
        <v>0</v>
      </c>
      <c r="Q6" s="46">
        <v>1</v>
      </c>
      <c r="R6" s="30">
        <v>3</v>
      </c>
      <c r="S6" s="205" t="s">
        <v>98</v>
      </c>
      <c r="T6" s="211"/>
      <c r="U6" s="205"/>
      <c r="V6" s="215" t="s">
        <v>92</v>
      </c>
      <c r="W6" s="206" t="s">
        <v>96</v>
      </c>
      <c r="X6" s="206" t="s">
        <v>90</v>
      </c>
      <c r="Y6" s="216" t="s">
        <v>94</v>
      </c>
      <c r="Z6" s="205">
        <v>4</v>
      </c>
      <c r="AA6" s="205">
        <v>4</v>
      </c>
      <c r="AB6" s="207"/>
      <c r="AC6" s="205"/>
      <c r="AD6" s="47">
        <f aca="true" t="shared" si="3" ref="AD6:AD16">SUM(Z6:AB6)</f>
        <v>8</v>
      </c>
      <c r="AE6" s="30">
        <f t="shared" si="1"/>
        <v>0</v>
      </c>
    </row>
    <row r="7" spans="1:31" ht="12">
      <c r="A7" s="46">
        <v>1</v>
      </c>
      <c r="B7" s="30">
        <v>4</v>
      </c>
      <c r="C7" s="205" t="s">
        <v>83</v>
      </c>
      <c r="D7" s="205"/>
      <c r="E7" s="205">
        <v>1</v>
      </c>
      <c r="F7" s="215" t="s">
        <v>86</v>
      </c>
      <c r="G7" s="206" t="s">
        <v>78</v>
      </c>
      <c r="H7" s="206" t="s">
        <v>82</v>
      </c>
      <c r="I7" s="216" t="s">
        <v>76</v>
      </c>
      <c r="J7" s="205">
        <v>0</v>
      </c>
      <c r="K7" s="205"/>
      <c r="L7" s="207"/>
      <c r="M7" s="205"/>
      <c r="N7" s="47">
        <f t="shared" si="2"/>
        <v>0</v>
      </c>
      <c r="O7" s="31">
        <f t="shared" si="0"/>
        <v>0</v>
      </c>
      <c r="Q7" s="46">
        <v>1</v>
      </c>
      <c r="R7" s="30">
        <v>4</v>
      </c>
      <c r="S7" s="205" t="s">
        <v>95</v>
      </c>
      <c r="T7" s="211"/>
      <c r="U7" s="205"/>
      <c r="V7" s="215" t="s">
        <v>93</v>
      </c>
      <c r="W7" s="206" t="s">
        <v>99</v>
      </c>
      <c r="X7" s="206" t="s">
        <v>90</v>
      </c>
      <c r="Y7" s="216" t="s">
        <v>89</v>
      </c>
      <c r="Z7" s="205">
        <v>0</v>
      </c>
      <c r="AA7" s="205"/>
      <c r="AB7" s="207"/>
      <c r="AC7" s="205"/>
      <c r="AD7" s="47">
        <f t="shared" si="3"/>
        <v>0</v>
      </c>
      <c r="AE7" s="30">
        <f t="shared" si="1"/>
        <v>0</v>
      </c>
    </row>
    <row r="8" spans="1:31" ht="12">
      <c r="A8" s="46">
        <v>1</v>
      </c>
      <c r="B8" s="30">
        <v>5</v>
      </c>
      <c r="C8" s="205" t="s">
        <v>84</v>
      </c>
      <c r="D8" s="205"/>
      <c r="E8" s="205">
        <v>1</v>
      </c>
      <c r="F8" s="215" t="s">
        <v>79</v>
      </c>
      <c r="G8" s="206" t="s">
        <v>80</v>
      </c>
      <c r="H8" s="206" t="s">
        <v>86</v>
      </c>
      <c r="I8" s="216" t="s">
        <v>78</v>
      </c>
      <c r="J8" s="205">
        <v>1</v>
      </c>
      <c r="K8" s="205"/>
      <c r="L8" s="207"/>
      <c r="M8" s="205"/>
      <c r="N8" s="47">
        <f t="shared" si="2"/>
        <v>1</v>
      </c>
      <c r="O8" s="31">
        <f t="shared" si="0"/>
        <v>1</v>
      </c>
      <c r="Q8" s="46">
        <v>1</v>
      </c>
      <c r="R8" s="30">
        <v>5</v>
      </c>
      <c r="S8" s="205" t="s">
        <v>101</v>
      </c>
      <c r="T8" s="211"/>
      <c r="U8" s="205"/>
      <c r="V8" s="215" t="s">
        <v>90</v>
      </c>
      <c r="W8" s="206" t="s">
        <v>94</v>
      </c>
      <c r="X8" s="206" t="s">
        <v>92</v>
      </c>
      <c r="Y8" s="216" t="s">
        <v>100</v>
      </c>
      <c r="Z8" s="205">
        <v>0</v>
      </c>
      <c r="AA8" s="205"/>
      <c r="AB8" s="207"/>
      <c r="AC8" s="205"/>
      <c r="AD8" s="47">
        <f t="shared" si="3"/>
        <v>0</v>
      </c>
      <c r="AE8" s="30">
        <f t="shared" si="1"/>
        <v>-1</v>
      </c>
    </row>
    <row r="9" spans="1:31" ht="12">
      <c r="A9" s="46">
        <v>1</v>
      </c>
      <c r="B9" s="30">
        <v>6</v>
      </c>
      <c r="C9" s="205" t="s">
        <v>77</v>
      </c>
      <c r="D9" s="205"/>
      <c r="E9" s="205">
        <v>1</v>
      </c>
      <c r="F9" s="215" t="s">
        <v>79</v>
      </c>
      <c r="G9" s="206" t="s">
        <v>81</v>
      </c>
      <c r="H9" s="206" t="s">
        <v>83</v>
      </c>
      <c r="I9" s="216" t="s">
        <v>76</v>
      </c>
      <c r="J9" s="205">
        <v>4</v>
      </c>
      <c r="K9" s="205"/>
      <c r="L9" s="207"/>
      <c r="M9" s="205"/>
      <c r="N9" s="47">
        <f t="shared" si="2"/>
        <v>4</v>
      </c>
      <c r="O9" s="31">
        <f t="shared" si="0"/>
        <v>4</v>
      </c>
      <c r="Q9" s="46">
        <v>1</v>
      </c>
      <c r="R9" s="30">
        <v>6</v>
      </c>
      <c r="S9" s="205" t="s">
        <v>98</v>
      </c>
      <c r="T9" s="211"/>
      <c r="U9" s="205"/>
      <c r="V9" s="215" t="s">
        <v>93</v>
      </c>
      <c r="W9" s="206" t="s">
        <v>89</v>
      </c>
      <c r="X9" s="206" t="s">
        <v>88</v>
      </c>
      <c r="Y9" s="216" t="s">
        <v>90</v>
      </c>
      <c r="Z9" s="205">
        <v>0</v>
      </c>
      <c r="AA9" s="205"/>
      <c r="AB9" s="207"/>
      <c r="AC9" s="205"/>
      <c r="AD9" s="47">
        <f t="shared" si="3"/>
        <v>0</v>
      </c>
      <c r="AE9" s="30">
        <f t="shared" si="1"/>
        <v>-4</v>
      </c>
    </row>
    <row r="10" spans="1:31" ht="12">
      <c r="A10" s="46">
        <v>1</v>
      </c>
      <c r="B10" s="30">
        <v>7</v>
      </c>
      <c r="C10" s="205" t="s">
        <v>82</v>
      </c>
      <c r="D10" s="205" t="s">
        <v>106</v>
      </c>
      <c r="E10" s="205"/>
      <c r="F10" s="215" t="s">
        <v>83</v>
      </c>
      <c r="G10" s="206" t="s">
        <v>85</v>
      </c>
      <c r="H10" s="206" t="s">
        <v>86</v>
      </c>
      <c r="I10" s="216" t="s">
        <v>76</v>
      </c>
      <c r="J10" s="205">
        <v>0</v>
      </c>
      <c r="K10" s="205"/>
      <c r="L10" s="207"/>
      <c r="M10" s="205"/>
      <c r="N10" s="47">
        <f t="shared" si="2"/>
        <v>0</v>
      </c>
      <c r="O10" s="31">
        <f t="shared" si="0"/>
        <v>-8</v>
      </c>
      <c r="Q10" s="46">
        <v>1</v>
      </c>
      <c r="R10" s="30">
        <v>7</v>
      </c>
      <c r="S10" s="205" t="s">
        <v>95</v>
      </c>
      <c r="T10" s="211"/>
      <c r="U10" s="205">
        <v>1</v>
      </c>
      <c r="V10" s="215" t="s">
        <v>92</v>
      </c>
      <c r="W10" s="206" t="s">
        <v>97</v>
      </c>
      <c r="X10" s="206" t="s">
        <v>89</v>
      </c>
      <c r="Y10" s="216" t="s">
        <v>94</v>
      </c>
      <c r="Z10" s="205">
        <v>5</v>
      </c>
      <c r="AA10" s="205">
        <v>3</v>
      </c>
      <c r="AB10" s="207"/>
      <c r="AC10" s="205">
        <v>1</v>
      </c>
      <c r="AD10" s="47">
        <f t="shared" si="3"/>
        <v>8</v>
      </c>
      <c r="AE10" s="31">
        <f t="shared" si="1"/>
        <v>8</v>
      </c>
    </row>
    <row r="11" spans="1:31" ht="12">
      <c r="A11" s="46">
        <v>1</v>
      </c>
      <c r="B11" s="30">
        <v>8</v>
      </c>
      <c r="C11" s="205" t="s">
        <v>82</v>
      </c>
      <c r="D11" s="205"/>
      <c r="E11" s="205"/>
      <c r="F11" s="215" t="s">
        <v>79</v>
      </c>
      <c r="G11" s="206" t="s">
        <v>80</v>
      </c>
      <c r="H11" s="206" t="s">
        <v>86</v>
      </c>
      <c r="I11" s="216" t="s">
        <v>78</v>
      </c>
      <c r="J11" s="205">
        <v>0</v>
      </c>
      <c r="K11" s="205"/>
      <c r="L11" s="207"/>
      <c r="M11" s="205"/>
      <c r="N11" s="47">
        <f t="shared" si="2"/>
        <v>0</v>
      </c>
      <c r="O11" s="31">
        <f t="shared" si="0"/>
        <v>0</v>
      </c>
      <c r="Q11" s="46">
        <v>1</v>
      </c>
      <c r="R11" s="30">
        <v>8</v>
      </c>
      <c r="S11" s="205" t="s">
        <v>98</v>
      </c>
      <c r="T11" s="211"/>
      <c r="U11" s="205">
        <v>1</v>
      </c>
      <c r="V11" s="215" t="s">
        <v>93</v>
      </c>
      <c r="W11" s="206" t="s">
        <v>96</v>
      </c>
      <c r="X11" s="206" t="s">
        <v>88</v>
      </c>
      <c r="Y11" s="216" t="s">
        <v>89</v>
      </c>
      <c r="Z11" s="205">
        <v>0</v>
      </c>
      <c r="AA11" s="205"/>
      <c r="AB11" s="207"/>
      <c r="AC11" s="205"/>
      <c r="AD11" s="47">
        <f t="shared" si="3"/>
        <v>0</v>
      </c>
      <c r="AE11" s="31">
        <f t="shared" si="1"/>
        <v>0</v>
      </c>
    </row>
    <row r="12" spans="1:31" ht="12">
      <c r="A12" s="46">
        <v>1</v>
      </c>
      <c r="B12" s="30">
        <v>9</v>
      </c>
      <c r="C12" s="205" t="s">
        <v>77</v>
      </c>
      <c r="D12" s="205"/>
      <c r="E12" s="205"/>
      <c r="F12" s="215" t="s">
        <v>79</v>
      </c>
      <c r="G12" s="206" t="s">
        <v>87</v>
      </c>
      <c r="H12" s="206" t="s">
        <v>83</v>
      </c>
      <c r="I12" s="216" t="s">
        <v>76</v>
      </c>
      <c r="J12" s="205">
        <v>3</v>
      </c>
      <c r="K12" s="205"/>
      <c r="L12" s="207"/>
      <c r="M12" s="205"/>
      <c r="N12" s="47">
        <f t="shared" si="2"/>
        <v>3</v>
      </c>
      <c r="O12" s="31">
        <f t="shared" si="0"/>
        <v>-1</v>
      </c>
      <c r="Q12" s="46">
        <v>1</v>
      </c>
      <c r="R12" s="30">
        <v>9</v>
      </c>
      <c r="S12" s="205" t="s">
        <v>95</v>
      </c>
      <c r="T12" s="211"/>
      <c r="U12" s="205">
        <v>1</v>
      </c>
      <c r="V12" s="215" t="s">
        <v>92</v>
      </c>
      <c r="W12" s="206" t="s">
        <v>94</v>
      </c>
      <c r="X12" s="206" t="s">
        <v>88</v>
      </c>
      <c r="Y12" s="216" t="s">
        <v>101</v>
      </c>
      <c r="Z12" s="205">
        <v>4</v>
      </c>
      <c r="AA12" s="205"/>
      <c r="AB12" s="207"/>
      <c r="AC12" s="205"/>
      <c r="AD12" s="47">
        <f t="shared" si="3"/>
        <v>4</v>
      </c>
      <c r="AE12" s="31">
        <f t="shared" si="1"/>
        <v>1</v>
      </c>
    </row>
    <row r="13" spans="1:31" ht="12">
      <c r="A13" s="46">
        <v>1</v>
      </c>
      <c r="B13" s="30">
        <v>10</v>
      </c>
      <c r="C13" s="205" t="s">
        <v>84</v>
      </c>
      <c r="D13" s="205"/>
      <c r="E13" s="205"/>
      <c r="F13" s="215" t="s">
        <v>83</v>
      </c>
      <c r="G13" s="206" t="s">
        <v>85</v>
      </c>
      <c r="H13" s="206" t="s">
        <v>86</v>
      </c>
      <c r="I13" s="216" t="s">
        <v>76</v>
      </c>
      <c r="J13" s="205">
        <v>0</v>
      </c>
      <c r="K13" s="205"/>
      <c r="L13" s="207"/>
      <c r="M13" s="205"/>
      <c r="N13" s="47">
        <f t="shared" si="2"/>
        <v>0</v>
      </c>
      <c r="O13" s="31">
        <f t="shared" si="0"/>
        <v>-10</v>
      </c>
      <c r="Q13" s="46">
        <v>1</v>
      </c>
      <c r="R13" s="30">
        <v>10</v>
      </c>
      <c r="S13" s="205" t="s">
        <v>98</v>
      </c>
      <c r="T13" s="211"/>
      <c r="U13" s="205">
        <v>1</v>
      </c>
      <c r="V13" s="215" t="s">
        <v>92</v>
      </c>
      <c r="W13" s="206" t="s">
        <v>99</v>
      </c>
      <c r="X13" s="206" t="s">
        <v>101</v>
      </c>
      <c r="Y13" s="216" t="s">
        <v>94</v>
      </c>
      <c r="Z13" s="205">
        <v>5</v>
      </c>
      <c r="AA13" s="205">
        <v>5</v>
      </c>
      <c r="AB13" s="207"/>
      <c r="AC13" s="205">
        <v>2</v>
      </c>
      <c r="AD13" s="47">
        <f t="shared" si="3"/>
        <v>10</v>
      </c>
      <c r="AE13" s="31">
        <f t="shared" si="1"/>
        <v>10</v>
      </c>
    </row>
    <row r="14" spans="1:31" ht="12">
      <c r="A14" s="46">
        <v>1</v>
      </c>
      <c r="B14" s="30">
        <v>11</v>
      </c>
      <c r="C14" s="205" t="s">
        <v>84</v>
      </c>
      <c r="D14" s="205"/>
      <c r="E14" s="205"/>
      <c r="F14" s="215" t="s">
        <v>83</v>
      </c>
      <c r="G14" s="206" t="s">
        <v>79</v>
      </c>
      <c r="H14" s="206" t="s">
        <v>86</v>
      </c>
      <c r="I14" s="216" t="s">
        <v>76</v>
      </c>
      <c r="J14" s="205">
        <v>0</v>
      </c>
      <c r="K14" s="205"/>
      <c r="L14" s="207"/>
      <c r="M14" s="205"/>
      <c r="N14" s="47">
        <f t="shared" si="2"/>
        <v>0</v>
      </c>
      <c r="O14" s="31">
        <f t="shared" si="0"/>
        <v>-4</v>
      </c>
      <c r="Q14" s="46">
        <v>1</v>
      </c>
      <c r="R14" s="30">
        <v>11</v>
      </c>
      <c r="S14" s="205" t="s">
        <v>101</v>
      </c>
      <c r="T14" s="211"/>
      <c r="U14" s="205">
        <v>1</v>
      </c>
      <c r="V14" s="215" t="s">
        <v>90</v>
      </c>
      <c r="W14" s="206" t="s">
        <v>97</v>
      </c>
      <c r="X14" s="206" t="s">
        <v>93</v>
      </c>
      <c r="Y14" s="216" t="s">
        <v>100</v>
      </c>
      <c r="Z14" s="205">
        <v>4</v>
      </c>
      <c r="AA14" s="205"/>
      <c r="AB14" s="207"/>
      <c r="AC14" s="205"/>
      <c r="AD14" s="47">
        <f t="shared" si="3"/>
        <v>4</v>
      </c>
      <c r="AE14" s="31">
        <f t="shared" si="1"/>
        <v>4</v>
      </c>
    </row>
    <row r="15" spans="1:31" ht="12">
      <c r="A15" s="46">
        <v>1</v>
      </c>
      <c r="B15" s="30">
        <v>12</v>
      </c>
      <c r="C15" s="205" t="s">
        <v>77</v>
      </c>
      <c r="D15" s="205"/>
      <c r="E15" s="205"/>
      <c r="F15" s="215" t="s">
        <v>79</v>
      </c>
      <c r="G15" s="206" t="s">
        <v>80</v>
      </c>
      <c r="H15" s="206" t="s">
        <v>86</v>
      </c>
      <c r="I15" s="216" t="s">
        <v>76</v>
      </c>
      <c r="J15" s="205">
        <v>0</v>
      </c>
      <c r="K15" s="205"/>
      <c r="L15" s="207"/>
      <c r="M15" s="205"/>
      <c r="N15" s="47">
        <f t="shared" si="2"/>
        <v>0</v>
      </c>
      <c r="O15" s="31">
        <f t="shared" si="0"/>
        <v>0</v>
      </c>
      <c r="Q15" s="46">
        <v>1</v>
      </c>
      <c r="R15" s="30">
        <v>12</v>
      </c>
      <c r="S15" s="205" t="s">
        <v>98</v>
      </c>
      <c r="T15" s="211"/>
      <c r="U15" s="205">
        <v>1</v>
      </c>
      <c r="V15" s="215" t="s">
        <v>93</v>
      </c>
      <c r="W15" s="206" t="s">
        <v>99</v>
      </c>
      <c r="X15" s="206" t="s">
        <v>88</v>
      </c>
      <c r="Y15" s="216" t="s">
        <v>90</v>
      </c>
      <c r="Z15" s="205">
        <v>0</v>
      </c>
      <c r="AA15" s="205"/>
      <c r="AB15" s="207"/>
      <c r="AC15" s="205"/>
      <c r="AD15" s="47">
        <f t="shared" si="3"/>
        <v>0</v>
      </c>
      <c r="AE15" s="31">
        <f t="shared" si="1"/>
        <v>0</v>
      </c>
    </row>
    <row r="16" spans="1:31" ht="12">
      <c r="A16" s="46">
        <v>1</v>
      </c>
      <c r="B16" s="30">
        <v>13</v>
      </c>
      <c r="C16" s="205" t="s">
        <v>83</v>
      </c>
      <c r="D16" s="205"/>
      <c r="E16" s="205"/>
      <c r="F16" s="215" t="s">
        <v>82</v>
      </c>
      <c r="G16" s="206" t="s">
        <v>85</v>
      </c>
      <c r="H16" s="206" t="s">
        <v>76</v>
      </c>
      <c r="I16" s="216" t="s">
        <v>78</v>
      </c>
      <c r="J16" s="205">
        <v>2</v>
      </c>
      <c r="K16" s="205"/>
      <c r="L16" s="207"/>
      <c r="M16" s="205"/>
      <c r="N16" s="47">
        <f t="shared" si="2"/>
        <v>2</v>
      </c>
      <c r="O16" s="31">
        <f t="shared" si="0"/>
        <v>1</v>
      </c>
      <c r="Q16" s="46">
        <v>1</v>
      </c>
      <c r="R16" s="30">
        <v>13</v>
      </c>
      <c r="S16" s="205" t="s">
        <v>92</v>
      </c>
      <c r="T16" s="211"/>
      <c r="U16" s="205">
        <v>1</v>
      </c>
      <c r="V16" s="215" t="s">
        <v>95</v>
      </c>
      <c r="W16" s="206" t="s">
        <v>97</v>
      </c>
      <c r="X16" s="206" t="s">
        <v>94</v>
      </c>
      <c r="Y16" s="216" t="s">
        <v>91</v>
      </c>
      <c r="Z16" s="205">
        <v>1</v>
      </c>
      <c r="AA16" s="205"/>
      <c r="AB16" s="207"/>
      <c r="AC16" s="205"/>
      <c r="AD16" s="47">
        <f t="shared" si="3"/>
        <v>1</v>
      </c>
      <c r="AE16" s="31">
        <f t="shared" si="1"/>
        <v>-1</v>
      </c>
    </row>
    <row r="17" spans="1:31" ht="12">
      <c r="A17" s="46">
        <v>1</v>
      </c>
      <c r="B17" s="226">
        <v>14</v>
      </c>
      <c r="C17" s="222" t="s">
        <v>84</v>
      </c>
      <c r="D17" s="205"/>
      <c r="E17" s="205"/>
      <c r="F17" s="223" t="s">
        <v>79</v>
      </c>
      <c r="G17" s="224" t="s">
        <v>80</v>
      </c>
      <c r="H17" s="224" t="s">
        <v>86</v>
      </c>
      <c r="I17" s="225" t="s">
        <v>78</v>
      </c>
      <c r="J17" s="205">
        <v>0</v>
      </c>
      <c r="K17" s="205"/>
      <c r="L17" s="205"/>
      <c r="M17" s="205"/>
      <c r="N17" s="47">
        <f aca="true" t="shared" si="4" ref="N17:N22">SUM(J17:L17)</f>
        <v>0</v>
      </c>
      <c r="O17" s="31">
        <f aca="true" t="shared" si="5" ref="O17:O22">N17-AD17</f>
        <v>-3</v>
      </c>
      <c r="Q17" s="46">
        <v>1</v>
      </c>
      <c r="R17" s="30">
        <v>14</v>
      </c>
      <c r="S17" s="222" t="s">
        <v>101</v>
      </c>
      <c r="T17" s="205"/>
      <c r="U17" s="205">
        <v>1</v>
      </c>
      <c r="V17" s="223" t="s">
        <v>93</v>
      </c>
      <c r="W17" s="224" t="s">
        <v>88</v>
      </c>
      <c r="X17" s="224" t="s">
        <v>89</v>
      </c>
      <c r="Y17" s="225" t="s">
        <v>91</v>
      </c>
      <c r="Z17" s="205">
        <v>3</v>
      </c>
      <c r="AA17" s="205"/>
      <c r="AB17" s="205"/>
      <c r="AC17" s="205"/>
      <c r="AD17" s="47">
        <f aca="true" t="shared" si="6" ref="AD17:AD22">SUM(Z17:AB17)</f>
        <v>3</v>
      </c>
      <c r="AE17" s="31">
        <f aca="true" t="shared" si="7" ref="AE17:AE22">AD17-N17</f>
        <v>3</v>
      </c>
    </row>
    <row r="18" spans="1:31" ht="12">
      <c r="A18" s="46">
        <v>1</v>
      </c>
      <c r="B18" s="226">
        <v>15</v>
      </c>
      <c r="C18" s="222" t="s">
        <v>77</v>
      </c>
      <c r="D18" s="205"/>
      <c r="E18" s="205"/>
      <c r="F18" s="223" t="s">
        <v>79</v>
      </c>
      <c r="G18" s="224" t="s">
        <v>86</v>
      </c>
      <c r="H18" s="224" t="s">
        <v>83</v>
      </c>
      <c r="I18" s="225" t="s">
        <v>76</v>
      </c>
      <c r="J18" s="205">
        <v>1</v>
      </c>
      <c r="K18" s="205"/>
      <c r="L18" s="205"/>
      <c r="M18" s="205"/>
      <c r="N18" s="47">
        <f t="shared" si="4"/>
        <v>1</v>
      </c>
      <c r="O18" s="31">
        <f t="shared" si="5"/>
        <v>-3</v>
      </c>
      <c r="Q18" s="46">
        <v>1</v>
      </c>
      <c r="R18" s="30">
        <v>15</v>
      </c>
      <c r="S18" s="222" t="s">
        <v>98</v>
      </c>
      <c r="T18" s="205"/>
      <c r="U18" s="205">
        <v>1</v>
      </c>
      <c r="V18" s="223" t="s">
        <v>92</v>
      </c>
      <c r="W18" s="224" t="s">
        <v>96</v>
      </c>
      <c r="X18" s="224" t="s">
        <v>90</v>
      </c>
      <c r="Y18" s="225" t="s">
        <v>94</v>
      </c>
      <c r="Z18" s="205">
        <v>4</v>
      </c>
      <c r="AA18" s="205"/>
      <c r="AB18" s="205"/>
      <c r="AC18" s="205"/>
      <c r="AD18" s="47">
        <f t="shared" si="6"/>
        <v>4</v>
      </c>
      <c r="AE18" s="31">
        <f t="shared" si="7"/>
        <v>3</v>
      </c>
    </row>
    <row r="19" spans="1:31" ht="12">
      <c r="A19" s="46">
        <v>1</v>
      </c>
      <c r="B19" s="226">
        <v>16</v>
      </c>
      <c r="C19" s="222" t="s">
        <v>82</v>
      </c>
      <c r="D19" s="205"/>
      <c r="E19" s="205"/>
      <c r="F19" s="223" t="s">
        <v>83</v>
      </c>
      <c r="G19" s="224" t="s">
        <v>85</v>
      </c>
      <c r="H19" s="224" t="s">
        <v>86</v>
      </c>
      <c r="I19" s="225" t="s">
        <v>76</v>
      </c>
      <c r="J19" s="205">
        <v>0</v>
      </c>
      <c r="K19" s="205"/>
      <c r="L19" s="205"/>
      <c r="M19" s="205"/>
      <c r="N19" s="47">
        <f t="shared" si="4"/>
        <v>0</v>
      </c>
      <c r="O19" s="31">
        <f t="shared" si="5"/>
        <v>-3</v>
      </c>
      <c r="Q19" s="46">
        <v>1</v>
      </c>
      <c r="R19" s="30">
        <v>16</v>
      </c>
      <c r="S19" s="222" t="s">
        <v>95</v>
      </c>
      <c r="T19" s="205"/>
      <c r="U19" s="205">
        <v>1</v>
      </c>
      <c r="V19" s="223" t="s">
        <v>93</v>
      </c>
      <c r="W19" s="224" t="s">
        <v>99</v>
      </c>
      <c r="X19" s="224" t="s">
        <v>88</v>
      </c>
      <c r="Y19" s="225" t="s">
        <v>89</v>
      </c>
      <c r="Z19" s="205">
        <v>3</v>
      </c>
      <c r="AA19" s="205"/>
      <c r="AB19" s="205"/>
      <c r="AC19" s="205"/>
      <c r="AD19" s="47">
        <f t="shared" si="6"/>
        <v>3</v>
      </c>
      <c r="AE19" s="31">
        <f t="shared" si="7"/>
        <v>3</v>
      </c>
    </row>
    <row r="20" spans="1:31" ht="12">
      <c r="A20" s="46">
        <v>1</v>
      </c>
      <c r="B20" s="226">
        <v>17</v>
      </c>
      <c r="C20" s="222" t="s">
        <v>84</v>
      </c>
      <c r="D20" s="205"/>
      <c r="E20" s="205"/>
      <c r="F20" s="223" t="s">
        <v>79</v>
      </c>
      <c r="G20" s="224" t="s">
        <v>80</v>
      </c>
      <c r="H20" s="224" t="s">
        <v>86</v>
      </c>
      <c r="I20" s="225" t="s">
        <v>78</v>
      </c>
      <c r="J20" s="205">
        <v>0</v>
      </c>
      <c r="K20" s="205"/>
      <c r="L20" s="205"/>
      <c r="M20" s="205"/>
      <c r="N20" s="47">
        <f t="shared" si="4"/>
        <v>0</v>
      </c>
      <c r="O20" s="31">
        <f t="shared" si="5"/>
        <v>-4</v>
      </c>
      <c r="Q20" s="46">
        <v>1</v>
      </c>
      <c r="R20" s="30">
        <v>17</v>
      </c>
      <c r="S20" s="222" t="s">
        <v>101</v>
      </c>
      <c r="T20" s="205"/>
      <c r="U20" s="205">
        <v>1</v>
      </c>
      <c r="V20" s="223" t="s">
        <v>90</v>
      </c>
      <c r="W20" s="224" t="s">
        <v>94</v>
      </c>
      <c r="X20" s="224" t="s">
        <v>92</v>
      </c>
      <c r="Y20" s="225" t="s">
        <v>100</v>
      </c>
      <c r="Z20" s="205">
        <v>4</v>
      </c>
      <c r="AA20" s="205"/>
      <c r="AB20" s="205"/>
      <c r="AC20" s="205"/>
      <c r="AD20" s="47">
        <f t="shared" si="6"/>
        <v>4</v>
      </c>
      <c r="AE20" s="31">
        <f t="shared" si="7"/>
        <v>4</v>
      </c>
    </row>
    <row r="21" spans="1:31" ht="12">
      <c r="A21" s="46">
        <v>1</v>
      </c>
      <c r="B21" s="226">
        <v>18</v>
      </c>
      <c r="C21" s="222" t="s">
        <v>77</v>
      </c>
      <c r="D21" s="205"/>
      <c r="E21" s="205">
        <v>1</v>
      </c>
      <c r="F21" s="223" t="s">
        <v>79</v>
      </c>
      <c r="G21" s="224" t="s">
        <v>87</v>
      </c>
      <c r="H21" s="224" t="s">
        <v>82</v>
      </c>
      <c r="I21" s="225" t="s">
        <v>76</v>
      </c>
      <c r="J21" s="205">
        <v>0</v>
      </c>
      <c r="K21" s="205"/>
      <c r="L21" s="205"/>
      <c r="M21" s="205"/>
      <c r="N21" s="47">
        <f t="shared" si="4"/>
        <v>0</v>
      </c>
      <c r="O21" s="31">
        <f t="shared" si="5"/>
        <v>0</v>
      </c>
      <c r="Q21" s="46">
        <v>1</v>
      </c>
      <c r="R21" s="30">
        <v>18</v>
      </c>
      <c r="S21" s="222" t="s">
        <v>98</v>
      </c>
      <c r="T21" s="205"/>
      <c r="U21" s="205"/>
      <c r="V21" s="223" t="s">
        <v>93</v>
      </c>
      <c r="W21" s="224" t="s">
        <v>94</v>
      </c>
      <c r="X21" s="224" t="s">
        <v>88</v>
      </c>
      <c r="Y21" s="225" t="s">
        <v>90</v>
      </c>
      <c r="Z21" s="205">
        <v>0</v>
      </c>
      <c r="AA21" s="205"/>
      <c r="AB21" s="205"/>
      <c r="AC21" s="205"/>
      <c r="AD21" s="47">
        <f t="shared" si="6"/>
        <v>0</v>
      </c>
      <c r="AE21" s="31">
        <f t="shared" si="7"/>
        <v>0</v>
      </c>
    </row>
    <row r="22" spans="1:31" ht="12">
      <c r="A22" s="46">
        <v>1</v>
      </c>
      <c r="B22" s="226">
        <v>19</v>
      </c>
      <c r="C22" s="222" t="s">
        <v>83</v>
      </c>
      <c r="D22" s="205"/>
      <c r="E22" s="205"/>
      <c r="F22" s="223" t="s">
        <v>82</v>
      </c>
      <c r="G22" s="224" t="s">
        <v>76</v>
      </c>
      <c r="H22" s="224" t="s">
        <v>86</v>
      </c>
      <c r="I22" s="225" t="s">
        <v>78</v>
      </c>
      <c r="J22" s="205">
        <v>0</v>
      </c>
      <c r="K22" s="205"/>
      <c r="L22" s="205"/>
      <c r="M22" s="205"/>
      <c r="N22" s="47">
        <f t="shared" si="4"/>
        <v>0</v>
      </c>
      <c r="O22" s="31">
        <f t="shared" si="5"/>
        <v>-4</v>
      </c>
      <c r="Q22" s="46">
        <v>1</v>
      </c>
      <c r="R22" s="30">
        <v>19</v>
      </c>
      <c r="S22" s="222" t="s">
        <v>95</v>
      </c>
      <c r="T22" s="205"/>
      <c r="U22" s="205">
        <v>1</v>
      </c>
      <c r="V22" s="223" t="s">
        <v>92</v>
      </c>
      <c r="W22" s="224" t="s">
        <v>97</v>
      </c>
      <c r="X22" s="224" t="s">
        <v>88</v>
      </c>
      <c r="Y22" s="225" t="s">
        <v>89</v>
      </c>
      <c r="Z22" s="205">
        <v>4</v>
      </c>
      <c r="AA22" s="205"/>
      <c r="AB22" s="205"/>
      <c r="AC22" s="205"/>
      <c r="AD22" s="47">
        <f t="shared" si="6"/>
        <v>4</v>
      </c>
      <c r="AE22" s="31">
        <f t="shared" si="7"/>
        <v>4</v>
      </c>
    </row>
    <row r="23" spans="1:31" ht="12">
      <c r="A23" s="46">
        <v>1</v>
      </c>
      <c r="B23" s="226">
        <v>20</v>
      </c>
      <c r="C23" s="222" t="s">
        <v>84</v>
      </c>
      <c r="D23" s="205"/>
      <c r="E23" s="205"/>
      <c r="F23" s="223" t="s">
        <v>79</v>
      </c>
      <c r="G23" s="224" t="s">
        <v>76</v>
      </c>
      <c r="H23" s="224" t="s">
        <v>80</v>
      </c>
      <c r="I23" s="225" t="s">
        <v>78</v>
      </c>
      <c r="J23" s="205">
        <v>0</v>
      </c>
      <c r="K23" s="205"/>
      <c r="L23" s="205"/>
      <c r="M23" s="205"/>
      <c r="N23" s="47">
        <f aca="true" t="shared" si="8" ref="N23:N28">SUM(J23:L23)</f>
        <v>0</v>
      </c>
      <c r="O23" s="31">
        <f aca="true" t="shared" si="9" ref="O23:O28">N23-AD23</f>
        <v>-4</v>
      </c>
      <c r="Q23" s="46">
        <v>1</v>
      </c>
      <c r="R23" s="30">
        <v>20</v>
      </c>
      <c r="S23" s="222" t="s">
        <v>101</v>
      </c>
      <c r="T23" s="205"/>
      <c r="U23" s="205">
        <v>1</v>
      </c>
      <c r="V23" s="223" t="s">
        <v>93</v>
      </c>
      <c r="W23" s="224" t="s">
        <v>91</v>
      </c>
      <c r="X23" s="224" t="s">
        <v>88</v>
      </c>
      <c r="Y23" s="225" t="s">
        <v>89</v>
      </c>
      <c r="Z23" s="205">
        <v>4</v>
      </c>
      <c r="AA23" s="205"/>
      <c r="AB23" s="205"/>
      <c r="AC23" s="205"/>
      <c r="AD23" s="47">
        <f aca="true" t="shared" si="10" ref="AD23:AD28">SUM(Z23:AB23)</f>
        <v>4</v>
      </c>
      <c r="AE23" s="31">
        <f aca="true" t="shared" si="11" ref="AE23:AE28">AD23-N23</f>
        <v>4</v>
      </c>
    </row>
    <row r="24" spans="1:31" ht="12">
      <c r="A24" s="46">
        <v>1</v>
      </c>
      <c r="B24" s="226">
        <v>21</v>
      </c>
      <c r="C24" s="222" t="s">
        <v>77</v>
      </c>
      <c r="D24" s="205"/>
      <c r="E24" s="205">
        <v>1</v>
      </c>
      <c r="F24" s="223" t="s">
        <v>79</v>
      </c>
      <c r="G24" s="224" t="s">
        <v>81</v>
      </c>
      <c r="H24" s="224" t="s">
        <v>82</v>
      </c>
      <c r="I24" s="225" t="s">
        <v>76</v>
      </c>
      <c r="J24" s="205">
        <v>3</v>
      </c>
      <c r="K24" s="205"/>
      <c r="L24" s="205"/>
      <c r="M24" s="205"/>
      <c r="N24" s="47">
        <f t="shared" si="8"/>
        <v>3</v>
      </c>
      <c r="O24" s="31">
        <f t="shared" si="9"/>
        <v>3</v>
      </c>
      <c r="Q24" s="46">
        <v>1</v>
      </c>
      <c r="R24" s="30">
        <v>21</v>
      </c>
      <c r="S24" s="222" t="s">
        <v>98</v>
      </c>
      <c r="T24" s="205"/>
      <c r="U24" s="205"/>
      <c r="V24" s="223" t="s">
        <v>93</v>
      </c>
      <c r="W24" s="224" t="s">
        <v>96</v>
      </c>
      <c r="X24" s="224" t="s">
        <v>90</v>
      </c>
      <c r="Y24" s="225" t="s">
        <v>94</v>
      </c>
      <c r="Z24" s="205">
        <v>0</v>
      </c>
      <c r="AA24" s="205"/>
      <c r="AB24" s="205"/>
      <c r="AC24" s="205"/>
      <c r="AD24" s="47">
        <f t="shared" si="10"/>
        <v>0</v>
      </c>
      <c r="AE24" s="31">
        <f t="shared" si="11"/>
        <v>-3</v>
      </c>
    </row>
    <row r="25" spans="1:31" ht="12">
      <c r="A25" s="46">
        <v>1</v>
      </c>
      <c r="B25" s="226">
        <v>22</v>
      </c>
      <c r="C25" s="222" t="s">
        <v>83</v>
      </c>
      <c r="D25" s="205"/>
      <c r="E25" s="205">
        <v>1</v>
      </c>
      <c r="F25" s="223" t="s">
        <v>82</v>
      </c>
      <c r="G25" s="224" t="s">
        <v>81</v>
      </c>
      <c r="H25" s="224" t="s">
        <v>86</v>
      </c>
      <c r="I25" s="225" t="s">
        <v>76</v>
      </c>
      <c r="J25" s="205">
        <v>4</v>
      </c>
      <c r="K25" s="205"/>
      <c r="L25" s="205"/>
      <c r="M25" s="205"/>
      <c r="N25" s="47">
        <f t="shared" si="8"/>
        <v>4</v>
      </c>
      <c r="O25" s="31">
        <f t="shared" si="9"/>
        <v>4</v>
      </c>
      <c r="Q25" s="46">
        <v>1</v>
      </c>
      <c r="R25" s="30">
        <v>22</v>
      </c>
      <c r="S25" s="222" t="s">
        <v>95</v>
      </c>
      <c r="T25" s="205"/>
      <c r="U25" s="205"/>
      <c r="V25" s="223" t="s">
        <v>93</v>
      </c>
      <c r="W25" s="224" t="s">
        <v>101</v>
      </c>
      <c r="X25" s="224" t="s">
        <v>88</v>
      </c>
      <c r="Y25" s="225" t="s">
        <v>100</v>
      </c>
      <c r="Z25" s="205">
        <v>0</v>
      </c>
      <c r="AA25" s="205"/>
      <c r="AB25" s="205"/>
      <c r="AC25" s="205"/>
      <c r="AD25" s="47">
        <f t="shared" si="10"/>
        <v>0</v>
      </c>
      <c r="AE25" s="31">
        <f t="shared" si="11"/>
        <v>-4</v>
      </c>
    </row>
    <row r="26" spans="1:31" ht="12">
      <c r="A26" s="46">
        <v>1</v>
      </c>
      <c r="B26" s="226">
        <v>23</v>
      </c>
      <c r="C26" s="222" t="s">
        <v>84</v>
      </c>
      <c r="D26" s="205"/>
      <c r="E26" s="205"/>
      <c r="F26" s="223" t="s">
        <v>79</v>
      </c>
      <c r="G26" s="224" t="s">
        <v>80</v>
      </c>
      <c r="H26" s="224" t="s">
        <v>86</v>
      </c>
      <c r="I26" s="225" t="s">
        <v>78</v>
      </c>
      <c r="J26" s="205">
        <v>0</v>
      </c>
      <c r="K26" s="205"/>
      <c r="L26" s="205"/>
      <c r="M26" s="205"/>
      <c r="N26" s="47">
        <f t="shared" si="8"/>
        <v>0</v>
      </c>
      <c r="O26" s="31">
        <f t="shared" si="9"/>
        <v>-4</v>
      </c>
      <c r="Q26" s="46">
        <v>1</v>
      </c>
      <c r="R26" s="30">
        <v>23</v>
      </c>
      <c r="S26" s="222" t="s">
        <v>98</v>
      </c>
      <c r="T26" s="205"/>
      <c r="U26" s="205">
        <v>1</v>
      </c>
      <c r="V26" s="223" t="s">
        <v>90</v>
      </c>
      <c r="W26" s="224" t="s">
        <v>101</v>
      </c>
      <c r="X26" s="224" t="s">
        <v>92</v>
      </c>
      <c r="Y26" s="225" t="s">
        <v>94</v>
      </c>
      <c r="Z26" s="205">
        <v>4</v>
      </c>
      <c r="AA26" s="205"/>
      <c r="AB26" s="205"/>
      <c r="AC26" s="205"/>
      <c r="AD26" s="47">
        <f t="shared" si="10"/>
        <v>4</v>
      </c>
      <c r="AE26" s="31">
        <f t="shared" si="11"/>
        <v>4</v>
      </c>
    </row>
    <row r="27" spans="1:31" ht="12">
      <c r="A27" s="46">
        <v>1</v>
      </c>
      <c r="B27" s="226">
        <v>24</v>
      </c>
      <c r="C27" s="222"/>
      <c r="D27" s="205"/>
      <c r="E27" s="205"/>
      <c r="F27" s="223"/>
      <c r="G27" s="224"/>
      <c r="H27" s="224"/>
      <c r="I27" s="225"/>
      <c r="J27" s="205"/>
      <c r="K27" s="205"/>
      <c r="L27" s="205"/>
      <c r="M27" s="205"/>
      <c r="N27" s="47">
        <f t="shared" si="8"/>
        <v>0</v>
      </c>
      <c r="O27" s="31">
        <f t="shared" si="9"/>
        <v>0</v>
      </c>
      <c r="Q27" s="46">
        <v>1</v>
      </c>
      <c r="R27" s="30">
        <v>24</v>
      </c>
      <c r="S27" s="222"/>
      <c r="T27" s="205"/>
      <c r="U27" s="205"/>
      <c r="V27" s="223"/>
      <c r="W27" s="224"/>
      <c r="X27" s="224"/>
      <c r="Y27" s="225"/>
      <c r="Z27" s="205"/>
      <c r="AA27" s="205"/>
      <c r="AB27" s="205"/>
      <c r="AC27" s="205"/>
      <c r="AD27" s="47">
        <f t="shared" si="10"/>
        <v>0</v>
      </c>
      <c r="AE27" s="31">
        <f t="shared" si="11"/>
        <v>0</v>
      </c>
    </row>
    <row r="28" spans="1:31" ht="12.75" thickBot="1">
      <c r="A28" s="42">
        <v>1</v>
      </c>
      <c r="B28" s="226">
        <v>25</v>
      </c>
      <c r="C28" s="212"/>
      <c r="D28" s="208"/>
      <c r="E28" s="208"/>
      <c r="F28" s="217"/>
      <c r="G28" s="218"/>
      <c r="H28" s="218"/>
      <c r="I28" s="219"/>
      <c r="J28" s="208"/>
      <c r="K28" s="208"/>
      <c r="L28" s="209"/>
      <c r="M28" s="208"/>
      <c r="N28" s="47">
        <f t="shared" si="8"/>
        <v>0</v>
      </c>
      <c r="O28" s="31">
        <f t="shared" si="9"/>
        <v>0</v>
      </c>
      <c r="Q28" s="46">
        <v>1</v>
      </c>
      <c r="R28" s="30">
        <v>25</v>
      </c>
      <c r="S28" s="222"/>
      <c r="T28" s="205"/>
      <c r="U28" s="205"/>
      <c r="V28" s="223"/>
      <c r="W28" s="224"/>
      <c r="X28" s="224"/>
      <c r="Y28" s="225"/>
      <c r="Z28" s="205"/>
      <c r="AA28" s="205"/>
      <c r="AB28" s="205"/>
      <c r="AC28" s="205"/>
      <c r="AD28" s="47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1</v>
      </c>
      <c r="E29" s="36">
        <f>COUNTIF(E4:E28,"1")</f>
        <v>8</v>
      </c>
      <c r="F29" s="103"/>
      <c r="G29" s="103"/>
      <c r="H29" s="103"/>
      <c r="I29" s="103"/>
      <c r="J29" s="36">
        <f aca="true" t="shared" si="12" ref="J29:O29">SUM(J4:J28)</f>
        <v>22</v>
      </c>
      <c r="K29" s="36">
        <f t="shared" si="12"/>
        <v>4</v>
      </c>
      <c r="L29" s="37">
        <f t="shared" si="12"/>
        <v>0</v>
      </c>
      <c r="M29" s="36">
        <f t="shared" si="12"/>
        <v>0</v>
      </c>
      <c r="N29" s="32">
        <f t="shared" si="12"/>
        <v>26</v>
      </c>
      <c r="O29" s="32">
        <f t="shared" si="12"/>
        <v>-39</v>
      </c>
      <c r="Q29" s="36"/>
      <c r="R29" s="36"/>
      <c r="S29" s="36"/>
      <c r="T29" s="36">
        <f>COUNTIF(T4:T28,"x")</f>
        <v>0</v>
      </c>
      <c r="U29" s="36">
        <f>COUNTIF(U4:U28,"1")</f>
        <v>15</v>
      </c>
      <c r="V29" s="37"/>
      <c r="W29" s="37"/>
      <c r="X29" s="37"/>
      <c r="Y29" s="37"/>
      <c r="Z29" s="36">
        <f aca="true" t="shared" si="13" ref="Z29:AE29">SUM(Z4:Z28)</f>
        <v>53</v>
      </c>
      <c r="AA29" s="36">
        <f t="shared" si="13"/>
        <v>12</v>
      </c>
      <c r="AB29" s="37">
        <f t="shared" si="13"/>
        <v>0</v>
      </c>
      <c r="AC29" s="36">
        <f t="shared" si="13"/>
        <v>3</v>
      </c>
      <c r="AD29" s="32">
        <f t="shared" si="13"/>
        <v>65</v>
      </c>
      <c r="AE29" s="32">
        <f t="shared" si="13"/>
        <v>39</v>
      </c>
    </row>
    <row r="30" spans="6:9" ht="12.75" thickBot="1">
      <c r="F30" s="104"/>
      <c r="G30" s="104"/>
      <c r="H30" s="104"/>
      <c r="I30" s="104"/>
    </row>
    <row r="31" spans="1:31" ht="12.75" thickBot="1">
      <c r="A31" s="38" t="s">
        <v>142</v>
      </c>
      <c r="B31" s="37" t="s">
        <v>215</v>
      </c>
      <c r="C31" s="37" t="s">
        <v>218</v>
      </c>
      <c r="D31" s="37" t="s">
        <v>193</v>
      </c>
      <c r="E31" s="37" t="s">
        <v>115</v>
      </c>
      <c r="F31" s="103" t="s">
        <v>213</v>
      </c>
      <c r="G31" s="103" t="s">
        <v>223</v>
      </c>
      <c r="H31" s="103" t="s">
        <v>224</v>
      </c>
      <c r="I31" s="103" t="s">
        <v>225</v>
      </c>
      <c r="J31" s="37" t="s">
        <v>117</v>
      </c>
      <c r="K31" s="37" t="s">
        <v>118</v>
      </c>
      <c r="L31" s="37" t="s">
        <v>119</v>
      </c>
      <c r="M31" s="37" t="s">
        <v>120</v>
      </c>
      <c r="N31" s="32" t="s">
        <v>114</v>
      </c>
      <c r="O31" s="36" t="s">
        <v>116</v>
      </c>
      <c r="Q31" s="38" t="s">
        <v>142</v>
      </c>
      <c r="R31" s="37" t="s">
        <v>215</v>
      </c>
      <c r="S31" s="37" t="s">
        <v>218</v>
      </c>
      <c r="T31" s="37" t="s">
        <v>193</v>
      </c>
      <c r="U31" s="37" t="s">
        <v>115</v>
      </c>
      <c r="V31" s="37" t="s">
        <v>213</v>
      </c>
      <c r="W31" s="37" t="s">
        <v>223</v>
      </c>
      <c r="X31" s="37" t="s">
        <v>224</v>
      </c>
      <c r="Y31" s="37" t="s">
        <v>225</v>
      </c>
      <c r="Z31" s="37" t="s">
        <v>117</v>
      </c>
      <c r="AA31" s="37" t="s">
        <v>118</v>
      </c>
      <c r="AB31" s="37" t="s">
        <v>119</v>
      </c>
      <c r="AC31" s="37" t="s">
        <v>120</v>
      </c>
      <c r="AD31" s="32" t="s">
        <v>114</v>
      </c>
      <c r="AE31" s="36" t="s">
        <v>116</v>
      </c>
    </row>
    <row r="32" spans="1:31" ht="12.75">
      <c r="A32" s="43">
        <v>2</v>
      </c>
      <c r="B32" s="44">
        <v>1</v>
      </c>
      <c r="C32" s="202" t="s">
        <v>77</v>
      </c>
      <c r="D32" s="202"/>
      <c r="E32" s="202">
        <v>1</v>
      </c>
      <c r="F32" s="213" t="s">
        <v>79</v>
      </c>
      <c r="G32" s="203" t="s">
        <v>83</v>
      </c>
      <c r="H32" s="203" t="s">
        <v>86</v>
      </c>
      <c r="I32" s="214" t="s">
        <v>76</v>
      </c>
      <c r="J32" s="202">
        <v>0</v>
      </c>
      <c r="K32" s="202"/>
      <c r="L32" s="204"/>
      <c r="M32" s="202"/>
      <c r="N32" s="47">
        <f>SUM(J32:L32)</f>
        <v>0</v>
      </c>
      <c r="O32" s="44">
        <f aca="true" t="shared" si="14" ref="O32:O44">N32-AD32</f>
        <v>-1</v>
      </c>
      <c r="Q32" s="43">
        <v>2</v>
      </c>
      <c r="R32" s="44">
        <v>1</v>
      </c>
      <c r="S32" s="202" t="s">
        <v>95</v>
      </c>
      <c r="T32" s="202"/>
      <c r="U32" s="202"/>
      <c r="V32" s="213" t="s">
        <v>92</v>
      </c>
      <c r="W32" s="203" t="s">
        <v>101</v>
      </c>
      <c r="X32" s="203" t="s">
        <v>88</v>
      </c>
      <c r="Y32" s="214" t="s">
        <v>98</v>
      </c>
      <c r="Z32" s="202">
        <v>1</v>
      </c>
      <c r="AA32" s="202"/>
      <c r="AB32" s="204"/>
      <c r="AC32" s="202"/>
      <c r="AD32" s="45">
        <f>SUM(Z32:AB32)</f>
        <v>1</v>
      </c>
      <c r="AE32" s="44">
        <f aca="true" t="shared" si="15" ref="AE32:AE44">AD32-N32</f>
        <v>1</v>
      </c>
    </row>
    <row r="33" spans="1:31" ht="12.75">
      <c r="A33" s="49">
        <v>2</v>
      </c>
      <c r="B33" s="30">
        <v>2</v>
      </c>
      <c r="C33" s="205" t="s">
        <v>84</v>
      </c>
      <c r="D33" s="205"/>
      <c r="E33" s="205"/>
      <c r="F33" s="215" t="s">
        <v>79</v>
      </c>
      <c r="G33" s="206" t="s">
        <v>80</v>
      </c>
      <c r="H33" s="206" t="s">
        <v>86</v>
      </c>
      <c r="I33" s="216" t="s">
        <v>78</v>
      </c>
      <c r="J33" s="205">
        <v>0</v>
      </c>
      <c r="K33" s="205"/>
      <c r="L33" s="207"/>
      <c r="M33" s="205"/>
      <c r="N33" s="47">
        <f>SUM(J33:L33)</f>
        <v>0</v>
      </c>
      <c r="O33" s="31">
        <f t="shared" si="14"/>
        <v>-1</v>
      </c>
      <c r="Q33" s="49">
        <v>2</v>
      </c>
      <c r="R33" s="30">
        <v>2</v>
      </c>
      <c r="S33" s="205" t="s">
        <v>101</v>
      </c>
      <c r="T33" s="205"/>
      <c r="U33" s="205">
        <v>1</v>
      </c>
      <c r="V33" s="215" t="s">
        <v>92</v>
      </c>
      <c r="W33" s="206" t="s">
        <v>91</v>
      </c>
      <c r="X33" s="206" t="s">
        <v>88</v>
      </c>
      <c r="Y33" s="216" t="s">
        <v>89</v>
      </c>
      <c r="Z33" s="205">
        <v>1</v>
      </c>
      <c r="AA33" s="205"/>
      <c r="AB33" s="207"/>
      <c r="AC33" s="205"/>
      <c r="AD33" s="47">
        <f>SUM(Z33:AB33)</f>
        <v>1</v>
      </c>
      <c r="AE33" s="30">
        <f t="shared" si="15"/>
        <v>1</v>
      </c>
    </row>
    <row r="34" spans="1:31" ht="12.75">
      <c r="A34" s="49">
        <v>2</v>
      </c>
      <c r="B34" s="30">
        <v>3</v>
      </c>
      <c r="C34" s="205" t="s">
        <v>77</v>
      </c>
      <c r="D34" s="205" t="s">
        <v>106</v>
      </c>
      <c r="E34" s="205"/>
      <c r="F34" s="215" t="s">
        <v>79</v>
      </c>
      <c r="G34" s="206" t="s">
        <v>87</v>
      </c>
      <c r="H34" s="206" t="s">
        <v>82</v>
      </c>
      <c r="I34" s="216" t="s">
        <v>76</v>
      </c>
      <c r="J34" s="205">
        <v>0</v>
      </c>
      <c r="K34" s="205"/>
      <c r="L34" s="207"/>
      <c r="M34" s="205"/>
      <c r="N34" s="47">
        <f aca="true" t="shared" si="16" ref="N34:N44">SUM(J34:L34)</f>
        <v>0</v>
      </c>
      <c r="O34" s="31">
        <f t="shared" si="14"/>
        <v>0</v>
      </c>
      <c r="Q34" s="49">
        <v>2</v>
      </c>
      <c r="R34" s="30">
        <v>3</v>
      </c>
      <c r="S34" s="205" t="s">
        <v>95</v>
      </c>
      <c r="T34" s="205"/>
      <c r="U34" s="205">
        <v>1</v>
      </c>
      <c r="V34" s="215" t="s">
        <v>92</v>
      </c>
      <c r="W34" s="206" t="s">
        <v>88</v>
      </c>
      <c r="X34" s="206" t="s">
        <v>93</v>
      </c>
      <c r="Y34" s="216" t="s">
        <v>91</v>
      </c>
      <c r="Z34" s="205">
        <v>0</v>
      </c>
      <c r="AA34" s="205"/>
      <c r="AB34" s="207"/>
      <c r="AC34" s="205"/>
      <c r="AD34" s="47">
        <f aca="true" t="shared" si="17" ref="AD34:AD44">SUM(Z34:AB34)</f>
        <v>0</v>
      </c>
      <c r="AE34" s="30">
        <f t="shared" si="15"/>
        <v>0</v>
      </c>
    </row>
    <row r="35" spans="1:31" ht="12.75">
      <c r="A35" s="49">
        <v>2</v>
      </c>
      <c r="B35" s="30">
        <v>4</v>
      </c>
      <c r="C35" s="205" t="s">
        <v>83</v>
      </c>
      <c r="D35" s="205"/>
      <c r="E35" s="205"/>
      <c r="F35" s="215" t="s">
        <v>86</v>
      </c>
      <c r="G35" s="206" t="s">
        <v>85</v>
      </c>
      <c r="H35" s="206" t="s">
        <v>82</v>
      </c>
      <c r="I35" s="216" t="s">
        <v>76</v>
      </c>
      <c r="J35" s="205">
        <v>2</v>
      </c>
      <c r="K35" s="205"/>
      <c r="L35" s="207"/>
      <c r="M35" s="205"/>
      <c r="N35" s="47">
        <f t="shared" si="16"/>
        <v>2</v>
      </c>
      <c r="O35" s="31">
        <f t="shared" si="14"/>
        <v>2</v>
      </c>
      <c r="Q35" s="49">
        <v>2</v>
      </c>
      <c r="R35" s="30">
        <v>4</v>
      </c>
      <c r="S35" s="205" t="s">
        <v>101</v>
      </c>
      <c r="T35" s="205"/>
      <c r="U35" s="205">
        <v>1</v>
      </c>
      <c r="V35" s="215" t="s">
        <v>90</v>
      </c>
      <c r="W35" s="206" t="s">
        <v>94</v>
      </c>
      <c r="X35" s="206" t="s">
        <v>92</v>
      </c>
      <c r="Y35" s="216" t="s">
        <v>100</v>
      </c>
      <c r="Z35" s="205">
        <v>0</v>
      </c>
      <c r="AA35" s="205"/>
      <c r="AB35" s="207"/>
      <c r="AC35" s="205"/>
      <c r="AD35" s="47">
        <f t="shared" si="17"/>
        <v>0</v>
      </c>
      <c r="AE35" s="30">
        <f t="shared" si="15"/>
        <v>-2</v>
      </c>
    </row>
    <row r="36" spans="1:31" ht="12.75">
      <c r="A36" s="49">
        <v>2</v>
      </c>
      <c r="B36" s="30">
        <v>5</v>
      </c>
      <c r="C36" s="205" t="s">
        <v>84</v>
      </c>
      <c r="D36" s="205"/>
      <c r="E36" s="205">
        <v>1</v>
      </c>
      <c r="F36" s="215" t="s">
        <v>79</v>
      </c>
      <c r="G36" s="206" t="s">
        <v>86</v>
      </c>
      <c r="H36" s="206" t="s">
        <v>82</v>
      </c>
      <c r="I36" s="216" t="s">
        <v>78</v>
      </c>
      <c r="J36" s="205">
        <v>5</v>
      </c>
      <c r="K36" s="205">
        <v>5</v>
      </c>
      <c r="L36" s="207">
        <v>5</v>
      </c>
      <c r="M36" s="205">
        <v>3</v>
      </c>
      <c r="N36" s="47">
        <f t="shared" si="16"/>
        <v>15</v>
      </c>
      <c r="O36" s="31">
        <f t="shared" si="14"/>
        <v>15</v>
      </c>
      <c r="Q36" s="49">
        <v>2</v>
      </c>
      <c r="R36" s="30">
        <v>5</v>
      </c>
      <c r="S36" s="205" t="s">
        <v>96</v>
      </c>
      <c r="T36" s="205"/>
      <c r="U36" s="205"/>
      <c r="V36" s="215" t="s">
        <v>92</v>
      </c>
      <c r="W36" s="206" t="s">
        <v>88</v>
      </c>
      <c r="X36" s="327" t="s">
        <v>107</v>
      </c>
      <c r="Y36" s="328" t="s">
        <v>107</v>
      </c>
      <c r="Z36" s="205">
        <v>0</v>
      </c>
      <c r="AA36" s="205"/>
      <c r="AB36" s="207"/>
      <c r="AC36" s="205"/>
      <c r="AD36" s="47">
        <f t="shared" si="17"/>
        <v>0</v>
      </c>
      <c r="AE36" s="30">
        <f t="shared" si="15"/>
        <v>-15</v>
      </c>
    </row>
    <row r="37" spans="1:31" ht="12.75">
      <c r="A37" s="49">
        <v>2</v>
      </c>
      <c r="B37" s="30">
        <v>6</v>
      </c>
      <c r="C37" s="205" t="s">
        <v>77</v>
      </c>
      <c r="D37" s="205"/>
      <c r="E37" s="205"/>
      <c r="F37" s="215" t="s">
        <v>79</v>
      </c>
      <c r="G37" s="206" t="s">
        <v>80</v>
      </c>
      <c r="H37" s="206" t="s">
        <v>82</v>
      </c>
      <c r="I37" s="216" t="s">
        <v>76</v>
      </c>
      <c r="J37" s="205">
        <v>0</v>
      </c>
      <c r="K37" s="205"/>
      <c r="L37" s="207"/>
      <c r="M37" s="205"/>
      <c r="N37" s="47">
        <f t="shared" si="16"/>
        <v>0</v>
      </c>
      <c r="O37" s="31">
        <f t="shared" si="14"/>
        <v>-3</v>
      </c>
      <c r="Q37" s="49">
        <v>2</v>
      </c>
      <c r="R37" s="30">
        <v>6</v>
      </c>
      <c r="S37" s="205" t="s">
        <v>101</v>
      </c>
      <c r="T37" s="205"/>
      <c r="U37" s="205">
        <v>1</v>
      </c>
      <c r="V37" s="215" t="s">
        <v>93</v>
      </c>
      <c r="W37" s="206" t="s">
        <v>88</v>
      </c>
      <c r="X37" s="206" t="s">
        <v>89</v>
      </c>
      <c r="Y37" s="216" t="s">
        <v>98</v>
      </c>
      <c r="Z37" s="205">
        <v>3</v>
      </c>
      <c r="AA37" s="205"/>
      <c r="AB37" s="207"/>
      <c r="AC37" s="205"/>
      <c r="AD37" s="47">
        <f t="shared" si="17"/>
        <v>3</v>
      </c>
      <c r="AE37" s="30">
        <f t="shared" si="15"/>
        <v>3</v>
      </c>
    </row>
    <row r="38" spans="1:31" ht="12.75">
      <c r="A38" s="49">
        <v>2</v>
      </c>
      <c r="B38" s="30">
        <v>7</v>
      </c>
      <c r="C38" s="205" t="s">
        <v>83</v>
      </c>
      <c r="D38" s="205"/>
      <c r="E38" s="205">
        <v>1</v>
      </c>
      <c r="F38" s="215" t="s">
        <v>86</v>
      </c>
      <c r="G38" s="206" t="s">
        <v>85</v>
      </c>
      <c r="H38" s="206" t="s">
        <v>82</v>
      </c>
      <c r="I38" s="216" t="s">
        <v>76</v>
      </c>
      <c r="J38" s="205">
        <v>4</v>
      </c>
      <c r="K38" s="205">
        <v>5</v>
      </c>
      <c r="L38" s="207"/>
      <c r="M38" s="205">
        <v>1</v>
      </c>
      <c r="N38" s="47">
        <f t="shared" si="16"/>
        <v>9</v>
      </c>
      <c r="O38" s="31">
        <f t="shared" si="14"/>
        <v>5</v>
      </c>
      <c r="Q38" s="49">
        <v>2</v>
      </c>
      <c r="R38" s="30">
        <v>7</v>
      </c>
      <c r="S38" s="205" t="s">
        <v>95</v>
      </c>
      <c r="T38" s="205"/>
      <c r="U38" s="205"/>
      <c r="V38" s="215" t="s">
        <v>92</v>
      </c>
      <c r="W38" s="206" t="s">
        <v>88</v>
      </c>
      <c r="X38" s="206" t="s">
        <v>89</v>
      </c>
      <c r="Y38" s="216" t="s">
        <v>98</v>
      </c>
      <c r="Z38" s="205">
        <v>4</v>
      </c>
      <c r="AA38" s="205"/>
      <c r="AB38" s="207"/>
      <c r="AC38" s="205"/>
      <c r="AD38" s="47">
        <f t="shared" si="17"/>
        <v>4</v>
      </c>
      <c r="AE38" s="30">
        <f t="shared" si="15"/>
        <v>-5</v>
      </c>
    </row>
    <row r="39" spans="1:31" ht="12.75">
      <c r="A39" s="49">
        <v>2</v>
      </c>
      <c r="B39" s="30">
        <v>8</v>
      </c>
      <c r="C39" s="205" t="s">
        <v>84</v>
      </c>
      <c r="D39" s="205" t="s">
        <v>106</v>
      </c>
      <c r="E39" s="205"/>
      <c r="F39" s="215" t="s">
        <v>79</v>
      </c>
      <c r="G39" s="206" t="s">
        <v>80</v>
      </c>
      <c r="H39" s="206" t="s">
        <v>86</v>
      </c>
      <c r="I39" s="216" t="s">
        <v>78</v>
      </c>
      <c r="J39" s="205">
        <v>0</v>
      </c>
      <c r="K39" s="205"/>
      <c r="L39" s="207"/>
      <c r="M39" s="205"/>
      <c r="N39" s="47">
        <f t="shared" si="16"/>
        <v>0</v>
      </c>
      <c r="O39" s="31">
        <f t="shared" si="14"/>
        <v>0</v>
      </c>
      <c r="Q39" s="49">
        <v>2</v>
      </c>
      <c r="R39" s="30">
        <v>8</v>
      </c>
      <c r="S39" s="205" t="s">
        <v>101</v>
      </c>
      <c r="T39" s="205"/>
      <c r="U39" s="205">
        <v>1</v>
      </c>
      <c r="V39" s="215" t="s">
        <v>92</v>
      </c>
      <c r="W39" s="206" t="s">
        <v>94</v>
      </c>
      <c r="X39" s="206" t="s">
        <v>89</v>
      </c>
      <c r="Y39" s="216" t="s">
        <v>88</v>
      </c>
      <c r="Z39" s="205">
        <v>0</v>
      </c>
      <c r="AA39" s="205"/>
      <c r="AB39" s="207"/>
      <c r="AC39" s="205"/>
      <c r="AD39" s="47">
        <f t="shared" si="17"/>
        <v>0</v>
      </c>
      <c r="AE39" s="30">
        <f t="shared" si="15"/>
        <v>0</v>
      </c>
    </row>
    <row r="40" spans="1:31" ht="12.75">
      <c r="A40" s="49">
        <v>2</v>
      </c>
      <c r="B40" s="30">
        <v>9</v>
      </c>
      <c r="C40" s="205" t="s">
        <v>77</v>
      </c>
      <c r="D40" s="205"/>
      <c r="E40" s="205">
        <v>1</v>
      </c>
      <c r="F40" s="215" t="s">
        <v>79</v>
      </c>
      <c r="G40" s="206" t="s">
        <v>85</v>
      </c>
      <c r="H40" s="206" t="s">
        <v>82</v>
      </c>
      <c r="I40" s="216" t="s">
        <v>76</v>
      </c>
      <c r="J40" s="205">
        <v>3</v>
      </c>
      <c r="K40" s="205"/>
      <c r="L40" s="207"/>
      <c r="M40" s="205"/>
      <c r="N40" s="47">
        <f t="shared" si="16"/>
        <v>3</v>
      </c>
      <c r="O40" s="31">
        <f t="shared" si="14"/>
        <v>3</v>
      </c>
      <c r="Q40" s="49">
        <v>2</v>
      </c>
      <c r="R40" s="30">
        <v>9</v>
      </c>
      <c r="S40" s="205" t="s">
        <v>101</v>
      </c>
      <c r="T40" s="205"/>
      <c r="U40" s="205"/>
      <c r="V40" s="215" t="s">
        <v>92</v>
      </c>
      <c r="W40" s="206" t="s">
        <v>97</v>
      </c>
      <c r="X40" s="206" t="s">
        <v>89</v>
      </c>
      <c r="Y40" s="216" t="s">
        <v>94</v>
      </c>
      <c r="Z40" s="205">
        <v>0</v>
      </c>
      <c r="AA40" s="205"/>
      <c r="AB40" s="207"/>
      <c r="AC40" s="205"/>
      <c r="AD40" s="47">
        <f t="shared" si="17"/>
        <v>0</v>
      </c>
      <c r="AE40" s="30">
        <f t="shared" si="15"/>
        <v>-3</v>
      </c>
    </row>
    <row r="41" spans="1:31" ht="12.75">
      <c r="A41" s="49">
        <v>2</v>
      </c>
      <c r="B41" s="30">
        <v>10</v>
      </c>
      <c r="C41" s="205" t="s">
        <v>83</v>
      </c>
      <c r="D41" s="205"/>
      <c r="E41" s="205">
        <v>1</v>
      </c>
      <c r="F41" s="215" t="s">
        <v>86</v>
      </c>
      <c r="G41" s="206" t="s">
        <v>85</v>
      </c>
      <c r="H41" s="206" t="s">
        <v>82</v>
      </c>
      <c r="I41" s="216" t="s">
        <v>76</v>
      </c>
      <c r="J41" s="205">
        <v>5</v>
      </c>
      <c r="K41" s="205"/>
      <c r="L41" s="207"/>
      <c r="M41" s="205">
        <v>1</v>
      </c>
      <c r="N41" s="47">
        <f t="shared" si="16"/>
        <v>5</v>
      </c>
      <c r="O41" s="31">
        <f t="shared" si="14"/>
        <v>5</v>
      </c>
      <c r="Q41" s="49">
        <v>2</v>
      </c>
      <c r="R41" s="30">
        <v>10</v>
      </c>
      <c r="S41" s="205" t="s">
        <v>101</v>
      </c>
      <c r="T41" s="205"/>
      <c r="U41" s="205"/>
      <c r="V41" s="215" t="s">
        <v>95</v>
      </c>
      <c r="W41" s="206" t="s">
        <v>90</v>
      </c>
      <c r="X41" s="206" t="s">
        <v>88</v>
      </c>
      <c r="Y41" s="216" t="s">
        <v>94</v>
      </c>
      <c r="Z41" s="205">
        <v>0</v>
      </c>
      <c r="AA41" s="205"/>
      <c r="AB41" s="207"/>
      <c r="AC41" s="205"/>
      <c r="AD41" s="47">
        <f t="shared" si="17"/>
        <v>0</v>
      </c>
      <c r="AE41" s="30">
        <f t="shared" si="15"/>
        <v>-5</v>
      </c>
    </row>
    <row r="42" spans="1:31" ht="12.75">
      <c r="A42" s="49">
        <v>2</v>
      </c>
      <c r="B42" s="30">
        <v>11</v>
      </c>
      <c r="C42" s="205" t="s">
        <v>84</v>
      </c>
      <c r="D42" s="205"/>
      <c r="E42" s="205">
        <v>1</v>
      </c>
      <c r="F42" s="215" t="s">
        <v>79</v>
      </c>
      <c r="G42" s="206" t="s">
        <v>80</v>
      </c>
      <c r="H42" s="206" t="s">
        <v>86</v>
      </c>
      <c r="I42" s="216" t="s">
        <v>78</v>
      </c>
      <c r="J42" s="205">
        <v>4</v>
      </c>
      <c r="K42" s="205">
        <v>3</v>
      </c>
      <c r="L42" s="207"/>
      <c r="M42" s="205"/>
      <c r="N42" s="47">
        <f t="shared" si="16"/>
        <v>7</v>
      </c>
      <c r="O42" s="31">
        <f t="shared" si="14"/>
        <v>4</v>
      </c>
      <c r="Q42" s="49">
        <v>2</v>
      </c>
      <c r="R42" s="30">
        <v>11</v>
      </c>
      <c r="S42" s="205" t="s">
        <v>92</v>
      </c>
      <c r="T42" s="205"/>
      <c r="U42" s="205"/>
      <c r="V42" s="215" t="s">
        <v>95</v>
      </c>
      <c r="W42" s="206" t="s">
        <v>97</v>
      </c>
      <c r="X42" s="206" t="s">
        <v>98</v>
      </c>
      <c r="Y42" s="216" t="s">
        <v>93</v>
      </c>
      <c r="Z42" s="205">
        <v>3</v>
      </c>
      <c r="AA42" s="205"/>
      <c r="AB42" s="207"/>
      <c r="AC42" s="205"/>
      <c r="AD42" s="47">
        <f t="shared" si="17"/>
        <v>3</v>
      </c>
      <c r="AE42" s="30">
        <f t="shared" si="15"/>
        <v>-4</v>
      </c>
    </row>
    <row r="43" spans="1:31" ht="12.75">
      <c r="A43" s="49">
        <v>2</v>
      </c>
      <c r="B43" s="30">
        <v>12</v>
      </c>
      <c r="C43" s="205" t="s">
        <v>77</v>
      </c>
      <c r="D43" s="205"/>
      <c r="E43" s="205">
        <v>1</v>
      </c>
      <c r="F43" s="215" t="s">
        <v>79</v>
      </c>
      <c r="G43" s="206" t="s">
        <v>81</v>
      </c>
      <c r="H43" s="206" t="s">
        <v>82</v>
      </c>
      <c r="I43" s="216" t="s">
        <v>76</v>
      </c>
      <c r="J43" s="205">
        <v>2</v>
      </c>
      <c r="K43" s="205"/>
      <c r="L43" s="207"/>
      <c r="M43" s="205"/>
      <c r="N43" s="47">
        <f t="shared" si="16"/>
        <v>2</v>
      </c>
      <c r="O43" s="31">
        <f t="shared" si="14"/>
        <v>2</v>
      </c>
      <c r="Q43" s="49">
        <v>2</v>
      </c>
      <c r="R43" s="30">
        <v>12</v>
      </c>
      <c r="S43" s="205" t="s">
        <v>92</v>
      </c>
      <c r="T43" s="205"/>
      <c r="U43" s="205"/>
      <c r="V43" s="215" t="s">
        <v>101</v>
      </c>
      <c r="W43" s="206" t="s">
        <v>94</v>
      </c>
      <c r="X43" s="206" t="s">
        <v>98</v>
      </c>
      <c r="Y43" s="216" t="s">
        <v>100</v>
      </c>
      <c r="Z43" s="205">
        <v>0</v>
      </c>
      <c r="AA43" s="205"/>
      <c r="AB43" s="207"/>
      <c r="AC43" s="205"/>
      <c r="AD43" s="47">
        <f t="shared" si="17"/>
        <v>0</v>
      </c>
      <c r="AE43" s="30">
        <f t="shared" si="15"/>
        <v>-2</v>
      </c>
    </row>
    <row r="44" spans="1:31" ht="12.75">
      <c r="A44" s="49">
        <v>2</v>
      </c>
      <c r="B44" s="30">
        <v>13</v>
      </c>
      <c r="C44" s="205" t="s">
        <v>83</v>
      </c>
      <c r="D44" s="205"/>
      <c r="E44" s="205">
        <v>1</v>
      </c>
      <c r="F44" s="215" t="s">
        <v>86</v>
      </c>
      <c r="G44" s="206" t="s">
        <v>85</v>
      </c>
      <c r="H44" s="206" t="s">
        <v>82</v>
      </c>
      <c r="I44" s="216" t="s">
        <v>76</v>
      </c>
      <c r="J44" s="205">
        <v>1</v>
      </c>
      <c r="K44" s="205"/>
      <c r="L44" s="207"/>
      <c r="M44" s="205"/>
      <c r="N44" s="47">
        <f t="shared" si="16"/>
        <v>1</v>
      </c>
      <c r="O44" s="31">
        <f t="shared" si="14"/>
        <v>1</v>
      </c>
      <c r="Q44" s="49">
        <v>2</v>
      </c>
      <c r="R44" s="30">
        <v>13</v>
      </c>
      <c r="S44" s="205" t="s">
        <v>95</v>
      </c>
      <c r="T44" s="205"/>
      <c r="U44" s="205"/>
      <c r="V44" s="215" t="s">
        <v>94</v>
      </c>
      <c r="W44" s="206" t="s">
        <v>99</v>
      </c>
      <c r="X44" s="206" t="s">
        <v>88</v>
      </c>
      <c r="Y44" s="216" t="s">
        <v>101</v>
      </c>
      <c r="Z44" s="205">
        <v>0</v>
      </c>
      <c r="AA44" s="205"/>
      <c r="AB44" s="207"/>
      <c r="AC44" s="205"/>
      <c r="AD44" s="47">
        <f t="shared" si="17"/>
        <v>0</v>
      </c>
      <c r="AE44" s="30">
        <f t="shared" si="15"/>
        <v>-1</v>
      </c>
    </row>
    <row r="45" spans="1:31" ht="12.75">
      <c r="A45" s="49">
        <v>2</v>
      </c>
      <c r="B45" s="30">
        <v>14</v>
      </c>
      <c r="C45" s="222" t="s">
        <v>84</v>
      </c>
      <c r="D45" s="205"/>
      <c r="E45" s="205">
        <v>1</v>
      </c>
      <c r="F45" s="223" t="s">
        <v>79</v>
      </c>
      <c r="G45" s="224" t="s">
        <v>80</v>
      </c>
      <c r="H45" s="224" t="s">
        <v>86</v>
      </c>
      <c r="I45" s="225" t="s">
        <v>78</v>
      </c>
      <c r="J45" s="205">
        <v>0</v>
      </c>
      <c r="K45" s="205"/>
      <c r="L45" s="205"/>
      <c r="M45" s="205"/>
      <c r="N45" s="47">
        <f aca="true" t="shared" si="18" ref="N45:N50">SUM(J45:L45)</f>
        <v>0</v>
      </c>
      <c r="O45" s="31">
        <f aca="true" t="shared" si="19" ref="O45:O50">N45-AD45</f>
        <v>-1</v>
      </c>
      <c r="Q45" s="49">
        <v>2</v>
      </c>
      <c r="R45" s="30">
        <v>14</v>
      </c>
      <c r="S45" s="222" t="s">
        <v>98</v>
      </c>
      <c r="T45" s="205"/>
      <c r="U45" s="205"/>
      <c r="V45" s="223" t="s">
        <v>92</v>
      </c>
      <c r="W45" s="224" t="s">
        <v>96</v>
      </c>
      <c r="X45" s="224" t="s">
        <v>90</v>
      </c>
      <c r="Y45" s="225" t="s">
        <v>94</v>
      </c>
      <c r="Z45" s="205">
        <v>1</v>
      </c>
      <c r="AA45" s="205"/>
      <c r="AB45" s="205"/>
      <c r="AC45" s="205"/>
      <c r="AD45" s="47">
        <f aca="true" t="shared" si="20" ref="AD45:AD50">SUM(Z45:AB45)</f>
        <v>1</v>
      </c>
      <c r="AE45" s="30">
        <f aca="true" t="shared" si="21" ref="AE45:AE50">AD45-N45</f>
        <v>1</v>
      </c>
    </row>
    <row r="46" spans="1:31" ht="12.75">
      <c r="A46" s="49">
        <v>2</v>
      </c>
      <c r="B46" s="30">
        <v>15</v>
      </c>
      <c r="C46" s="222" t="s">
        <v>77</v>
      </c>
      <c r="D46" s="205"/>
      <c r="E46" s="205"/>
      <c r="F46" s="223" t="s">
        <v>79</v>
      </c>
      <c r="G46" s="224" t="s">
        <v>87</v>
      </c>
      <c r="H46" s="224" t="s">
        <v>82</v>
      </c>
      <c r="I46" s="225" t="s">
        <v>78</v>
      </c>
      <c r="J46" s="205">
        <v>0</v>
      </c>
      <c r="K46" s="205"/>
      <c r="L46" s="205"/>
      <c r="M46" s="205"/>
      <c r="N46" s="47">
        <f t="shared" si="18"/>
        <v>0</v>
      </c>
      <c r="O46" s="31">
        <f t="shared" si="19"/>
        <v>-2</v>
      </c>
      <c r="Q46" s="49">
        <v>2</v>
      </c>
      <c r="R46" s="30">
        <v>15</v>
      </c>
      <c r="S46" s="222" t="s">
        <v>101</v>
      </c>
      <c r="T46" s="205"/>
      <c r="U46" s="205">
        <v>1</v>
      </c>
      <c r="V46" s="223" t="s">
        <v>93</v>
      </c>
      <c r="W46" s="224" t="s">
        <v>88</v>
      </c>
      <c r="X46" s="224" t="s">
        <v>91</v>
      </c>
      <c r="Y46" s="225" t="s">
        <v>89</v>
      </c>
      <c r="Z46" s="205">
        <v>2</v>
      </c>
      <c r="AA46" s="205"/>
      <c r="AB46" s="205"/>
      <c r="AC46" s="205"/>
      <c r="AD46" s="47">
        <f t="shared" si="20"/>
        <v>2</v>
      </c>
      <c r="AE46" s="30">
        <f t="shared" si="21"/>
        <v>2</v>
      </c>
    </row>
    <row r="47" spans="1:31" ht="12.75">
      <c r="A47" s="49">
        <v>2</v>
      </c>
      <c r="B47" s="30">
        <v>16</v>
      </c>
      <c r="C47" s="222" t="s">
        <v>83</v>
      </c>
      <c r="D47" s="205"/>
      <c r="E47" s="205"/>
      <c r="F47" s="223" t="s">
        <v>86</v>
      </c>
      <c r="G47" s="224" t="s">
        <v>85</v>
      </c>
      <c r="H47" s="224" t="s">
        <v>78</v>
      </c>
      <c r="I47" s="225" t="s">
        <v>76</v>
      </c>
      <c r="J47" s="205">
        <v>1</v>
      </c>
      <c r="K47" s="205"/>
      <c r="L47" s="205"/>
      <c r="M47" s="205"/>
      <c r="N47" s="47">
        <f t="shared" si="18"/>
        <v>1</v>
      </c>
      <c r="O47" s="31">
        <f t="shared" si="19"/>
        <v>1</v>
      </c>
      <c r="Q47" s="49">
        <v>2</v>
      </c>
      <c r="R47" s="30">
        <v>16</v>
      </c>
      <c r="S47" s="222" t="s">
        <v>95</v>
      </c>
      <c r="T47" s="205"/>
      <c r="U47" s="205">
        <v>1</v>
      </c>
      <c r="V47" s="223" t="s">
        <v>92</v>
      </c>
      <c r="W47" s="224" t="s">
        <v>97</v>
      </c>
      <c r="X47" s="224" t="s">
        <v>94</v>
      </c>
      <c r="Y47" s="225" t="s">
        <v>89</v>
      </c>
      <c r="Z47" s="205">
        <v>0</v>
      </c>
      <c r="AA47" s="205"/>
      <c r="AB47" s="205"/>
      <c r="AC47" s="205"/>
      <c r="AD47" s="47">
        <f t="shared" si="20"/>
        <v>0</v>
      </c>
      <c r="AE47" s="30">
        <f t="shared" si="21"/>
        <v>-1</v>
      </c>
    </row>
    <row r="48" spans="1:31" ht="12.75">
      <c r="A48" s="49">
        <v>2</v>
      </c>
      <c r="B48" s="30">
        <v>17</v>
      </c>
      <c r="C48" s="222" t="s">
        <v>84</v>
      </c>
      <c r="D48" s="205"/>
      <c r="E48" s="205"/>
      <c r="F48" s="223" t="s">
        <v>79</v>
      </c>
      <c r="G48" s="224" t="s">
        <v>80</v>
      </c>
      <c r="H48" s="224" t="s">
        <v>86</v>
      </c>
      <c r="I48" s="225" t="s">
        <v>82</v>
      </c>
      <c r="J48" s="205">
        <v>0</v>
      </c>
      <c r="K48" s="205"/>
      <c r="L48" s="205"/>
      <c r="M48" s="205"/>
      <c r="N48" s="47">
        <f t="shared" si="18"/>
        <v>0</v>
      </c>
      <c r="O48" s="31">
        <f t="shared" si="19"/>
        <v>-2</v>
      </c>
      <c r="Q48" s="49">
        <v>2</v>
      </c>
      <c r="R48" s="30">
        <v>17</v>
      </c>
      <c r="S48" s="222" t="s">
        <v>98</v>
      </c>
      <c r="T48" s="205"/>
      <c r="U48" s="205">
        <v>1</v>
      </c>
      <c r="V48" s="223" t="s">
        <v>93</v>
      </c>
      <c r="W48" s="224" t="s">
        <v>99</v>
      </c>
      <c r="X48" s="224" t="s">
        <v>88</v>
      </c>
      <c r="Y48" s="225" t="s">
        <v>90</v>
      </c>
      <c r="Z48" s="205">
        <v>2</v>
      </c>
      <c r="AA48" s="205"/>
      <c r="AB48" s="205"/>
      <c r="AC48" s="205"/>
      <c r="AD48" s="47">
        <f t="shared" si="20"/>
        <v>2</v>
      </c>
      <c r="AE48" s="30">
        <f t="shared" si="21"/>
        <v>2</v>
      </c>
    </row>
    <row r="49" spans="1:31" ht="12.75">
      <c r="A49" s="49">
        <v>2</v>
      </c>
      <c r="B49" s="30">
        <v>18</v>
      </c>
      <c r="C49" s="222" t="s">
        <v>77</v>
      </c>
      <c r="D49" s="205"/>
      <c r="E49" s="205">
        <v>1</v>
      </c>
      <c r="F49" s="223" t="s">
        <v>79</v>
      </c>
      <c r="G49" s="224" t="s">
        <v>81</v>
      </c>
      <c r="H49" s="224" t="s">
        <v>82</v>
      </c>
      <c r="I49" s="225" t="s">
        <v>76</v>
      </c>
      <c r="J49" s="205">
        <v>3</v>
      </c>
      <c r="K49" s="205"/>
      <c r="L49" s="205"/>
      <c r="M49" s="205"/>
      <c r="N49" s="47">
        <f t="shared" si="18"/>
        <v>3</v>
      </c>
      <c r="O49" s="31">
        <f t="shared" si="19"/>
        <v>3</v>
      </c>
      <c r="Q49" s="49">
        <v>2</v>
      </c>
      <c r="R49" s="30">
        <v>18</v>
      </c>
      <c r="S49" s="222" t="s">
        <v>101</v>
      </c>
      <c r="T49" s="205"/>
      <c r="U49" s="205"/>
      <c r="V49" s="223" t="s">
        <v>92</v>
      </c>
      <c r="W49" s="224" t="s">
        <v>94</v>
      </c>
      <c r="X49" s="224" t="s">
        <v>89</v>
      </c>
      <c r="Y49" s="225" t="s">
        <v>90</v>
      </c>
      <c r="Z49" s="205">
        <v>0</v>
      </c>
      <c r="AA49" s="205"/>
      <c r="AB49" s="205"/>
      <c r="AC49" s="205"/>
      <c r="AD49" s="47">
        <f t="shared" si="20"/>
        <v>0</v>
      </c>
      <c r="AE49" s="30">
        <f t="shared" si="21"/>
        <v>-3</v>
      </c>
    </row>
    <row r="50" spans="1:31" ht="12.75">
      <c r="A50" s="49">
        <v>2</v>
      </c>
      <c r="B50" s="30">
        <v>19</v>
      </c>
      <c r="C50" s="222" t="s">
        <v>83</v>
      </c>
      <c r="D50" s="205"/>
      <c r="E50" s="205">
        <v>1</v>
      </c>
      <c r="F50" s="223" t="s">
        <v>76</v>
      </c>
      <c r="G50" s="224" t="s">
        <v>85</v>
      </c>
      <c r="H50" s="224" t="s">
        <v>82</v>
      </c>
      <c r="I50" s="225" t="s">
        <v>78</v>
      </c>
      <c r="J50" s="205">
        <v>5</v>
      </c>
      <c r="K50" s="205">
        <v>4</v>
      </c>
      <c r="L50" s="205"/>
      <c r="M50" s="205">
        <v>1</v>
      </c>
      <c r="N50" s="47">
        <f t="shared" si="18"/>
        <v>9</v>
      </c>
      <c r="O50" s="31">
        <f t="shared" si="19"/>
        <v>9</v>
      </c>
      <c r="Q50" s="49">
        <v>2</v>
      </c>
      <c r="R50" s="30">
        <v>19</v>
      </c>
      <c r="S50" s="222" t="s">
        <v>98</v>
      </c>
      <c r="T50" s="205"/>
      <c r="U50" s="205"/>
      <c r="V50" s="223" t="s">
        <v>93</v>
      </c>
      <c r="W50" s="224" t="s">
        <v>91</v>
      </c>
      <c r="X50" s="224" t="s">
        <v>88</v>
      </c>
      <c r="Y50" s="225" t="s">
        <v>89</v>
      </c>
      <c r="Z50" s="205">
        <v>0</v>
      </c>
      <c r="AA50" s="205"/>
      <c r="AB50" s="205"/>
      <c r="AC50" s="205"/>
      <c r="AD50" s="47">
        <f t="shared" si="20"/>
        <v>0</v>
      </c>
      <c r="AE50" s="30">
        <f t="shared" si="21"/>
        <v>-9</v>
      </c>
    </row>
    <row r="51" spans="1:31" ht="12.75">
      <c r="A51" s="49">
        <v>2</v>
      </c>
      <c r="B51" s="30">
        <v>20</v>
      </c>
      <c r="C51" s="222" t="s">
        <v>84</v>
      </c>
      <c r="D51" s="205"/>
      <c r="E51" s="205"/>
      <c r="F51" s="223" t="s">
        <v>79</v>
      </c>
      <c r="G51" s="224" t="s">
        <v>83</v>
      </c>
      <c r="H51" s="224" t="s">
        <v>86</v>
      </c>
      <c r="I51" s="225" t="s">
        <v>76</v>
      </c>
      <c r="J51" s="205">
        <v>0</v>
      </c>
      <c r="K51" s="205"/>
      <c r="L51" s="205"/>
      <c r="M51" s="205"/>
      <c r="N51" s="47">
        <f aca="true" t="shared" si="22" ref="N51:N56">SUM(J51:L51)</f>
        <v>0</v>
      </c>
      <c r="O51" s="31">
        <f aca="true" t="shared" si="23" ref="O51:O56">N51-AD51</f>
        <v>-4</v>
      </c>
      <c r="Q51" s="49">
        <v>2</v>
      </c>
      <c r="R51" s="30">
        <v>20</v>
      </c>
      <c r="S51" s="222" t="s">
        <v>101</v>
      </c>
      <c r="T51" s="205"/>
      <c r="U51" s="205">
        <v>1</v>
      </c>
      <c r="V51" s="223" t="s">
        <v>93</v>
      </c>
      <c r="W51" s="224" t="s">
        <v>90</v>
      </c>
      <c r="X51" s="224" t="s">
        <v>89</v>
      </c>
      <c r="Y51" s="225" t="s">
        <v>92</v>
      </c>
      <c r="Z51" s="205">
        <v>4</v>
      </c>
      <c r="AA51" s="205"/>
      <c r="AB51" s="205"/>
      <c r="AC51" s="205"/>
      <c r="AD51" s="47">
        <f aca="true" t="shared" si="24" ref="AD51:AD56">SUM(Z51:AB51)</f>
        <v>4</v>
      </c>
      <c r="AE51" s="30">
        <f aca="true" t="shared" si="25" ref="AE51:AE56">AD51-N51</f>
        <v>4</v>
      </c>
    </row>
    <row r="52" spans="1:31" ht="12.75">
      <c r="A52" s="49">
        <v>2</v>
      </c>
      <c r="B52" s="30">
        <v>21</v>
      </c>
      <c r="C52" s="222"/>
      <c r="D52" s="205"/>
      <c r="E52" s="205"/>
      <c r="F52" s="223"/>
      <c r="G52" s="224"/>
      <c r="H52" s="224"/>
      <c r="I52" s="225"/>
      <c r="J52" s="205"/>
      <c r="K52" s="205"/>
      <c r="L52" s="205"/>
      <c r="M52" s="205"/>
      <c r="N52" s="47">
        <f t="shared" si="22"/>
        <v>0</v>
      </c>
      <c r="O52" s="31">
        <f t="shared" si="23"/>
        <v>0</v>
      </c>
      <c r="Q52" s="49">
        <v>2</v>
      </c>
      <c r="R52" s="30">
        <v>21</v>
      </c>
      <c r="S52" s="222"/>
      <c r="T52" s="205"/>
      <c r="U52" s="205"/>
      <c r="V52" s="223"/>
      <c r="W52" s="224"/>
      <c r="X52" s="224"/>
      <c r="Y52" s="225"/>
      <c r="Z52" s="205"/>
      <c r="AA52" s="205"/>
      <c r="AB52" s="205"/>
      <c r="AC52" s="205"/>
      <c r="AD52" s="47">
        <f t="shared" si="24"/>
        <v>0</v>
      </c>
      <c r="AE52" s="30">
        <f t="shared" si="25"/>
        <v>0</v>
      </c>
    </row>
    <row r="53" spans="1:31" ht="12.75">
      <c r="A53" s="49">
        <v>2</v>
      </c>
      <c r="B53" s="30">
        <v>22</v>
      </c>
      <c r="C53" s="222"/>
      <c r="D53" s="205"/>
      <c r="E53" s="205"/>
      <c r="F53" s="223"/>
      <c r="G53" s="224"/>
      <c r="H53" s="224"/>
      <c r="I53" s="225"/>
      <c r="J53" s="205"/>
      <c r="K53" s="205"/>
      <c r="L53" s="205"/>
      <c r="M53" s="205"/>
      <c r="N53" s="47">
        <f t="shared" si="22"/>
        <v>0</v>
      </c>
      <c r="O53" s="31">
        <f t="shared" si="23"/>
        <v>0</v>
      </c>
      <c r="Q53" s="49">
        <v>2</v>
      </c>
      <c r="R53" s="30">
        <v>22</v>
      </c>
      <c r="S53" s="222"/>
      <c r="T53" s="205"/>
      <c r="U53" s="205"/>
      <c r="V53" s="223"/>
      <c r="W53" s="224"/>
      <c r="X53" s="224"/>
      <c r="Y53" s="225"/>
      <c r="Z53" s="205"/>
      <c r="AA53" s="205"/>
      <c r="AB53" s="205"/>
      <c r="AC53" s="205"/>
      <c r="AD53" s="47">
        <f t="shared" si="24"/>
        <v>0</v>
      </c>
      <c r="AE53" s="30">
        <f t="shared" si="25"/>
        <v>0</v>
      </c>
    </row>
    <row r="54" spans="1:31" ht="12.75">
      <c r="A54" s="49">
        <v>2</v>
      </c>
      <c r="B54" s="30">
        <v>23</v>
      </c>
      <c r="C54" s="222"/>
      <c r="D54" s="205"/>
      <c r="E54" s="205"/>
      <c r="F54" s="223"/>
      <c r="G54" s="224"/>
      <c r="H54" s="224"/>
      <c r="I54" s="225"/>
      <c r="J54" s="205"/>
      <c r="K54" s="205"/>
      <c r="L54" s="205"/>
      <c r="M54" s="205"/>
      <c r="N54" s="47">
        <f t="shared" si="22"/>
        <v>0</v>
      </c>
      <c r="O54" s="31">
        <f t="shared" si="23"/>
        <v>0</v>
      </c>
      <c r="Q54" s="49">
        <v>2</v>
      </c>
      <c r="R54" s="30">
        <v>23</v>
      </c>
      <c r="S54" s="222"/>
      <c r="T54" s="205"/>
      <c r="U54" s="205"/>
      <c r="V54" s="223"/>
      <c r="W54" s="224"/>
      <c r="X54" s="224"/>
      <c r="Y54" s="225"/>
      <c r="Z54" s="205"/>
      <c r="AA54" s="205"/>
      <c r="AB54" s="205"/>
      <c r="AC54" s="205"/>
      <c r="AD54" s="47">
        <f t="shared" si="24"/>
        <v>0</v>
      </c>
      <c r="AE54" s="30">
        <f t="shared" si="25"/>
        <v>0</v>
      </c>
    </row>
    <row r="55" spans="1:31" ht="12.75">
      <c r="A55" s="49">
        <v>2</v>
      </c>
      <c r="B55" s="30">
        <v>24</v>
      </c>
      <c r="C55" s="222"/>
      <c r="D55" s="205"/>
      <c r="E55" s="205"/>
      <c r="F55" s="223"/>
      <c r="G55" s="224"/>
      <c r="H55" s="224"/>
      <c r="I55" s="225"/>
      <c r="J55" s="205"/>
      <c r="K55" s="205"/>
      <c r="L55" s="205"/>
      <c r="M55" s="205"/>
      <c r="N55" s="47">
        <f t="shared" si="22"/>
        <v>0</v>
      </c>
      <c r="O55" s="31">
        <f t="shared" si="23"/>
        <v>0</v>
      </c>
      <c r="Q55" s="49">
        <v>2</v>
      </c>
      <c r="R55" s="30">
        <v>24</v>
      </c>
      <c r="S55" s="222"/>
      <c r="T55" s="205"/>
      <c r="U55" s="205"/>
      <c r="V55" s="223"/>
      <c r="W55" s="224"/>
      <c r="X55" s="224"/>
      <c r="Y55" s="225"/>
      <c r="Z55" s="205"/>
      <c r="AA55" s="205"/>
      <c r="AB55" s="205"/>
      <c r="AC55" s="205"/>
      <c r="AD55" s="47">
        <f t="shared" si="24"/>
        <v>0</v>
      </c>
      <c r="AE55" s="30">
        <f t="shared" si="25"/>
        <v>0</v>
      </c>
    </row>
    <row r="56" spans="1:31" ht="13.5" thickBot="1">
      <c r="A56" s="49">
        <v>2</v>
      </c>
      <c r="B56" s="30">
        <v>25</v>
      </c>
      <c r="C56" s="212"/>
      <c r="D56" s="208"/>
      <c r="E56" s="208"/>
      <c r="F56" s="217"/>
      <c r="G56" s="218"/>
      <c r="H56" s="218"/>
      <c r="I56" s="219"/>
      <c r="J56" s="205"/>
      <c r="K56" s="205"/>
      <c r="L56" s="205"/>
      <c r="M56" s="205"/>
      <c r="N56" s="47">
        <f t="shared" si="22"/>
        <v>0</v>
      </c>
      <c r="O56" s="31">
        <f t="shared" si="23"/>
        <v>0</v>
      </c>
      <c r="Q56" s="49">
        <v>2</v>
      </c>
      <c r="R56" s="30">
        <v>25</v>
      </c>
      <c r="S56" s="212"/>
      <c r="T56" s="208"/>
      <c r="U56" s="208"/>
      <c r="V56" s="217"/>
      <c r="W56" s="218"/>
      <c r="X56" s="218"/>
      <c r="Y56" s="219"/>
      <c r="Z56" s="205"/>
      <c r="AA56" s="205"/>
      <c r="AB56" s="205"/>
      <c r="AC56" s="205"/>
      <c r="AD56" s="47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2</v>
      </c>
      <c r="E57" s="36">
        <f>COUNTIF(E32:E56,"1")</f>
        <v>11</v>
      </c>
      <c r="F57" s="37"/>
      <c r="G57" s="37"/>
      <c r="H57" s="37"/>
      <c r="I57" s="37"/>
      <c r="J57" s="36">
        <f aca="true" t="shared" si="26" ref="J57:O57">SUM(J32:J56)</f>
        <v>35</v>
      </c>
      <c r="K57" s="36">
        <f t="shared" si="26"/>
        <v>17</v>
      </c>
      <c r="L57" s="37">
        <f t="shared" si="26"/>
        <v>5</v>
      </c>
      <c r="M57" s="36">
        <f t="shared" si="26"/>
        <v>6</v>
      </c>
      <c r="N57" s="32">
        <f t="shared" si="26"/>
        <v>57</v>
      </c>
      <c r="O57" s="32">
        <f t="shared" si="26"/>
        <v>36</v>
      </c>
      <c r="Q57" s="36"/>
      <c r="R57" s="36"/>
      <c r="S57" s="36"/>
      <c r="T57" s="36">
        <f>COUNTIF(T32:T56,"x")</f>
        <v>0</v>
      </c>
      <c r="U57" s="36">
        <f>COUNTIF(U32:U56,"1")</f>
        <v>9</v>
      </c>
      <c r="V57" s="37"/>
      <c r="W57" s="37"/>
      <c r="X57" s="37"/>
      <c r="Y57" s="37"/>
      <c r="Z57" s="36">
        <f aca="true" t="shared" si="27" ref="Z57:AE57">SUM(Z32:Z56)</f>
        <v>21</v>
      </c>
      <c r="AA57" s="36">
        <f t="shared" si="27"/>
        <v>0</v>
      </c>
      <c r="AB57" s="37">
        <f t="shared" si="27"/>
        <v>0</v>
      </c>
      <c r="AC57" s="36">
        <f t="shared" si="27"/>
        <v>0</v>
      </c>
      <c r="AD57" s="32">
        <f t="shared" si="27"/>
        <v>21</v>
      </c>
      <c r="AE57" s="32">
        <f t="shared" si="27"/>
        <v>-36</v>
      </c>
    </row>
    <row r="58" spans="1:31" ht="12.75" thickBot="1">
      <c r="A58" s="21"/>
      <c r="B58" s="21"/>
      <c r="M58" s="48" t="s">
        <v>121</v>
      </c>
      <c r="N58" s="32">
        <f>SUM(N29,N57)</f>
        <v>83</v>
      </c>
      <c r="Q58" s="21"/>
      <c r="R58" s="21"/>
      <c r="AC58" s="48" t="s">
        <v>121</v>
      </c>
      <c r="AD58" s="32">
        <f>SUM(AD29,AD57)</f>
        <v>86</v>
      </c>
      <c r="AE58" s="36"/>
    </row>
    <row r="59" spans="1:31" ht="24" customHeight="1" thickBot="1">
      <c r="A59" s="67" t="s">
        <v>125</v>
      </c>
      <c r="B59" s="57"/>
      <c r="C59" s="58"/>
      <c r="D59" s="59">
        <f>SUM(D29,D57)</f>
        <v>3</v>
      </c>
      <c r="E59" s="59">
        <f>SUM(E29,E57)</f>
        <v>19</v>
      </c>
      <c r="F59" s="67" t="s">
        <v>124</v>
      </c>
      <c r="G59" s="60"/>
      <c r="H59" s="60"/>
      <c r="I59" s="60"/>
      <c r="J59" s="59">
        <f aca="true" t="shared" si="28" ref="J59:O59">SUM(J29,J57)</f>
        <v>57</v>
      </c>
      <c r="K59" s="59">
        <f t="shared" si="28"/>
        <v>21</v>
      </c>
      <c r="L59" s="59">
        <f t="shared" si="28"/>
        <v>5</v>
      </c>
      <c r="M59" s="59">
        <f t="shared" si="28"/>
        <v>6</v>
      </c>
      <c r="N59" s="59">
        <f t="shared" si="28"/>
        <v>83</v>
      </c>
      <c r="O59" s="59">
        <f t="shared" si="28"/>
        <v>-3</v>
      </c>
      <c r="Q59" s="67" t="s">
        <v>125</v>
      </c>
      <c r="R59" s="68"/>
      <c r="S59" s="58"/>
      <c r="T59" s="69">
        <f>SUM(T29,T57)</f>
        <v>0</v>
      </c>
      <c r="U59" s="69">
        <f>SUM(U29,U57)</f>
        <v>24</v>
      </c>
      <c r="V59" s="67" t="s">
        <v>124</v>
      </c>
      <c r="W59" s="60"/>
      <c r="X59" s="60"/>
      <c r="Y59" s="70"/>
      <c r="Z59" s="71">
        <f aca="true" t="shared" si="29" ref="Z59:AE59">SUM(Z29,Z57)</f>
        <v>74</v>
      </c>
      <c r="AA59" s="71">
        <f t="shared" si="29"/>
        <v>12</v>
      </c>
      <c r="AB59" s="71">
        <f t="shared" si="29"/>
        <v>0</v>
      </c>
      <c r="AC59" s="71">
        <f t="shared" si="29"/>
        <v>3</v>
      </c>
      <c r="AD59" s="71">
        <f t="shared" si="29"/>
        <v>86</v>
      </c>
      <c r="AE59" s="71">
        <f t="shared" si="29"/>
        <v>3</v>
      </c>
    </row>
    <row r="60" ht="26.25" customHeight="1" thickBot="1">
      <c r="C60" s="72"/>
    </row>
    <row r="61" spans="1:28" ht="12.75" thickBot="1">
      <c r="A61" s="35"/>
      <c r="B61" s="106" t="s">
        <v>122</v>
      </c>
      <c r="C61" s="76" t="s">
        <v>218</v>
      </c>
      <c r="D61" s="73" t="s">
        <v>193</v>
      </c>
      <c r="E61" s="76" t="s">
        <v>115</v>
      </c>
      <c r="F61" s="106" t="s">
        <v>114</v>
      </c>
      <c r="G61" s="76" t="s">
        <v>120</v>
      </c>
      <c r="H61" s="227" t="s">
        <v>132</v>
      </c>
      <c r="I61" s="73" t="s">
        <v>133</v>
      </c>
      <c r="J61" s="73" t="s">
        <v>123</v>
      </c>
      <c r="K61" s="73" t="s">
        <v>160</v>
      </c>
      <c r="L61" s="73" t="s">
        <v>167</v>
      </c>
      <c r="M61" s="307" t="s">
        <v>166</v>
      </c>
      <c r="N61" s="308"/>
      <c r="O61" s="308"/>
      <c r="P61" s="309"/>
      <c r="Q61" s="35"/>
      <c r="R61" s="73" t="s">
        <v>122</v>
      </c>
      <c r="S61" s="76" t="s">
        <v>218</v>
      </c>
      <c r="T61" s="73" t="s">
        <v>193</v>
      </c>
      <c r="U61" s="76" t="s">
        <v>115</v>
      </c>
      <c r="V61" s="73" t="s">
        <v>114</v>
      </c>
      <c r="W61" s="76" t="s">
        <v>219</v>
      </c>
      <c r="X61" s="78" t="s">
        <v>132</v>
      </c>
      <c r="Y61" s="73" t="s">
        <v>133</v>
      </c>
      <c r="Z61" s="73" t="s">
        <v>123</v>
      </c>
      <c r="AA61" s="73" t="s">
        <v>160</v>
      </c>
      <c r="AB61" s="73" t="s">
        <v>167</v>
      </c>
    </row>
    <row r="62" spans="1:28" ht="12.75" thickBot="1">
      <c r="A62" s="83"/>
      <c r="B62" s="105">
        <f>COUNTIF(C4:C56,C62)</f>
        <v>15</v>
      </c>
      <c r="C62" s="81" t="s">
        <v>77</v>
      </c>
      <c r="D62" s="81"/>
      <c r="E62" s="81">
        <f>SUMIF(C4:C56,C62,E4:E56)</f>
        <v>9</v>
      </c>
      <c r="F62" s="77">
        <f>SUMIF(C4:C56,C62,N4:N56)</f>
        <v>27</v>
      </c>
      <c r="G62" s="81">
        <f>SUMIF(C4:C56,C62,M4:M56)</f>
        <v>0</v>
      </c>
      <c r="H62" s="77">
        <f>SUMIF(C4:C56,C62,O4:O56)</f>
        <v>5</v>
      </c>
      <c r="I62" s="81">
        <v>14</v>
      </c>
      <c r="J62" s="84">
        <f aca="true" t="shared" si="30" ref="J62:J75">E62/B62</f>
        <v>0.6</v>
      </c>
      <c r="K62" s="84">
        <f aca="true" t="shared" si="31" ref="K62:K75">D62/B62</f>
        <v>0</v>
      </c>
      <c r="L62" s="85">
        <f>B62/M62</f>
        <v>0.3488372093023256</v>
      </c>
      <c r="M62" s="308">
        <f>50-(COUNTIF(C4:C56,"")-2)</f>
        <v>43</v>
      </c>
      <c r="N62" s="308"/>
      <c r="O62" s="308"/>
      <c r="P62" s="308"/>
      <c r="Q62" s="83"/>
      <c r="R62" s="81">
        <f>COUNTIF(S4:S56,S62)</f>
        <v>3</v>
      </c>
      <c r="S62" s="81" t="s">
        <v>92</v>
      </c>
      <c r="T62" s="81"/>
      <c r="U62" s="81">
        <f>SUMIF(S4:S56,S62,U4:U56)</f>
        <v>1</v>
      </c>
      <c r="V62" s="81">
        <f>SUMIF(S4:S56,S62,AD4:AD56)</f>
        <v>4</v>
      </c>
      <c r="W62" s="81">
        <f>SUMIF(S4:S56,S62,AC4:AC56)</f>
        <v>0</v>
      </c>
      <c r="X62" s="81">
        <f>SUMIF(S4:S56,S62,AE4:AE56)</f>
        <v>-7</v>
      </c>
      <c r="Y62" s="81">
        <v>-1</v>
      </c>
      <c r="Z62" s="84">
        <f aca="true" t="shared" si="32" ref="Z62:Z75">U62/R62</f>
        <v>0.3333333333333333</v>
      </c>
      <c r="AA62" s="84">
        <f aca="true" t="shared" si="33" ref="AA62:AA75">T62/R62</f>
        <v>0</v>
      </c>
      <c r="AB62" s="91">
        <f>R62/M62</f>
        <v>0.06976744186046512</v>
      </c>
    </row>
    <row r="63" spans="1:28" ht="12">
      <c r="A63" s="86"/>
      <c r="B63" s="77">
        <f>COUNTIF(C4:C56,C63)</f>
        <v>3</v>
      </c>
      <c r="C63" s="77" t="s">
        <v>82</v>
      </c>
      <c r="D63" s="77"/>
      <c r="E63" s="77">
        <f>SUMIF(C4:C56,C63,E4:E56)</f>
        <v>0</v>
      </c>
      <c r="F63" s="77">
        <f>SUMIF(C4:C56,C63,N4:N56)</f>
        <v>0</v>
      </c>
      <c r="G63" s="77">
        <f>SUMIF(C4:C56,C63,M4:M56)</f>
        <v>0</v>
      </c>
      <c r="H63" s="77">
        <f>SUMIF(C4:C56,C63,O4:O56)</f>
        <v>-11</v>
      </c>
      <c r="I63" s="77"/>
      <c r="J63" s="79">
        <f t="shared" si="30"/>
        <v>0</v>
      </c>
      <c r="K63" s="79">
        <f t="shared" si="31"/>
        <v>0</v>
      </c>
      <c r="L63" s="87">
        <f>B63/M62</f>
        <v>0.06976744186046512</v>
      </c>
      <c r="Q63" s="86"/>
      <c r="R63" s="77">
        <f>COUNTIF(S4:S56,S63)</f>
        <v>12</v>
      </c>
      <c r="S63" s="77" t="s">
        <v>95</v>
      </c>
      <c r="T63" s="77"/>
      <c r="U63" s="77">
        <f>SUMIF(S4:S56,S63,U4:U56)</f>
        <v>6</v>
      </c>
      <c r="V63" s="77">
        <f>SUMIF(S4:S56,S63,AD4:AD56)</f>
        <v>24</v>
      </c>
      <c r="W63" s="105">
        <f>SUMIF(S4:S56,S63,AC4:AC56)</f>
        <v>1</v>
      </c>
      <c r="X63" s="77">
        <f>SUMIF(S4:S56,S63,AE4:AE56)</f>
        <v>6</v>
      </c>
      <c r="Y63" s="77">
        <v>15</v>
      </c>
      <c r="Z63" s="79">
        <f t="shared" si="32"/>
        <v>0.5</v>
      </c>
      <c r="AA63" s="79">
        <f t="shared" si="33"/>
        <v>0</v>
      </c>
      <c r="AB63" s="92">
        <f>R63/M62</f>
        <v>0.27906976744186046</v>
      </c>
    </row>
    <row r="64" spans="1:28" ht="12">
      <c r="A64" s="86"/>
      <c r="B64" s="77">
        <f>COUNTIF(C4:C56,C64)</f>
        <v>10</v>
      </c>
      <c r="C64" s="77" t="s">
        <v>83</v>
      </c>
      <c r="D64" s="77"/>
      <c r="E64" s="77">
        <f>SUMIF(C4:C56,C64,E4:E56)</f>
        <v>6</v>
      </c>
      <c r="F64" s="77">
        <f>SUMIF(C4:C56,C64,N4:N56)</f>
        <v>33</v>
      </c>
      <c r="G64" s="77">
        <f>SUMIF(C4:C56,C64,M4:M56)</f>
        <v>3</v>
      </c>
      <c r="H64" s="77">
        <f>SUMIF(C4:C56,C64,O4:O56)</f>
        <v>24</v>
      </c>
      <c r="I64" s="80">
        <v>24</v>
      </c>
      <c r="J64" s="79">
        <f t="shared" si="30"/>
        <v>0.6</v>
      </c>
      <c r="K64" s="79">
        <f t="shared" si="31"/>
        <v>0</v>
      </c>
      <c r="L64" s="87">
        <f>B64/M62</f>
        <v>0.23255813953488372</v>
      </c>
      <c r="Q64" s="86"/>
      <c r="R64" s="77">
        <f>COUNTIF(S4:S56,S64)</f>
        <v>1</v>
      </c>
      <c r="S64" s="77" t="s">
        <v>96</v>
      </c>
      <c r="T64" s="77"/>
      <c r="U64" s="77">
        <f>SUMIF(S4:S56,S64,U4:U56)</f>
        <v>0</v>
      </c>
      <c r="V64" s="77">
        <f>SUMIF(S4:S56,S64,AD4:AD56)</f>
        <v>0</v>
      </c>
      <c r="W64" s="77">
        <f>SUMIF(S4:S56,S64,AC4:AC56)</f>
        <v>0</v>
      </c>
      <c r="X64" s="77">
        <f>SUMIF(S4:S56,S64,AE4:AE56)</f>
        <v>-15</v>
      </c>
      <c r="Y64" s="80"/>
      <c r="Z64" s="79">
        <f t="shared" si="32"/>
        <v>0</v>
      </c>
      <c r="AA64" s="79">
        <f t="shared" si="33"/>
        <v>0</v>
      </c>
      <c r="AB64" s="92">
        <f>R64/M62</f>
        <v>0.023255813953488372</v>
      </c>
    </row>
    <row r="65" spans="1:28" ht="12">
      <c r="A65" s="86"/>
      <c r="B65" s="77">
        <f>COUNTIF(C4:C56,C65)</f>
        <v>15</v>
      </c>
      <c r="C65" s="77" t="s">
        <v>84</v>
      </c>
      <c r="D65" s="77"/>
      <c r="E65" s="77">
        <f>SUMIF(C4:C56,C65,E4:E56)</f>
        <v>4</v>
      </c>
      <c r="F65" s="77">
        <f>SUMIF(C4:C56,C65,N4:N56)</f>
        <v>23</v>
      </c>
      <c r="G65" s="77">
        <f>SUMIF(C4:C56,C65,M4:M56)</f>
        <v>3</v>
      </c>
      <c r="H65" s="77">
        <f>SUMIF(C4:C56,C65,O4:O56)</f>
        <v>-21</v>
      </c>
      <c r="I65" s="77">
        <v>19</v>
      </c>
      <c r="J65" s="79">
        <f t="shared" si="30"/>
        <v>0.26666666666666666</v>
      </c>
      <c r="K65" s="79">
        <f t="shared" si="31"/>
        <v>0</v>
      </c>
      <c r="L65" s="87">
        <f>B65/M62</f>
        <v>0.3488372093023256</v>
      </c>
      <c r="Q65" s="86"/>
      <c r="R65" s="77">
        <f>COUNTIF(S4:S56,S65)</f>
        <v>12</v>
      </c>
      <c r="S65" s="77" t="s">
        <v>98</v>
      </c>
      <c r="T65" s="77"/>
      <c r="U65" s="77">
        <f>SUMIF(S4:S56,S65,U4:U56)</f>
        <v>6</v>
      </c>
      <c r="V65" s="77">
        <f>SUMIF(S4:S56,S65,AD4:AD56)</f>
        <v>29</v>
      </c>
      <c r="W65" s="77">
        <f>SUMIF(S4:S56,S65,AC4:AC56)</f>
        <v>2</v>
      </c>
      <c r="X65" s="77">
        <f>SUMIF(S4:S56,S65,AE4:AE56)</f>
        <v>4</v>
      </c>
      <c r="Y65" s="77">
        <v>19</v>
      </c>
      <c r="Z65" s="79">
        <f t="shared" si="32"/>
        <v>0.5</v>
      </c>
      <c r="AA65" s="79">
        <f t="shared" si="33"/>
        <v>0</v>
      </c>
      <c r="AB65" s="92">
        <f>R65/M62</f>
        <v>0.27906976744186046</v>
      </c>
    </row>
    <row r="66" spans="1:28" ht="12">
      <c r="A66" s="86"/>
      <c r="B66" s="77">
        <f>COUNTIF(C4:C56,C66)</f>
        <v>0</v>
      </c>
      <c r="C66" s="77"/>
      <c r="D66" s="77"/>
      <c r="E66" s="77">
        <f>SUMIF(C4:C56,C66,E4:E56)</f>
        <v>0</v>
      </c>
      <c r="F66" s="77">
        <f>SUMIF(C4:C56,C66,N4:N56)</f>
        <v>0</v>
      </c>
      <c r="G66" s="77">
        <f>SUMIF(C4:C56,C66,M4:M56)</f>
        <v>0</v>
      </c>
      <c r="H66" s="77">
        <f>SUMIF(C4:C56,C66,O4:O56)</f>
        <v>0</v>
      </c>
      <c r="I66" s="77"/>
      <c r="J66" s="79" t="e">
        <f t="shared" si="30"/>
        <v>#DIV/0!</v>
      </c>
      <c r="K66" s="79" t="e">
        <f t="shared" si="31"/>
        <v>#DIV/0!</v>
      </c>
      <c r="L66" s="87">
        <f>B66/M62</f>
        <v>0</v>
      </c>
      <c r="Q66" s="86"/>
      <c r="R66" s="77">
        <f>COUNTIF(S4:S56,S66)</f>
        <v>15</v>
      </c>
      <c r="S66" s="77" t="s">
        <v>101</v>
      </c>
      <c r="T66" s="77"/>
      <c r="U66" s="77">
        <f>SUMIF(S4:S56,S66,U4:U56)</f>
        <v>11</v>
      </c>
      <c r="V66" s="77">
        <f>SUMIF(S4:S56,S66,AD4:AD56)</f>
        <v>29</v>
      </c>
      <c r="W66" s="77">
        <f>SUMIF(S4:S56,S66,AC4:AC56)</f>
        <v>0</v>
      </c>
      <c r="X66" s="77">
        <f>SUMIF(S4:S56,S66,AE4:AE56)</f>
        <v>15</v>
      </c>
      <c r="Y66" s="77">
        <v>27</v>
      </c>
      <c r="Z66" s="79">
        <f t="shared" si="32"/>
        <v>0.7333333333333333</v>
      </c>
      <c r="AA66" s="79">
        <f t="shared" si="33"/>
        <v>0</v>
      </c>
      <c r="AB66" s="92">
        <f>R66/M62</f>
        <v>0.3488372093023256</v>
      </c>
    </row>
    <row r="67" spans="1:28" ht="12">
      <c r="A67" s="86"/>
      <c r="B67" s="77">
        <f>COUNTIF(C4:C56,C67)</f>
        <v>0</v>
      </c>
      <c r="C67" s="77"/>
      <c r="D67" s="77"/>
      <c r="E67" s="77">
        <f>SUMIF(C4:C56,C67,E4:E56)</f>
        <v>0</v>
      </c>
      <c r="F67" s="77">
        <f>SUMIF(C4:C56,C67,N4:N56)</f>
        <v>0</v>
      </c>
      <c r="G67" s="77">
        <f>SUMIF(C4:C56,C67,M4:M56)</f>
        <v>0</v>
      </c>
      <c r="H67" s="77">
        <f>SUMIF(C4:C56,C67,O4:O56)</f>
        <v>0</v>
      </c>
      <c r="I67" s="77"/>
      <c r="J67" s="79" t="e">
        <f t="shared" si="30"/>
        <v>#DIV/0!</v>
      </c>
      <c r="K67" s="79" t="e">
        <f t="shared" si="31"/>
        <v>#DIV/0!</v>
      </c>
      <c r="L67" s="87">
        <f>B67/M62</f>
        <v>0</v>
      </c>
      <c r="Q67" s="86"/>
      <c r="R67" s="77">
        <f>COUNTIF(S4:S56,S67)</f>
        <v>0</v>
      </c>
      <c r="S67" s="77"/>
      <c r="T67" s="77"/>
      <c r="U67" s="77">
        <f>SUMIF(S4:S56,S67,U4:U56)</f>
        <v>0</v>
      </c>
      <c r="V67" s="77">
        <f>SUMIF(S4:S56,S67,AD4:AD56)</f>
        <v>0</v>
      </c>
      <c r="W67" s="77">
        <f>SUMIF(S4:S56,S67,AC4:AC56)</f>
        <v>0</v>
      </c>
      <c r="X67" s="77">
        <f>SUMIF(S4:S56,S67,AE4:AE56)</f>
        <v>0</v>
      </c>
      <c r="Y67" s="77"/>
      <c r="Z67" s="79" t="e">
        <f t="shared" si="32"/>
        <v>#DIV/0!</v>
      </c>
      <c r="AA67" s="79" t="e">
        <f t="shared" si="33"/>
        <v>#DIV/0!</v>
      </c>
      <c r="AB67" s="92">
        <f>R67/M62</f>
        <v>0</v>
      </c>
    </row>
    <row r="68" spans="1:28" ht="12">
      <c r="A68" s="86"/>
      <c r="B68" s="77">
        <f>COUNTIF(C4:C56,C68)</f>
        <v>0</v>
      </c>
      <c r="C68" s="77"/>
      <c r="D68" s="77"/>
      <c r="E68" s="77">
        <f>SUMIF(C4:C56,C68,E4:E56)</f>
        <v>0</v>
      </c>
      <c r="F68" s="77">
        <f>SUMIF(C4:C56,C68,N4:N56)</f>
        <v>0</v>
      </c>
      <c r="G68" s="77">
        <f>SUMIF(C4:C56,C68,M4:M56)</f>
        <v>0</v>
      </c>
      <c r="H68" s="77">
        <f>SUMIF(C4:C56,C68,O4:O56)</f>
        <v>0</v>
      </c>
      <c r="I68" s="77"/>
      <c r="J68" s="79" t="e">
        <f t="shared" si="30"/>
        <v>#DIV/0!</v>
      </c>
      <c r="K68" s="79" t="e">
        <f t="shared" si="31"/>
        <v>#DIV/0!</v>
      </c>
      <c r="L68" s="87">
        <f>B68/M62</f>
        <v>0</v>
      </c>
      <c r="Q68" s="86"/>
      <c r="R68" s="77">
        <f>COUNTIF(S4:S56,S68)</f>
        <v>0</v>
      </c>
      <c r="S68" s="77"/>
      <c r="T68" s="77"/>
      <c r="U68" s="77">
        <f>SUMIF(S4:S56,S68,U4:U56)</f>
        <v>0</v>
      </c>
      <c r="V68" s="77">
        <f>SUMIF(S4:S56,S68,AD4:AD56)</f>
        <v>0</v>
      </c>
      <c r="W68" s="77">
        <f>SUMIF(S4:S56,S68,AC4:AC56)</f>
        <v>0</v>
      </c>
      <c r="X68" s="77">
        <f>SUMIF(S4:S56,S68,AE4:AE56)</f>
        <v>0</v>
      </c>
      <c r="Y68" s="77"/>
      <c r="Z68" s="79" t="e">
        <f t="shared" si="32"/>
        <v>#DIV/0!</v>
      </c>
      <c r="AA68" s="79" t="e">
        <f t="shared" si="33"/>
        <v>#DIV/0!</v>
      </c>
      <c r="AB68" s="92">
        <f>R68/M62</f>
        <v>0</v>
      </c>
    </row>
    <row r="69" spans="1:28" ht="12">
      <c r="A69" s="86"/>
      <c r="B69" s="77">
        <f>COUNTIF(C4:C56,C69)</f>
        <v>0</v>
      </c>
      <c r="C69" s="77"/>
      <c r="D69" s="77"/>
      <c r="E69" s="77">
        <f>SUMIF(C4:C56,C69,E4:E56)</f>
        <v>0</v>
      </c>
      <c r="F69" s="77">
        <f>SUMIF(C4:C56,C69,N4:N56)</f>
        <v>0</v>
      </c>
      <c r="G69" s="77">
        <f>SUMIF(C4:C56,C69,M4:M56)</f>
        <v>0</v>
      </c>
      <c r="H69" s="77">
        <f>SUMIF(C4:C56,C69,O4:O56)</f>
        <v>0</v>
      </c>
      <c r="I69" s="77">
        <v>0</v>
      </c>
      <c r="J69" s="79" t="e">
        <f t="shared" si="30"/>
        <v>#DIV/0!</v>
      </c>
      <c r="K69" s="79" t="e">
        <f t="shared" si="31"/>
        <v>#DIV/0!</v>
      </c>
      <c r="L69" s="87">
        <f>B69/M62</f>
        <v>0</v>
      </c>
      <c r="Q69" s="86"/>
      <c r="R69" s="77">
        <f>COUNTIF(S4:S56,S69)</f>
        <v>0</v>
      </c>
      <c r="S69" s="77"/>
      <c r="T69" s="77"/>
      <c r="U69" s="77">
        <f>SUMIF(S4:S56,S69,U4:U56)</f>
        <v>0</v>
      </c>
      <c r="V69" s="77">
        <f>SUMIF(S4:S56,S69,AD4:AD56)</f>
        <v>0</v>
      </c>
      <c r="W69" s="77">
        <f>SUMIF(S4:S56,S69,AC4:AC56)</f>
        <v>0</v>
      </c>
      <c r="X69" s="77">
        <f>SUMIF(S4:S56,S69,AE4:AE56)</f>
        <v>0</v>
      </c>
      <c r="Y69" s="77">
        <f>SUMIF(S4:S56,S69,AE4:AE56)</f>
        <v>0</v>
      </c>
      <c r="Z69" s="79" t="e">
        <f t="shared" si="32"/>
        <v>#DIV/0!</v>
      </c>
      <c r="AA69" s="79" t="e">
        <f t="shared" si="33"/>
        <v>#DIV/0!</v>
      </c>
      <c r="AB69" s="92">
        <f>R69/M62</f>
        <v>0</v>
      </c>
    </row>
    <row r="70" spans="1:28" ht="12">
      <c r="A70" s="220"/>
      <c r="B70" s="77">
        <f>COUNTIF(C4:C56,C70)</f>
        <v>0</v>
      </c>
      <c r="C70" s="221"/>
      <c r="D70" s="221"/>
      <c r="E70" s="77">
        <f>SUMIF(C4:C56,C70,E4:E56)</f>
        <v>0</v>
      </c>
      <c r="F70" s="77">
        <f>SUMIF(C4:C56,C70,N4:N56)</f>
        <v>0</v>
      </c>
      <c r="G70" s="77">
        <f>SUMIF(C4:C56,C70,M4:M56)</f>
        <v>0</v>
      </c>
      <c r="H70" s="77">
        <f>SUMIF(C4:C56,C70,O4:O56)</f>
        <v>0</v>
      </c>
      <c r="I70" s="221">
        <f>SUMIF(C4:C58,C70,O4:O58)</f>
        <v>0</v>
      </c>
      <c r="J70" s="79" t="e">
        <f>E70/B70</f>
        <v>#DIV/0!</v>
      </c>
      <c r="K70" s="79" t="e">
        <f>D70/B70</f>
        <v>#DIV/0!</v>
      </c>
      <c r="L70" s="87">
        <f>B70/M62</f>
        <v>0</v>
      </c>
      <c r="Q70" s="220"/>
      <c r="R70" s="77">
        <f>COUNTIF(S4:S56,S70)</f>
        <v>0</v>
      </c>
      <c r="S70" s="221"/>
      <c r="T70" s="221"/>
      <c r="U70" s="77">
        <f>SUMIF(S4:S56,S70,U4:U56)</f>
        <v>0</v>
      </c>
      <c r="V70" s="77">
        <f>SUMIF(S4:S56,S70,AD4:AD56)</f>
        <v>0</v>
      </c>
      <c r="W70" s="77">
        <f>SUMIF(S4:S56,S70,AC4:AC56)</f>
        <v>0</v>
      </c>
      <c r="X70" s="77">
        <f>SUMIF(S4:S56,S70,AE4:AE56)</f>
        <v>0</v>
      </c>
      <c r="Y70" s="221">
        <f>SUMIF(S4:S56,S70,AE4:AE56)</f>
        <v>0</v>
      </c>
      <c r="Z70" s="79" t="e">
        <f>U70/R70</f>
        <v>#DIV/0!</v>
      </c>
      <c r="AA70" s="79" t="e">
        <f>T70/R70</f>
        <v>#DIV/0!</v>
      </c>
      <c r="AB70" s="92">
        <f>R70/M62</f>
        <v>0</v>
      </c>
    </row>
    <row r="71" spans="1:28" ht="12">
      <c r="A71" s="220"/>
      <c r="B71" s="77">
        <f>COUNTIF(C4:C56,C71)</f>
        <v>0</v>
      </c>
      <c r="C71" s="221"/>
      <c r="D71" s="221"/>
      <c r="E71" s="77">
        <f>SUMIF(C4:C56,C71,E4:E56)</f>
        <v>0</v>
      </c>
      <c r="F71" s="77">
        <f>SUMIF(C4:C56,C71,N4:N56)</f>
        <v>0</v>
      </c>
      <c r="G71" s="77">
        <f>SUMIF(C4:C56,C71,M4:M56)</f>
        <v>0</v>
      </c>
      <c r="H71" s="77">
        <f>SUMIF(C4:C56,C71,O4:O56)</f>
        <v>0</v>
      </c>
      <c r="I71" s="221">
        <f>SUMIF(C4:C58,C71,O4:O58)</f>
        <v>0</v>
      </c>
      <c r="J71" s="79" t="e">
        <f>E71/B71</f>
        <v>#DIV/0!</v>
      </c>
      <c r="K71" s="79" t="e">
        <f>D71/B71</f>
        <v>#DIV/0!</v>
      </c>
      <c r="L71" s="87">
        <f>B71/M62</f>
        <v>0</v>
      </c>
      <c r="Q71" s="220"/>
      <c r="R71" s="77">
        <f>COUNTIF(S4:S56,S71)</f>
        <v>0</v>
      </c>
      <c r="S71" s="221"/>
      <c r="T71" s="221"/>
      <c r="U71" s="77">
        <f>SUMIF(S4:S56,S71,U4:U56)</f>
        <v>0</v>
      </c>
      <c r="V71" s="77">
        <f>SUMIF(S4:S56,S71,AD4:AD56)</f>
        <v>0</v>
      </c>
      <c r="W71" s="77">
        <f>SUMIF(S4:S56,S71,AC4:AC56)</f>
        <v>0</v>
      </c>
      <c r="X71" s="77">
        <f>SUMIF(S4:S56,S71,AE4:AE56)</f>
        <v>0</v>
      </c>
      <c r="Y71" s="221">
        <f>SUMIF(S4:S56,S71,AE4:AE56)</f>
        <v>0</v>
      </c>
      <c r="Z71" s="79" t="e">
        <f>U71/R71</f>
        <v>#DIV/0!</v>
      </c>
      <c r="AA71" s="79" t="e">
        <f>T71/R71</f>
        <v>#DIV/0!</v>
      </c>
      <c r="AB71" s="92">
        <f>R71/M62</f>
        <v>0</v>
      </c>
    </row>
    <row r="72" spans="1:28" ht="12">
      <c r="A72" s="220"/>
      <c r="B72" s="77">
        <f>COUNTIF(C4:C56,C72)</f>
        <v>0</v>
      </c>
      <c r="C72" s="221"/>
      <c r="D72" s="221"/>
      <c r="E72" s="77">
        <f>SUMIF(C4:C56,C72,E4:E56)</f>
        <v>0</v>
      </c>
      <c r="F72" s="77">
        <f>SUMIF(C4:C56,C72,N4:N56)</f>
        <v>0</v>
      </c>
      <c r="G72" s="77">
        <f>SUMIF(C4:C56,C72,M4:M56)</f>
        <v>0</v>
      </c>
      <c r="H72" s="77">
        <f>SUMIF(C4:C56,C72,O4:O56)</f>
        <v>0</v>
      </c>
      <c r="I72" s="221">
        <f>SUMIF(C4:C58,C72,O4:O58)</f>
        <v>0</v>
      </c>
      <c r="J72" s="79" t="e">
        <f>E72/B72</f>
        <v>#DIV/0!</v>
      </c>
      <c r="K72" s="79" t="e">
        <f>D72/B72</f>
        <v>#DIV/0!</v>
      </c>
      <c r="L72" s="87">
        <f>B72/M62</f>
        <v>0</v>
      </c>
      <c r="Q72" s="220"/>
      <c r="R72" s="77">
        <f>COUNTIF(S4:S56,S72)</f>
        <v>0</v>
      </c>
      <c r="S72" s="221"/>
      <c r="T72" s="221"/>
      <c r="U72" s="77">
        <f>SUMIF(S4:S56,S72,U4:U56)</f>
        <v>0</v>
      </c>
      <c r="V72" s="77">
        <f>SUMIF(S4:S56,S72,AD4:AD56)</f>
        <v>0</v>
      </c>
      <c r="W72" s="77">
        <f>SUMIF(S4:S56,S72,AC4:AC56)</f>
        <v>0</v>
      </c>
      <c r="X72" s="77">
        <f>SUMIF(S4:S56,S72,AE4:AE56)</f>
        <v>0</v>
      </c>
      <c r="Y72" s="221">
        <f>SUMIF(S4:S56,S72,AE4:AE56)</f>
        <v>0</v>
      </c>
      <c r="Z72" s="79" t="e">
        <f>U72/R72</f>
        <v>#DIV/0!</v>
      </c>
      <c r="AA72" s="79" t="e">
        <f>T72/R72</f>
        <v>#DIV/0!</v>
      </c>
      <c r="AB72" s="92">
        <f>R72/M62</f>
        <v>0</v>
      </c>
    </row>
    <row r="73" spans="1:28" ht="12">
      <c r="A73" s="220"/>
      <c r="B73" s="77">
        <f>COUNTIF(C4:C56,C73)</f>
        <v>0</v>
      </c>
      <c r="C73" s="221"/>
      <c r="D73" s="221"/>
      <c r="E73" s="77">
        <f>SUMIF(C4:C56,C73,E4:E56)</f>
        <v>0</v>
      </c>
      <c r="F73" s="77">
        <f>SUMIF(C4:C56,C73,N4:N56)</f>
        <v>0</v>
      </c>
      <c r="G73" s="77">
        <f>SUMIF(C4:C56,C73,M4:M56)</f>
        <v>0</v>
      </c>
      <c r="H73" s="77">
        <f>SUMIF(C4:C56,C73,O4:O56)</f>
        <v>0</v>
      </c>
      <c r="I73" s="221">
        <f>SUMIF(C4:C58,C73,O4:O58)</f>
        <v>0</v>
      </c>
      <c r="J73" s="79" t="e">
        <f>E73/B73</f>
        <v>#DIV/0!</v>
      </c>
      <c r="K73" s="79" t="e">
        <f>D73/B73</f>
        <v>#DIV/0!</v>
      </c>
      <c r="L73" s="87">
        <f>B73/M62</f>
        <v>0</v>
      </c>
      <c r="Q73" s="220"/>
      <c r="R73" s="77">
        <f>COUNTIF(S4:S56,S73)</f>
        <v>0</v>
      </c>
      <c r="S73" s="221"/>
      <c r="T73" s="221"/>
      <c r="U73" s="77">
        <f>SUMIF(S4:S56,S73,U4:U56)</f>
        <v>0</v>
      </c>
      <c r="V73" s="77">
        <f>SUMIF(S4:S56,S73,AD4:AD56)</f>
        <v>0</v>
      </c>
      <c r="W73" s="77">
        <f>SUMIF(S4:S56,S73,AC4:AC56)</f>
        <v>0</v>
      </c>
      <c r="X73" s="77">
        <f>SUMIF(S4:S56,S73,AE4:AE56)</f>
        <v>0</v>
      </c>
      <c r="Y73" s="221">
        <f>SUMIF(S4:S56,S73,AE4:AE56)</f>
        <v>0</v>
      </c>
      <c r="Z73" s="79" t="e">
        <f>U73/R73</f>
        <v>#DIV/0!</v>
      </c>
      <c r="AA73" s="79" t="e">
        <f>T73/R73</f>
        <v>#DIV/0!</v>
      </c>
      <c r="AB73" s="92">
        <f>R73/M62</f>
        <v>0</v>
      </c>
    </row>
    <row r="74" spans="1:28" ht="12">
      <c r="A74" s="220"/>
      <c r="B74" s="77">
        <f>COUNTIF(C4:C56,C74)</f>
        <v>0</v>
      </c>
      <c r="C74" s="221"/>
      <c r="D74" s="221"/>
      <c r="E74" s="77">
        <f>SUMIF(C4:C56,C74,E4:E56)</f>
        <v>0</v>
      </c>
      <c r="F74" s="77">
        <f>SUMIF(C4:C56,C74,N4:N56)</f>
        <v>0</v>
      </c>
      <c r="G74" s="77">
        <f>SUMIF(C4:C56,C74,M4:M56)</f>
        <v>0</v>
      </c>
      <c r="H74" s="77">
        <f>SUMIF(C4:C56,C74,O4:O56)</f>
        <v>0</v>
      </c>
      <c r="I74" s="221">
        <f>SUMIF(C4:C58,C74,O4:O58)</f>
        <v>0</v>
      </c>
      <c r="J74" s="79" t="e">
        <f>E74/B74</f>
        <v>#DIV/0!</v>
      </c>
      <c r="K74" s="79" t="e">
        <f>D74/B74</f>
        <v>#DIV/0!</v>
      </c>
      <c r="L74" s="87">
        <f>B74/M62</f>
        <v>0</v>
      </c>
      <c r="Q74" s="220"/>
      <c r="R74" s="77">
        <f>COUNTIF(S4:S56,S74)</f>
        <v>0</v>
      </c>
      <c r="S74" s="221"/>
      <c r="T74" s="221"/>
      <c r="U74" s="77">
        <f>SUMIF(S4:S56,S74,U4:U56)</f>
        <v>0</v>
      </c>
      <c r="V74" s="77">
        <f>SUMIF(S4:S56,S74,AD4:AD56)</f>
        <v>0</v>
      </c>
      <c r="W74" s="77">
        <f>SUMIF(S4:S56,S74,AC4:AC56)</f>
        <v>0</v>
      </c>
      <c r="X74" s="77">
        <f>SUMIF(S4:S56,S74,AE4:AE56)</f>
        <v>0</v>
      </c>
      <c r="Y74" s="221">
        <f>SUMIF(S4:S56,S74,AE4:AE56)</f>
        <v>0</v>
      </c>
      <c r="Z74" s="79" t="e">
        <f>U74/R74</f>
        <v>#DIV/0!</v>
      </c>
      <c r="AA74" s="79" t="e">
        <f>T74/R74</f>
        <v>#DIV/0!</v>
      </c>
      <c r="AB74" s="92">
        <f>R74/M62</f>
        <v>0</v>
      </c>
    </row>
    <row r="75" spans="1:28" ht="12.75" thickBot="1">
      <c r="A75" s="88"/>
      <c r="B75" s="82">
        <f>COUNTIF(C4:C56,C75)</f>
        <v>0</v>
      </c>
      <c r="C75" s="82"/>
      <c r="D75" s="82"/>
      <c r="E75" s="82">
        <f>SUMIF(C4:C56,C75,E4:E56)</f>
        <v>0</v>
      </c>
      <c r="F75" s="82">
        <f>SUMIF(C4:C58,C75,N4:N56)</f>
        <v>0</v>
      </c>
      <c r="G75" s="82">
        <f>SUMIF(C4:C56,C75,M4:M56)</f>
        <v>0</v>
      </c>
      <c r="H75" s="82">
        <f>SUMIF(C4:C56,C75,O4:O56)</f>
        <v>0</v>
      </c>
      <c r="I75" s="82">
        <f>SUMIF(C4:C58,C75,O4:O58)</f>
        <v>0</v>
      </c>
      <c r="J75" s="89" t="e">
        <f t="shared" si="30"/>
        <v>#DIV/0!</v>
      </c>
      <c r="K75" s="89" t="e">
        <f t="shared" si="31"/>
        <v>#DIV/0!</v>
      </c>
      <c r="L75" s="90">
        <f>B75/M62</f>
        <v>0</v>
      </c>
      <c r="Q75" s="88"/>
      <c r="R75" s="82">
        <f>COUNTIF(S4:S56,S75)</f>
        <v>0</v>
      </c>
      <c r="S75" s="82"/>
      <c r="T75" s="82"/>
      <c r="U75" s="82">
        <f>SUMIF(S4:S56,S75,U4:U56)</f>
        <v>0</v>
      </c>
      <c r="V75" s="82">
        <f>SUMIF(S4:S56,S75,AD4:AD56)</f>
        <v>0</v>
      </c>
      <c r="W75" s="82">
        <f>SUMIF(S4:S56,S75,AC4:AC56)</f>
        <v>0</v>
      </c>
      <c r="X75" s="82">
        <f>SUMIF(S4:S56,S75,AE4:AE56)</f>
        <v>0</v>
      </c>
      <c r="Y75" s="82">
        <f>SUMIF(S4:S56,S75,AE4:AE56)</f>
        <v>0</v>
      </c>
      <c r="Z75" s="89" t="e">
        <f t="shared" si="32"/>
        <v>#DIV/0!</v>
      </c>
      <c r="AA75" s="89" t="e">
        <f t="shared" si="33"/>
        <v>#DIV/0!</v>
      </c>
      <c r="AB75" s="93">
        <f>R75/M62</f>
        <v>0</v>
      </c>
    </row>
    <row r="76" ht="12.75" thickBot="1"/>
    <row r="77" spans="1:28" ht="12.75" thickBot="1">
      <c r="A77" s="137" t="s">
        <v>129</v>
      </c>
      <c r="B77" s="32"/>
      <c r="C77" s="119" t="s">
        <v>213</v>
      </c>
      <c r="D77" s="75" t="s">
        <v>130</v>
      </c>
      <c r="E77" s="73" t="s">
        <v>131</v>
      </c>
      <c r="F77" s="73" t="s">
        <v>225</v>
      </c>
      <c r="G77" s="120" t="s">
        <v>173</v>
      </c>
      <c r="H77" s="123" t="s">
        <v>161</v>
      </c>
      <c r="I77" s="73" t="s">
        <v>162</v>
      </c>
      <c r="J77" s="73" t="s">
        <v>163</v>
      </c>
      <c r="K77" s="73" t="s">
        <v>164</v>
      </c>
      <c r="L77" s="121" t="s">
        <v>168</v>
      </c>
      <c r="Q77" s="137" t="s">
        <v>129</v>
      </c>
      <c r="R77" s="32"/>
      <c r="S77" s="119" t="s">
        <v>213</v>
      </c>
      <c r="T77" s="75" t="s">
        <v>130</v>
      </c>
      <c r="U77" s="73" t="s">
        <v>131</v>
      </c>
      <c r="V77" s="73" t="s">
        <v>225</v>
      </c>
      <c r="W77" s="120" t="s">
        <v>173</v>
      </c>
      <c r="X77" s="123" t="s">
        <v>161</v>
      </c>
      <c r="Y77" s="73" t="s">
        <v>162</v>
      </c>
      <c r="Z77" s="73" t="s">
        <v>163</v>
      </c>
      <c r="AA77" s="73" t="s">
        <v>164</v>
      </c>
      <c r="AB77" s="121" t="s">
        <v>168</v>
      </c>
    </row>
    <row r="78" spans="1:28" ht="12">
      <c r="A78" s="303" t="s">
        <v>76</v>
      </c>
      <c r="B78" s="304"/>
      <c r="C78" s="114">
        <f>COUNTIF(F4:F56,A78)</f>
        <v>1</v>
      </c>
      <c r="D78" s="81">
        <f>COUNTIF(G4:G56,A78)</f>
        <v>2</v>
      </c>
      <c r="E78" s="81">
        <f>COUNTIF(H4:H56,A78)</f>
        <v>1</v>
      </c>
      <c r="F78" s="81">
        <f>COUNTIF(I4:I56,A78)</f>
        <v>26</v>
      </c>
      <c r="G78" s="117">
        <f>SUM(D78:F78)</f>
        <v>29</v>
      </c>
      <c r="H78" s="114">
        <f>SUMIF(F4:F56,A78,O4:O56)</f>
        <v>9</v>
      </c>
      <c r="I78" s="81">
        <f>SUMIF(G4:G56,A78,O4:O56)</f>
        <v>-8</v>
      </c>
      <c r="J78" s="81">
        <f>SUMIF(H4:H56,A78,O4:O56)</f>
        <v>1</v>
      </c>
      <c r="K78" s="81">
        <f>SUMIF(I4:I56,A78,O4:O56)</f>
        <v>-4</v>
      </c>
      <c r="L78" s="110">
        <f>SUM(I78:K78)</f>
        <v>-11</v>
      </c>
      <c r="Q78" s="303" t="s">
        <v>88</v>
      </c>
      <c r="R78" s="304"/>
      <c r="S78" s="114">
        <f>COUNTIF(V4:V56,Q78)</f>
        <v>0</v>
      </c>
      <c r="T78" s="81">
        <f>COUNTIF(W4:W56,Q78)</f>
        <v>6</v>
      </c>
      <c r="U78" s="81">
        <f>COUNTIF(X4:X56,Q78)</f>
        <v>17</v>
      </c>
      <c r="V78" s="81">
        <f>COUNTIF(Y4:Y56,Q78)</f>
        <v>1</v>
      </c>
      <c r="W78" s="117">
        <f>SUM(T78:V78)</f>
        <v>24</v>
      </c>
      <c r="X78" s="114">
        <f>SUMIF(V4:V56,Q78,AE4:AE56)</f>
        <v>0</v>
      </c>
      <c r="Y78" s="81">
        <f>SUMIF(W4:W56,Q78,AE4:AE56)</f>
        <v>-12</v>
      </c>
      <c r="Z78" s="81">
        <f>SUMIF(X4:X56,Q78,AE4:AE56)</f>
        <v>-3</v>
      </c>
      <c r="AA78" s="81">
        <f>SUMIF(Y4:Y56,Q78,AE4:AE56)</f>
        <v>0</v>
      </c>
      <c r="AB78" s="110">
        <f>SUM(Y78:AA78)</f>
        <v>-15</v>
      </c>
    </row>
    <row r="79" spans="1:28" ht="12">
      <c r="A79" s="297" t="s">
        <v>77</v>
      </c>
      <c r="B79" s="298"/>
      <c r="C79" s="115">
        <f>COUNTIF(F4:F56,A79)</f>
        <v>0</v>
      </c>
      <c r="D79" s="77">
        <f>COUNTIF(G4:G56,A79)</f>
        <v>0</v>
      </c>
      <c r="E79" s="77">
        <f>COUNTIF(H4:H56,A79)</f>
        <v>0</v>
      </c>
      <c r="F79" s="77">
        <f>COUNTIF(I4:I56,A79)</f>
        <v>0</v>
      </c>
      <c r="G79" s="118">
        <f aca="true" t="shared" si="34" ref="G79:G90">SUM(D79:F79)</f>
        <v>0</v>
      </c>
      <c r="H79" s="115">
        <f>SUMIF(F4:F56,A79,O4:O56)</f>
        <v>0</v>
      </c>
      <c r="I79" s="77">
        <f>SUMIF(G4:G56,A79,O4:O56)</f>
        <v>0</v>
      </c>
      <c r="J79" s="77">
        <f>SUMIF(H4:H56,A79,O4:O56)</f>
        <v>0</v>
      </c>
      <c r="K79" s="77">
        <f>SUMIF(I4:I56,A79,O4:O56)</f>
        <v>0</v>
      </c>
      <c r="L79" s="111">
        <f aca="true" t="shared" si="35" ref="L79:L91">SUM(I79:K79)</f>
        <v>0</v>
      </c>
      <c r="Q79" s="297" t="s">
        <v>89</v>
      </c>
      <c r="R79" s="298"/>
      <c r="S79" s="115">
        <f>COUNTIF(V4:V56,Q79)</f>
        <v>0</v>
      </c>
      <c r="T79" s="77">
        <f>COUNTIF(W4:W56,Q79)</f>
        <v>1</v>
      </c>
      <c r="U79" s="77">
        <f>COUNTIF(X4:X56,Q79)</f>
        <v>8</v>
      </c>
      <c r="V79" s="77">
        <f>COUNTIF(Y4:Y56,Q79)</f>
        <v>10</v>
      </c>
      <c r="W79" s="118">
        <f aca="true" t="shared" si="36" ref="W79:W90">SUM(T79:V79)</f>
        <v>19</v>
      </c>
      <c r="X79" s="115">
        <f>SUMIF(V4:V56,Q79,AE4:AE56)</f>
        <v>0</v>
      </c>
      <c r="Y79" s="77">
        <f>SUMIF(W4:W56,Q79,AE4:AE56)</f>
        <v>-4</v>
      </c>
      <c r="Z79" s="77">
        <f>SUMIF(X4:X56,Q79,AE4:AE56)</f>
        <v>7</v>
      </c>
      <c r="AA79" s="77">
        <f>SUMIF(Y4:Y56,Q79,AE4:AE56)</f>
        <v>8</v>
      </c>
      <c r="AB79" s="111">
        <f aca="true" t="shared" si="37" ref="AB79:AB91">SUM(Y79:AA79)</f>
        <v>11</v>
      </c>
    </row>
    <row r="80" spans="1:28" ht="12">
      <c r="A80" s="297" t="s">
        <v>78</v>
      </c>
      <c r="B80" s="298"/>
      <c r="C80" s="115">
        <f>COUNTIF(F4:F56,A80)</f>
        <v>0</v>
      </c>
      <c r="D80" s="77">
        <f>COUNTIF(G4:G56,A80)</f>
        <v>1</v>
      </c>
      <c r="E80" s="77">
        <f>COUNTIF(H4:H56,A80)</f>
        <v>1</v>
      </c>
      <c r="F80" s="77">
        <f>COUNTIF(I4:I56,A80)</f>
        <v>16</v>
      </c>
      <c r="G80" s="118">
        <f t="shared" si="34"/>
        <v>18</v>
      </c>
      <c r="H80" s="115">
        <f>SUMIF(F4:F56,A80,O4:O56)</f>
        <v>0</v>
      </c>
      <c r="I80" s="77">
        <f>SUMIF(G4:G56,A80,O4:O56)</f>
        <v>0</v>
      </c>
      <c r="J80" s="77">
        <f>SUMIF(H4:H56,A80,O4:O56)</f>
        <v>1</v>
      </c>
      <c r="K80" s="77">
        <f>SUMIF(I4:I56,A80,O4:O56)</f>
        <v>3</v>
      </c>
      <c r="L80" s="111">
        <f t="shared" si="35"/>
        <v>4</v>
      </c>
      <c r="Q80" s="297" t="s">
        <v>90</v>
      </c>
      <c r="R80" s="298"/>
      <c r="S80" s="115">
        <f>COUNTIF(V4:V56,Q80)</f>
        <v>5</v>
      </c>
      <c r="T80" s="77">
        <f>COUNTIF(W4:W56,Q80)</f>
        <v>2</v>
      </c>
      <c r="U80" s="77">
        <f>COUNTIF(X4:X56,Q80)</f>
        <v>5</v>
      </c>
      <c r="V80" s="77">
        <f>COUNTIF(Y4:Y56,Q80)</f>
        <v>5</v>
      </c>
      <c r="W80" s="118">
        <f t="shared" si="36"/>
        <v>12</v>
      </c>
      <c r="X80" s="115">
        <f>SUMIF(V4:V56,Q80,AE4:AE56)</f>
        <v>9</v>
      </c>
      <c r="Y80" s="77">
        <f>SUMIF(W4:W56,Q80,AE4:AE56)</f>
        <v>-1</v>
      </c>
      <c r="Z80" s="77">
        <f>SUMIF(X4:X56,Q80,AE4:AE56)</f>
        <v>1</v>
      </c>
      <c r="AA80" s="77">
        <f>SUMIF(Y4:Y56,Q80,AE4:AE56)</f>
        <v>-5</v>
      </c>
      <c r="AB80" s="111">
        <f t="shared" si="37"/>
        <v>-5</v>
      </c>
    </row>
    <row r="81" spans="1:28" ht="12">
      <c r="A81" s="297" t="s">
        <v>79</v>
      </c>
      <c r="B81" s="298"/>
      <c r="C81" s="115">
        <f>COUNTIF(F4:F56,A81)</f>
        <v>28</v>
      </c>
      <c r="D81" s="77">
        <f>COUNTIF(G4:G56,A81)</f>
        <v>2</v>
      </c>
      <c r="E81" s="77">
        <f>COUNTIF(H4:H56,A81)</f>
        <v>0</v>
      </c>
      <c r="F81" s="77">
        <f>COUNTIF(I4:I56,A81)</f>
        <v>0</v>
      </c>
      <c r="G81" s="118">
        <f t="shared" si="34"/>
        <v>2</v>
      </c>
      <c r="H81" s="115">
        <f>SUMIF(F4:F56,A81,O4:O56)</f>
        <v>-2</v>
      </c>
      <c r="I81" s="77">
        <f>SUMIF(G4:G56,A81,O4:O56)</f>
        <v>-4</v>
      </c>
      <c r="J81" s="77">
        <f>SUMIF(H4:H56,A81,O4:O56)</f>
        <v>0</v>
      </c>
      <c r="K81" s="77">
        <f>SUMIF(I4:I56,A81,O4:O56)</f>
        <v>0</v>
      </c>
      <c r="L81" s="111">
        <f t="shared" si="35"/>
        <v>-4</v>
      </c>
      <c r="Q81" s="297" t="s">
        <v>91</v>
      </c>
      <c r="R81" s="298"/>
      <c r="S81" s="115">
        <f>COUNTIF(V4:V56,Q81)</f>
        <v>0</v>
      </c>
      <c r="T81" s="77">
        <f>COUNTIF(W4:W56,Q81)</f>
        <v>4</v>
      </c>
      <c r="U81" s="77">
        <f>COUNTIF(X4:X56,Q81)</f>
        <v>1</v>
      </c>
      <c r="V81" s="77">
        <f>COUNTIF(Y4:Y56,Q81)</f>
        <v>3</v>
      </c>
      <c r="W81" s="118">
        <f t="shared" si="36"/>
        <v>8</v>
      </c>
      <c r="X81" s="115">
        <f>SUMIF(V4:V56,Q81,AE4:AE56)</f>
        <v>0</v>
      </c>
      <c r="Y81" s="77">
        <f>SUMIF(W4:W56,Q81,AE4:AE56)</f>
        <v>0</v>
      </c>
      <c r="Z81" s="77">
        <f>SUMIF(X4:X56,Q81,AE4:AE56)</f>
        <v>2</v>
      </c>
      <c r="AA81" s="77">
        <f>SUMIF(Y4:Y56,Q81,AE4:AE56)</f>
        <v>2</v>
      </c>
      <c r="AB81" s="111">
        <f t="shared" si="37"/>
        <v>4</v>
      </c>
    </row>
    <row r="82" spans="1:28" ht="12">
      <c r="A82" s="297" t="s">
        <v>80</v>
      </c>
      <c r="B82" s="298"/>
      <c r="C82" s="115">
        <f>COUNTIF(F4:F56,A82)</f>
        <v>0</v>
      </c>
      <c r="D82" s="77">
        <f>COUNTIF(G4:G56,A82)</f>
        <v>14</v>
      </c>
      <c r="E82" s="77">
        <f>COUNTIF(H4:H56,A82)</f>
        <v>1</v>
      </c>
      <c r="F82" s="77">
        <f>COUNTIF(I4:I56,A82)</f>
        <v>0</v>
      </c>
      <c r="G82" s="118">
        <f t="shared" si="34"/>
        <v>15</v>
      </c>
      <c r="H82" s="115">
        <f>SUMIF(F4:F56,A82,O4:O56)</f>
        <v>0</v>
      </c>
      <c r="I82" s="77">
        <f>SUMIF(G4:G56,A82,O4:O56)</f>
        <v>-17</v>
      </c>
      <c r="J82" s="77">
        <f>SUMIF(H4:H56,A82,O4:O56)</f>
        <v>-4</v>
      </c>
      <c r="K82" s="77">
        <f>SUMIF(I4:I56,A82,O4:O56)</f>
        <v>0</v>
      </c>
      <c r="L82" s="111">
        <f t="shared" si="35"/>
        <v>-21</v>
      </c>
      <c r="N82" s="41"/>
      <c r="Q82" s="297" t="s">
        <v>92</v>
      </c>
      <c r="R82" s="298"/>
      <c r="S82" s="115">
        <f>COUNTIF(V4:V56,Q82)</f>
        <v>17</v>
      </c>
      <c r="T82" s="77">
        <f>COUNTIF(W4:W56,Q82)</f>
        <v>0</v>
      </c>
      <c r="U82" s="77">
        <f>COUNTIF(X4:X56,Q82)</f>
        <v>4</v>
      </c>
      <c r="V82" s="77">
        <f>COUNTIF(Y4:Y56,Q82)</f>
        <v>1</v>
      </c>
      <c r="W82" s="118">
        <f t="shared" si="36"/>
        <v>5</v>
      </c>
      <c r="X82" s="115">
        <f>SUMIF(V4:V56,Q82,AE4:AE56)</f>
        <v>2</v>
      </c>
      <c r="Y82" s="77">
        <f>SUMIF(W4:W56,Q82,AE4:AE56)</f>
        <v>0</v>
      </c>
      <c r="Z82" s="77">
        <f>SUMIF(X4:X56,Q82,AE4:AE56)</f>
        <v>5</v>
      </c>
      <c r="AA82" s="77">
        <f>SUMIF(Y4:Y56,Q82,AE4:AE56)</f>
        <v>4</v>
      </c>
      <c r="AB82" s="111">
        <f t="shared" si="37"/>
        <v>9</v>
      </c>
    </row>
    <row r="83" spans="1:28" ht="12">
      <c r="A83" s="297" t="s">
        <v>81</v>
      </c>
      <c r="B83" s="298"/>
      <c r="C83" s="115">
        <f>COUNTIF(F4:F56,A83)</f>
        <v>0</v>
      </c>
      <c r="D83" s="77">
        <f>COUNTIF(G4:G56,A83)</f>
        <v>5</v>
      </c>
      <c r="E83" s="77">
        <f>COUNTIF(H4:H56,A83)</f>
        <v>0</v>
      </c>
      <c r="F83" s="77">
        <f>COUNTIF(I4:I56,A83)</f>
        <v>0</v>
      </c>
      <c r="G83" s="118">
        <f t="shared" si="34"/>
        <v>5</v>
      </c>
      <c r="H83" s="115">
        <f>SUMIF(F4:F56,A83,O4:O56)</f>
        <v>0</v>
      </c>
      <c r="I83" s="77">
        <f>SUMIF(G4:G56,A83,O4:O56)</f>
        <v>16</v>
      </c>
      <c r="J83" s="77">
        <f>SUMIF(H4:H56,A83,O4:O56)</f>
        <v>0</v>
      </c>
      <c r="K83" s="77">
        <f>SUMIF(I4:I56,A83,O4:O56)</f>
        <v>0</v>
      </c>
      <c r="L83" s="111">
        <f t="shared" si="35"/>
        <v>16</v>
      </c>
      <c r="N83" s="41"/>
      <c r="Q83" s="297" t="s">
        <v>93</v>
      </c>
      <c r="R83" s="298"/>
      <c r="S83" s="115">
        <f>COUNTIF(V4:V56,Q83)</f>
        <v>16</v>
      </c>
      <c r="T83" s="77">
        <f>COUNTIF(W4:W56,Q83)</f>
        <v>0</v>
      </c>
      <c r="U83" s="77">
        <f>COUNTIF(X4:X56,Q83)</f>
        <v>2</v>
      </c>
      <c r="V83" s="77">
        <f>COUNTIF(Y4:Y56,Q83)</f>
        <v>1</v>
      </c>
      <c r="W83" s="118">
        <f t="shared" si="36"/>
        <v>3</v>
      </c>
      <c r="X83" s="115">
        <f>SUMIF(V4:V56,Q83,AE4:AE56)</f>
        <v>5</v>
      </c>
      <c r="Y83" s="77">
        <f>SUMIF(W4:W56,Q83,AE4:AE56)</f>
        <v>0</v>
      </c>
      <c r="Z83" s="77">
        <f>SUMIF(X4:X56,Q83,AE4:AE56)</f>
        <v>4</v>
      </c>
      <c r="AA83" s="77">
        <f>SUMIF(Y4:Y56,Q83,AE4:AE56)</f>
        <v>-4</v>
      </c>
      <c r="AB83" s="111">
        <f t="shared" si="37"/>
        <v>0</v>
      </c>
    </row>
    <row r="84" spans="1:28" ht="12">
      <c r="A84" s="297" t="s">
        <v>82</v>
      </c>
      <c r="B84" s="298"/>
      <c r="C84" s="115">
        <f>COUNTIF(F4:F56,A84)</f>
        <v>3</v>
      </c>
      <c r="D84" s="77">
        <f>COUNTIF(G4:G56,A84)</f>
        <v>0</v>
      </c>
      <c r="E84" s="77">
        <f>COUNTIF(H4:H56,A84)</f>
        <v>16</v>
      </c>
      <c r="F84" s="77">
        <f>COUNTIF(I4:I56,A84)</f>
        <v>1</v>
      </c>
      <c r="G84" s="118">
        <f t="shared" si="34"/>
        <v>17</v>
      </c>
      <c r="H84" s="115">
        <f>SUMIF(F4:F56,A84,O4:O56)</f>
        <v>1</v>
      </c>
      <c r="I84" s="77">
        <f>SUMIF(G4:G56,A84,O4:O56)</f>
        <v>0</v>
      </c>
      <c r="J84" s="77">
        <f>SUMIF(H4:H56,A84,O4:O56)</f>
        <v>43</v>
      </c>
      <c r="K84" s="77">
        <f>SUMIF(I4:I56,A84,O4:O56)</f>
        <v>-2</v>
      </c>
      <c r="L84" s="111">
        <f t="shared" si="35"/>
        <v>41</v>
      </c>
      <c r="N84" s="41"/>
      <c r="Q84" s="297" t="s">
        <v>94</v>
      </c>
      <c r="R84" s="298"/>
      <c r="S84" s="115">
        <f>COUNTIF(V4:V56,Q84)</f>
        <v>1</v>
      </c>
      <c r="T84" s="77">
        <f>COUNTIF(W4:W56,Q84)</f>
        <v>8</v>
      </c>
      <c r="U84" s="77">
        <f>COUNTIF(X4:X56,Q84)</f>
        <v>2</v>
      </c>
      <c r="V84" s="77">
        <f>COUNTIF(Y4:Y56,Q84)</f>
        <v>9</v>
      </c>
      <c r="W84" s="118">
        <f t="shared" si="36"/>
        <v>19</v>
      </c>
      <c r="X84" s="115">
        <f>SUMIF(V4:V56,Q84,AE4:AE56)</f>
        <v>-1</v>
      </c>
      <c r="Y84" s="77">
        <f>SUMIF(W4:W56,Q84,AE4:AE56)</f>
        <v>-3</v>
      </c>
      <c r="Z84" s="77">
        <f>SUMIF(X4:X56,Q84,AE4:AE56)</f>
        <v>-2</v>
      </c>
      <c r="AA84" s="77">
        <f>SUMIF(Y4:Y56,Q84,AE4:AE56)</f>
        <v>15</v>
      </c>
      <c r="AB84" s="111">
        <f t="shared" si="37"/>
        <v>10</v>
      </c>
    </row>
    <row r="85" spans="1:28" ht="12">
      <c r="A85" s="297" t="s">
        <v>83</v>
      </c>
      <c r="B85" s="298"/>
      <c r="C85" s="115">
        <f>COUNTIF(F4:F56,A85)</f>
        <v>5</v>
      </c>
      <c r="D85" s="77">
        <f>COUNTIF(G4:G56,A85)</f>
        <v>2</v>
      </c>
      <c r="E85" s="77">
        <f>COUNTIF(H4:H56,A85)</f>
        <v>3</v>
      </c>
      <c r="F85" s="77">
        <f>COUNTIF(I4:I56,A85)</f>
        <v>0</v>
      </c>
      <c r="G85" s="118">
        <f t="shared" si="34"/>
        <v>5</v>
      </c>
      <c r="H85" s="115">
        <f>SUMIF(F4:F56,A85,O4:O56)</f>
        <v>-25</v>
      </c>
      <c r="I85" s="77">
        <f>SUMIF(G4:G56,A85,O4:O56)</f>
        <v>-5</v>
      </c>
      <c r="J85" s="77">
        <f>SUMIF(H4:H56,A85,O4:O56)</f>
        <v>0</v>
      </c>
      <c r="K85" s="77">
        <f>SUMIF(I4:I56,A85,O4:O56)</f>
        <v>0</v>
      </c>
      <c r="L85" s="111">
        <f t="shared" si="35"/>
        <v>-5</v>
      </c>
      <c r="N85" s="41"/>
      <c r="Q85" s="297" t="s">
        <v>95</v>
      </c>
      <c r="R85" s="298"/>
      <c r="S85" s="115">
        <f>COUNTIF(V4:V56,Q85)</f>
        <v>3</v>
      </c>
      <c r="T85" s="77">
        <f>COUNTIF(W4:W56,Q85)</f>
        <v>0</v>
      </c>
      <c r="U85" s="77">
        <f>COUNTIF(X4:X56,Q85)</f>
        <v>0</v>
      </c>
      <c r="V85" s="77">
        <f>COUNTIF(Y4:Y56,Q85)</f>
        <v>0</v>
      </c>
      <c r="W85" s="118">
        <f t="shared" si="36"/>
        <v>0</v>
      </c>
      <c r="X85" s="115">
        <f>SUMIF(V4:V56,Q85,AE4:AE56)</f>
        <v>-10</v>
      </c>
      <c r="Y85" s="77">
        <f>SUMIF(W4:W56,Q85,AE4:AE56)</f>
        <v>0</v>
      </c>
      <c r="Z85" s="77">
        <f>SUMIF(X4:X56,Q85,AE4:AE56)</f>
        <v>0</v>
      </c>
      <c r="AA85" s="77">
        <f>SUMIF(Y4:Y56,Q85,AE4:AE56)</f>
        <v>0</v>
      </c>
      <c r="AB85" s="111">
        <f t="shared" si="37"/>
        <v>0</v>
      </c>
    </row>
    <row r="86" spans="1:28" ht="12">
      <c r="A86" s="297" t="s">
        <v>84</v>
      </c>
      <c r="B86" s="298"/>
      <c r="C86" s="115">
        <f>COUNTIF(F4:F56,A86)</f>
        <v>0</v>
      </c>
      <c r="D86" s="77">
        <f>COUNTIF(G4:G56,A86)</f>
        <v>0</v>
      </c>
      <c r="E86" s="77">
        <f>COUNTIF(H4:H56,A86)</f>
        <v>0</v>
      </c>
      <c r="F86" s="77">
        <f>COUNTIF(I4:I56,A86)</f>
        <v>0</v>
      </c>
      <c r="G86" s="118">
        <f t="shared" si="34"/>
        <v>0</v>
      </c>
      <c r="H86" s="115">
        <f>SUMIF(F4:F56,A86,O4:O56)</f>
        <v>0</v>
      </c>
      <c r="I86" s="77">
        <f>SUMIF(G4:G56,A86,O4:O56)</f>
        <v>0</v>
      </c>
      <c r="J86" s="77">
        <f>SUMIF(H4:H56,A86,O4:O56)</f>
        <v>0</v>
      </c>
      <c r="K86" s="77">
        <f>SUMIF(I4:I56,A86,O4:O56)</f>
        <v>0</v>
      </c>
      <c r="L86" s="111">
        <f t="shared" si="35"/>
        <v>0</v>
      </c>
      <c r="N86" s="41"/>
      <c r="Q86" s="297" t="s">
        <v>96</v>
      </c>
      <c r="R86" s="298"/>
      <c r="S86" s="115">
        <f>COUNTIF(V4:V56,Q86)</f>
        <v>0</v>
      </c>
      <c r="T86" s="77">
        <f>COUNTIF(W4:W56,Q86)</f>
        <v>5</v>
      </c>
      <c r="U86" s="77">
        <f>COUNTIF(X4:X56,Q86)</f>
        <v>0</v>
      </c>
      <c r="V86" s="77">
        <f>COUNTIF(Y4:Y56,Q86)</f>
        <v>0</v>
      </c>
      <c r="W86" s="118">
        <f t="shared" si="36"/>
        <v>5</v>
      </c>
      <c r="X86" s="115">
        <f>SUMIF(V4:V56,Q86,AE4:AE56)</f>
        <v>0</v>
      </c>
      <c r="Y86" s="77">
        <f>SUMIF(W4:W56,Q86,AE4:AE56)</f>
        <v>1</v>
      </c>
      <c r="Z86" s="77">
        <f>SUMIF(X4:X56,Q86,AE4:AE56)</f>
        <v>0</v>
      </c>
      <c r="AA86" s="77">
        <f>SUMIF(Y4:Y56,Q86,AE4:AE56)</f>
        <v>0</v>
      </c>
      <c r="AB86" s="111">
        <f t="shared" si="37"/>
        <v>1</v>
      </c>
    </row>
    <row r="87" spans="1:28" ht="12">
      <c r="A87" s="301" t="s">
        <v>85</v>
      </c>
      <c r="B87" s="302"/>
      <c r="C87" s="115">
        <f>COUNTIF(F4:F56,A87)</f>
        <v>0</v>
      </c>
      <c r="D87" s="77">
        <f>COUNTIF(G4:G56,A87)</f>
        <v>11</v>
      </c>
      <c r="E87" s="77">
        <f>COUNTIF(H4:H56,A87)</f>
        <v>0</v>
      </c>
      <c r="F87" s="77">
        <f>COUNTIF(I4:I56,A87)</f>
        <v>0</v>
      </c>
      <c r="G87" s="118">
        <f t="shared" si="34"/>
        <v>11</v>
      </c>
      <c r="H87" s="115">
        <f>SUMIF(F4:F56,A87,O4:O56)</f>
        <v>0</v>
      </c>
      <c r="I87" s="77">
        <f>SUMIF(G4:G56,A87,O4:O56)</f>
        <v>6</v>
      </c>
      <c r="J87" s="77">
        <f>SUMIF(H4:H56,A87,O4:O56)</f>
        <v>0</v>
      </c>
      <c r="K87" s="77">
        <f>SUMIF(I4:I56,A87,O4:O56)</f>
        <v>0</v>
      </c>
      <c r="L87" s="111">
        <f t="shared" si="35"/>
        <v>6</v>
      </c>
      <c r="Q87" s="301" t="s">
        <v>97</v>
      </c>
      <c r="R87" s="302"/>
      <c r="S87" s="115">
        <f>COUNTIF(V4:V56,Q87)</f>
        <v>0</v>
      </c>
      <c r="T87" s="77">
        <f>COUNTIF(W4:W56,Q87)</f>
        <v>7</v>
      </c>
      <c r="U87" s="77">
        <f>COUNTIF(X4:X56,Q87)</f>
        <v>0</v>
      </c>
      <c r="V87" s="77">
        <f>COUNTIF(Y4:Y56,Q87)</f>
        <v>0</v>
      </c>
      <c r="W87" s="118">
        <f t="shared" si="36"/>
        <v>7</v>
      </c>
      <c r="X87" s="115">
        <f>SUMIF(V4:V56,Q87,AE4:AE56)</f>
        <v>0</v>
      </c>
      <c r="Y87" s="77">
        <f>SUMIF(W4:W56,Q87,AE4:AE56)</f>
        <v>7</v>
      </c>
      <c r="Z87" s="77">
        <f>SUMIF(X4:X56,Q87,AE4:AE56)</f>
        <v>0</v>
      </c>
      <c r="AA87" s="77">
        <f>SUMIF(Y4:Y56,Q87,AE4:AE56)</f>
        <v>0</v>
      </c>
      <c r="AB87" s="111">
        <f t="shared" si="37"/>
        <v>7</v>
      </c>
    </row>
    <row r="88" spans="1:28" ht="12">
      <c r="A88" s="297" t="s">
        <v>86</v>
      </c>
      <c r="B88" s="298"/>
      <c r="C88" s="115">
        <f>COUNTIF(F4:F56,A88)</f>
        <v>6</v>
      </c>
      <c r="D88" s="77">
        <f>COUNTIF(G4:G56,A88)</f>
        <v>2</v>
      </c>
      <c r="E88" s="77">
        <f>COUNTIF(H4:H56,A88)</f>
        <v>21</v>
      </c>
      <c r="F88" s="77">
        <f>COUNTIF(I4:I56,A88)</f>
        <v>0</v>
      </c>
      <c r="G88" s="118">
        <f t="shared" si="34"/>
        <v>23</v>
      </c>
      <c r="H88" s="115">
        <f>SUMIF(F4:F56,A88,O4:O56)</f>
        <v>14</v>
      </c>
      <c r="I88" s="77">
        <f>SUMIF(G4:G56,A88,O4:O56)</f>
        <v>12</v>
      </c>
      <c r="J88" s="77">
        <f>SUMIF(H4:H56,A88,O4:O56)</f>
        <v>-44</v>
      </c>
      <c r="K88" s="77">
        <f>SUMIF(I4:I56,A88,O4:O56)</f>
        <v>0</v>
      </c>
      <c r="L88" s="111">
        <f t="shared" si="35"/>
        <v>-32</v>
      </c>
      <c r="Q88" s="297" t="s">
        <v>98</v>
      </c>
      <c r="R88" s="298"/>
      <c r="S88" s="115">
        <f>COUNTIF(V4:V56,Q88)</f>
        <v>0</v>
      </c>
      <c r="T88" s="77">
        <f>COUNTIF(W4:W56,Q88)</f>
        <v>0</v>
      </c>
      <c r="U88" s="77">
        <f>COUNTIF(X4:X56,Q88)</f>
        <v>2</v>
      </c>
      <c r="V88" s="77">
        <f>COUNTIF(Y4:Y56,Q88)</f>
        <v>4</v>
      </c>
      <c r="W88" s="118">
        <f t="shared" si="36"/>
        <v>6</v>
      </c>
      <c r="X88" s="115">
        <f>SUMIF(V4:V56,Q88,AE4:AE56)</f>
        <v>0</v>
      </c>
      <c r="Y88" s="77">
        <f>SUMIF(W4:W56,Q88,AE4:AE56)</f>
        <v>0</v>
      </c>
      <c r="Z88" s="77">
        <f>SUMIF(X4:X56,Q88,AE4:AE56)</f>
        <v>-6</v>
      </c>
      <c r="AA88" s="77">
        <f>SUMIF(Y4:Y56,Q88,AE4:AE56)</f>
        <v>-1</v>
      </c>
      <c r="AB88" s="111">
        <f t="shared" si="37"/>
        <v>-7</v>
      </c>
    </row>
    <row r="89" spans="1:28" ht="12">
      <c r="A89" s="297" t="s">
        <v>87</v>
      </c>
      <c r="B89" s="298"/>
      <c r="C89" s="115">
        <f>COUNTIF(F4:F56,A89)</f>
        <v>0</v>
      </c>
      <c r="D89" s="77">
        <f>COUNTIF(G4:G56,A89)</f>
        <v>4</v>
      </c>
      <c r="E89" s="77">
        <f>COUNTIF(H4:H56,A89)</f>
        <v>0</v>
      </c>
      <c r="F89" s="77">
        <f>COUNTIF(I4:I56,A89)</f>
        <v>0</v>
      </c>
      <c r="G89" s="118">
        <f t="shared" si="34"/>
        <v>4</v>
      </c>
      <c r="H89" s="115">
        <f>SUMIF(F4:F56,A89,O4:O56)</f>
        <v>0</v>
      </c>
      <c r="I89" s="77">
        <f>SUMIF(G4:G56,A89,O4:O56)</f>
        <v>-3</v>
      </c>
      <c r="J89" s="77">
        <f>SUMIF(H4:H56,A89,O4:O56)</f>
        <v>0</v>
      </c>
      <c r="K89" s="77">
        <f>SUMIF(I4:I56,A89,O4:O56)</f>
        <v>0</v>
      </c>
      <c r="L89" s="111">
        <f t="shared" si="35"/>
        <v>-3</v>
      </c>
      <c r="Q89" s="297" t="s">
        <v>99</v>
      </c>
      <c r="R89" s="298"/>
      <c r="S89" s="115">
        <f>COUNTIF(V4:V56,Q89)</f>
        <v>0</v>
      </c>
      <c r="T89" s="77">
        <f>COUNTIF(W4:W56,Q89)</f>
        <v>6</v>
      </c>
      <c r="U89" s="77">
        <f>COUNTIF(X4:X56,Q89)</f>
        <v>0</v>
      </c>
      <c r="V89" s="77">
        <f>COUNTIF(Y4:Y56,Q89)</f>
        <v>0</v>
      </c>
      <c r="W89" s="118">
        <f t="shared" si="36"/>
        <v>6</v>
      </c>
      <c r="X89" s="115">
        <f>SUMIF(V4:V56,Q89,AE4:AE56)</f>
        <v>0</v>
      </c>
      <c r="Y89" s="77">
        <f>SUMIF(W4:W56,Q89,AE4:AE56)</f>
        <v>14</v>
      </c>
      <c r="Z89" s="77">
        <f>SUMIF(X4:X56,Q89,AE4:AE56)</f>
        <v>0</v>
      </c>
      <c r="AA89" s="77">
        <f>SUMIF(Y4:Y56,Q89,AE4:AE56)</f>
        <v>0</v>
      </c>
      <c r="AB89" s="111">
        <f t="shared" si="37"/>
        <v>14</v>
      </c>
    </row>
    <row r="90" spans="1:28" ht="12">
      <c r="A90" s="310"/>
      <c r="B90" s="311"/>
      <c r="C90" s="115">
        <f>COUNTIF(F4:F56,A90)</f>
        <v>0</v>
      </c>
      <c r="D90" s="77">
        <f>COUNTIF(G4:G56,A90)</f>
        <v>0</v>
      </c>
      <c r="E90" s="77">
        <f>COUNTIF(H4:H56,A90)</f>
        <v>0</v>
      </c>
      <c r="F90" s="77">
        <f>COUNTIF(I4:I56,A90)</f>
        <v>0</v>
      </c>
      <c r="G90" s="125">
        <f t="shared" si="34"/>
        <v>0</v>
      </c>
      <c r="H90" s="115">
        <f>SUMIF(F4:F56,A90,O4:O56)</f>
        <v>0</v>
      </c>
      <c r="I90" s="77">
        <f>SUMIF(G4:G56,A90,O4:O56)</f>
        <v>0</v>
      </c>
      <c r="J90" s="77">
        <f>SUMIF(H4:H56,A90,O4:O56)</f>
        <v>0</v>
      </c>
      <c r="K90" s="77">
        <f>SUMIF(I4:I56,A90,O4:O56)</f>
        <v>0</v>
      </c>
      <c r="L90" s="111">
        <f t="shared" si="35"/>
        <v>0</v>
      </c>
      <c r="Q90" s="310" t="s">
        <v>100</v>
      </c>
      <c r="R90" s="311"/>
      <c r="S90" s="115">
        <f>COUNTIF(V4:V56,Q90)</f>
        <v>0</v>
      </c>
      <c r="T90" s="77">
        <f>COUNTIF(W4:W56,Q90)</f>
        <v>0</v>
      </c>
      <c r="U90" s="77">
        <f>COUNTIF(X4:X56,Q90)</f>
        <v>0</v>
      </c>
      <c r="V90" s="77">
        <f>COUNTIF(Y4:Y56,Q90)</f>
        <v>6</v>
      </c>
      <c r="W90" s="125">
        <f t="shared" si="36"/>
        <v>6</v>
      </c>
      <c r="X90" s="115">
        <f>SUMIF(V4:V56,Q90,AE4:AE56)</f>
        <v>0</v>
      </c>
      <c r="Y90" s="77">
        <f>SUMIF(W4:W56,Q90,AE4:AE56)</f>
        <v>0</v>
      </c>
      <c r="Z90" s="77">
        <f>SUMIF(X4:X56,Q90,AE4:AE56)</f>
        <v>0</v>
      </c>
      <c r="AA90" s="77">
        <f>SUMIF(Y4:Y56,Q90,AE4:AE56)</f>
        <v>-1</v>
      </c>
      <c r="AB90" s="111">
        <f t="shared" si="37"/>
        <v>-1</v>
      </c>
    </row>
    <row r="91" spans="1:28" ht="12.75" thickBot="1">
      <c r="A91" s="305"/>
      <c r="B91" s="306"/>
      <c r="C91" s="116">
        <f>COUNTIF(F4:F56,A91)</f>
        <v>0</v>
      </c>
      <c r="D91" s="82">
        <f>COUNTIF(G4:G56,A91)</f>
        <v>0</v>
      </c>
      <c r="E91" s="82">
        <f>COUNTIF(H4:H56,A91)</f>
        <v>0</v>
      </c>
      <c r="F91" s="82">
        <f>COUNTIF(I4:I56,A91)</f>
        <v>0</v>
      </c>
      <c r="G91" s="125">
        <f>SUM(D91:F91)</f>
        <v>0</v>
      </c>
      <c r="H91" s="116">
        <f>SUMIF(F4:F56,A91,O4:O56)</f>
        <v>0</v>
      </c>
      <c r="I91" s="82">
        <f>SUMIF(G4:G56,A91,O4:O56)</f>
        <v>0</v>
      </c>
      <c r="J91" s="82">
        <f>SUMIF(H4:H56,A91,O4:O56)</f>
        <v>0</v>
      </c>
      <c r="K91" s="82">
        <f>SUMIF(I4:I56,A91,O4:O56)</f>
        <v>0</v>
      </c>
      <c r="L91" s="112">
        <f t="shared" si="35"/>
        <v>0</v>
      </c>
      <c r="Q91" s="305" t="s">
        <v>101</v>
      </c>
      <c r="R91" s="306"/>
      <c r="S91" s="116">
        <f>COUNTIF(V4:V56,Q91)</f>
        <v>1</v>
      </c>
      <c r="T91" s="82">
        <f>COUNTIF(W4:W56,Q91)</f>
        <v>4</v>
      </c>
      <c r="U91" s="82">
        <f>COUNTIF(X4:X56,Q91)</f>
        <v>1</v>
      </c>
      <c r="V91" s="82">
        <f>COUNTIF(Y4:Y56,Q91)</f>
        <v>2</v>
      </c>
      <c r="W91" s="125">
        <f>SUM(T91:V91)</f>
        <v>7</v>
      </c>
      <c r="X91" s="116">
        <f>SUMIF(V4:V56,Q91,AE4:AE56)</f>
        <v>-2</v>
      </c>
      <c r="Y91" s="82">
        <f>SUMIF(W4:W56,Q91,AE4:AE56)</f>
        <v>1</v>
      </c>
      <c r="Z91" s="82">
        <f>SUMIF(X4:X56,Q91,AE4:AE56)</f>
        <v>10</v>
      </c>
      <c r="AA91" s="82">
        <f>SUMIF(Y4:Y56,Q91,AE4:AE56)</f>
        <v>0</v>
      </c>
      <c r="AB91" s="112">
        <f t="shared" si="37"/>
        <v>11</v>
      </c>
    </row>
    <row r="92" spans="1:28" ht="12.75" thickBot="1">
      <c r="A92" s="299" t="s">
        <v>165</v>
      </c>
      <c r="B92" s="300"/>
      <c r="C92" s="113">
        <f aca="true" t="shared" si="38" ref="C92:L92">SUM(C78:C91)</f>
        <v>43</v>
      </c>
      <c r="D92" s="66">
        <f t="shared" si="38"/>
        <v>43</v>
      </c>
      <c r="E92" s="66">
        <f t="shared" si="38"/>
        <v>43</v>
      </c>
      <c r="F92" s="66">
        <f t="shared" si="38"/>
        <v>43</v>
      </c>
      <c r="G92" s="122">
        <f t="shared" si="38"/>
        <v>129</v>
      </c>
      <c r="H92" s="124">
        <f t="shared" si="38"/>
        <v>-3</v>
      </c>
      <c r="I92" s="66">
        <f t="shared" si="38"/>
        <v>-3</v>
      </c>
      <c r="J92" s="66">
        <f t="shared" si="38"/>
        <v>-3</v>
      </c>
      <c r="K92" s="66">
        <f t="shared" si="38"/>
        <v>-3</v>
      </c>
      <c r="L92" s="66">
        <f t="shared" si="38"/>
        <v>-9</v>
      </c>
      <c r="Q92" s="299" t="s">
        <v>165</v>
      </c>
      <c r="R92" s="300"/>
      <c r="S92" s="113">
        <f aca="true" t="shared" si="39" ref="S92:AB92">SUM(S78:S91)</f>
        <v>43</v>
      </c>
      <c r="T92" s="66">
        <f t="shared" si="39"/>
        <v>43</v>
      </c>
      <c r="U92" s="66">
        <f t="shared" si="39"/>
        <v>42</v>
      </c>
      <c r="V92" s="66">
        <f t="shared" si="39"/>
        <v>42</v>
      </c>
      <c r="W92" s="122">
        <f t="shared" si="39"/>
        <v>127</v>
      </c>
      <c r="X92" s="124">
        <f t="shared" si="39"/>
        <v>3</v>
      </c>
      <c r="Y92" s="66">
        <f t="shared" si="39"/>
        <v>3</v>
      </c>
      <c r="Z92" s="66">
        <f t="shared" si="39"/>
        <v>18</v>
      </c>
      <c r="AA92" s="66">
        <f t="shared" si="39"/>
        <v>18</v>
      </c>
      <c r="AB92" s="66">
        <f t="shared" si="39"/>
        <v>39</v>
      </c>
    </row>
    <row r="94" spans="1:3" ht="12">
      <c r="A94" s="74" t="s">
        <v>169</v>
      </c>
      <c r="B94" s="74" t="s">
        <v>222</v>
      </c>
      <c r="C94" s="74"/>
    </row>
    <row r="95" spans="1:3" ht="12">
      <c r="A95" s="22" t="s">
        <v>170</v>
      </c>
      <c r="B95" s="22" t="s">
        <v>171</v>
      </c>
      <c r="C95" s="22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2:B92"/>
    <mergeCell ref="A81:B81"/>
    <mergeCell ref="A88:B88"/>
    <mergeCell ref="A87:B87"/>
    <mergeCell ref="Q92:R9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3" sqref="A13"/>
    </sheetView>
  </sheetViews>
  <sheetFormatPr defaultColWidth="11.421875" defaultRowHeight="12.75"/>
  <cols>
    <col min="1" max="16384" width="10.8515625" style="41" customWidth="1"/>
  </cols>
  <sheetData>
    <row r="1" spans="1:22" ht="12">
      <c r="A1" s="265" t="s">
        <v>72</v>
      </c>
      <c r="B1" s="107"/>
      <c r="C1" s="107"/>
      <c r="D1" s="107"/>
      <c r="F1" s="107"/>
      <c r="G1" s="107"/>
      <c r="H1" s="107"/>
      <c r="I1" s="107"/>
      <c r="J1" s="107"/>
      <c r="O1" s="200"/>
      <c r="P1" s="107"/>
      <c r="R1" s="107"/>
      <c r="T1" s="107"/>
      <c r="U1" s="107"/>
      <c r="V1" s="107"/>
    </row>
    <row r="2" spans="1:22" ht="12">
      <c r="A2" s="265" t="s">
        <v>73</v>
      </c>
      <c r="B2" s="107"/>
      <c r="C2" s="107"/>
      <c r="D2" s="107"/>
      <c r="F2" s="107"/>
      <c r="G2" s="107"/>
      <c r="H2" s="107"/>
      <c r="I2" s="107"/>
      <c r="J2" s="107"/>
      <c r="O2" s="200"/>
      <c r="P2" s="107"/>
      <c r="R2" s="107"/>
      <c r="T2" s="107"/>
      <c r="U2" s="107"/>
      <c r="V2" s="107"/>
    </row>
    <row r="3" spans="1:22" ht="12">
      <c r="A3" s="265" t="s">
        <v>104</v>
      </c>
      <c r="B3" s="107"/>
      <c r="C3" s="24"/>
      <c r="D3" s="107"/>
      <c r="F3" s="107"/>
      <c r="G3" s="107"/>
      <c r="H3" s="107"/>
      <c r="I3" s="107"/>
      <c r="J3" s="107"/>
      <c r="O3" s="200"/>
      <c r="P3" s="107"/>
      <c r="R3" s="107"/>
      <c r="T3" s="107"/>
      <c r="U3" s="107"/>
      <c r="V3" s="107"/>
    </row>
    <row r="4" spans="1:22" ht="12">
      <c r="A4" s="266" t="s">
        <v>105</v>
      </c>
      <c r="B4" s="107"/>
      <c r="C4" s="24"/>
      <c r="D4" s="107"/>
      <c r="F4" s="107"/>
      <c r="G4" s="107"/>
      <c r="H4" s="24"/>
      <c r="I4" s="107"/>
      <c r="J4" s="107"/>
      <c r="O4" s="200"/>
      <c r="P4" s="107"/>
      <c r="R4" s="24"/>
      <c r="T4" s="24"/>
      <c r="U4" s="107"/>
      <c r="V4" s="107"/>
    </row>
    <row r="5" spans="1:23" ht="12">
      <c r="A5" s="266" t="s">
        <v>6</v>
      </c>
      <c r="B5" s="107"/>
      <c r="C5" s="107"/>
      <c r="D5" s="107"/>
      <c r="F5" s="107"/>
      <c r="G5" s="107"/>
      <c r="H5" s="107"/>
      <c r="I5" s="107"/>
      <c r="J5" s="107"/>
      <c r="O5" s="127"/>
      <c r="P5" s="107"/>
      <c r="U5" s="107"/>
      <c r="V5" s="107"/>
      <c r="W5" s="24"/>
    </row>
    <row r="6" spans="1:23" ht="12">
      <c r="A6" s="266" t="s">
        <v>108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O6" s="127"/>
      <c r="P6" s="107"/>
      <c r="R6" s="107"/>
      <c r="T6" s="107"/>
      <c r="U6" s="107"/>
      <c r="V6" s="107"/>
      <c r="W6" s="107"/>
    </row>
    <row r="8" spans="1:2" ht="12">
      <c r="A8" s="265" t="s">
        <v>74</v>
      </c>
      <c r="B8" s="107"/>
    </row>
    <row r="9" spans="1:2" ht="12">
      <c r="A9" s="266" t="s">
        <v>75</v>
      </c>
      <c r="B9" s="107"/>
    </row>
    <row r="10" spans="1:2" ht="12">
      <c r="A10" s="265" t="s">
        <v>102</v>
      </c>
      <c r="B10" s="107"/>
    </row>
    <row r="11" spans="1:2" ht="12">
      <c r="A11" s="266" t="s">
        <v>103</v>
      </c>
      <c r="B11" s="107"/>
    </row>
    <row r="12" spans="1:2" ht="12">
      <c r="A12" s="266" t="s">
        <v>7</v>
      </c>
      <c r="B12" s="107"/>
    </row>
    <row r="13" spans="1:30" ht="12">
      <c r="A13" s="266" t="s">
        <v>109</v>
      </c>
      <c r="F13" s="56"/>
      <c r="G13" s="107"/>
      <c r="H13" s="107"/>
      <c r="I13" s="107"/>
      <c r="J13" s="107"/>
      <c r="P13" s="107"/>
      <c r="Q13" s="107"/>
      <c r="X13" s="107"/>
      <c r="Y13" s="107"/>
      <c r="Z13" s="107"/>
      <c r="AA13" s="107"/>
      <c r="AB13" s="107"/>
      <c r="AC13" s="107"/>
      <c r="AD13" s="107"/>
    </row>
    <row r="14" spans="2:7" ht="12">
      <c r="B14" s="107"/>
      <c r="C14" s="107"/>
      <c r="D14" s="107"/>
      <c r="E14" s="107"/>
      <c r="F14" s="107"/>
      <c r="G14" s="107"/>
    </row>
    <row r="15" spans="1:7" ht="12">
      <c r="A15" s="265" t="s">
        <v>196</v>
      </c>
      <c r="B15" s="107"/>
      <c r="C15" s="107"/>
      <c r="D15" s="107"/>
      <c r="E15" s="107"/>
      <c r="F15" s="107"/>
      <c r="G15" s="107"/>
    </row>
    <row r="16" spans="1:7" ht="12">
      <c r="A16" s="265" t="s">
        <v>197</v>
      </c>
      <c r="B16" s="107"/>
      <c r="C16" s="107"/>
      <c r="D16" s="107"/>
      <c r="E16" s="107"/>
      <c r="F16" s="107"/>
      <c r="G16" s="107"/>
    </row>
    <row r="17" spans="1:7" ht="12">
      <c r="A17" s="265" t="s">
        <v>198</v>
      </c>
      <c r="B17" s="107"/>
      <c r="C17" s="107"/>
      <c r="D17" s="107"/>
      <c r="E17" s="107"/>
      <c r="F17" s="107"/>
      <c r="G17" s="107"/>
    </row>
    <row r="18" spans="1:7" ht="12">
      <c r="A18" s="266" t="s">
        <v>199</v>
      </c>
      <c r="B18" s="107"/>
      <c r="C18" s="201"/>
      <c r="D18" s="107"/>
      <c r="E18" s="107"/>
      <c r="F18" s="107"/>
      <c r="G18" s="107"/>
    </row>
    <row r="19" spans="1:5" ht="12">
      <c r="A19" s="265" t="s">
        <v>200</v>
      </c>
      <c r="B19" s="107"/>
      <c r="C19" s="107"/>
      <c r="D19" s="107"/>
      <c r="E19" s="107"/>
    </row>
    <row r="20" spans="1:2" ht="12">
      <c r="A20" s="107"/>
      <c r="B20" s="107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AE38" sqref="AE38"/>
    </sheetView>
  </sheetViews>
  <sheetFormatPr defaultColWidth="11.421875" defaultRowHeight="12.75"/>
  <cols>
    <col min="1" max="1" width="9.00390625" style="0" customWidth="1"/>
    <col min="2" max="2" width="5.28125" style="0" bestFit="1" customWidth="1"/>
    <col min="3" max="3" width="18.710937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421875" style="0" customWidth="1"/>
    <col min="9" max="9" width="3.140625" style="0" bestFit="1" customWidth="1"/>
    <col min="10" max="10" width="4.7109375" style="0" bestFit="1" customWidth="1"/>
    <col min="11" max="11" width="3.140625" style="0" bestFit="1" customWidth="1"/>
    <col min="12" max="12" width="2.28125" style="0" bestFit="1" customWidth="1"/>
    <col min="13" max="13" width="4.7109375" style="0" bestFit="1" customWidth="1"/>
    <col min="14" max="14" width="2.28125" style="126" bestFit="1" customWidth="1"/>
    <col min="15" max="15" width="4.00390625" style="0" bestFit="1" customWidth="1"/>
    <col min="16" max="16" width="2.28125" style="0" bestFit="1" customWidth="1"/>
    <col min="17" max="17" width="3.140625" style="0" bestFit="1" customWidth="1"/>
    <col min="18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29" width="3.140625" style="0" bestFit="1" customWidth="1"/>
    <col min="30" max="30" width="2.281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6.140625" style="0" bestFit="1" customWidth="1"/>
    <col min="38" max="39" width="5.140625" style="0" bestFit="1" customWidth="1"/>
    <col min="40" max="40" width="6.140625" style="0" customWidth="1"/>
    <col min="41" max="41" width="5.8515625" style="0" customWidth="1"/>
    <col min="42" max="16384" width="8.8515625" style="0" customWidth="1"/>
  </cols>
  <sheetData>
    <row r="1" spans="1:41" s="136" customFormat="1" ht="15.75" customHeight="1">
      <c r="A1" s="25" t="s">
        <v>226</v>
      </c>
      <c r="C1" s="25" t="s">
        <v>8</v>
      </c>
      <c r="I1" s="25"/>
      <c r="K1" s="196"/>
      <c r="N1" s="197"/>
      <c r="Q1" s="25"/>
      <c r="S1" s="25" t="s">
        <v>172</v>
      </c>
      <c r="U1" s="296" t="s">
        <v>10</v>
      </c>
      <c r="AG1" s="198"/>
      <c r="AN1" s="199" t="s">
        <v>12</v>
      </c>
      <c r="AO1" s="199"/>
    </row>
    <row r="2" spans="1:33" s="136" customFormat="1" ht="15.75" customHeight="1">
      <c r="A2" s="25" t="s">
        <v>181</v>
      </c>
      <c r="C2" s="136" t="s">
        <v>9</v>
      </c>
      <c r="I2" s="25"/>
      <c r="K2" s="196"/>
      <c r="N2" s="197"/>
      <c r="Q2" s="25"/>
      <c r="S2" s="25" t="s">
        <v>182</v>
      </c>
      <c r="U2" s="136" t="s">
        <v>11</v>
      </c>
      <c r="AG2" s="198"/>
    </row>
    <row r="3" ht="15" customHeight="1" thickBot="1">
      <c r="N3"/>
    </row>
    <row r="4" spans="1:40" ht="12.75" thickBot="1">
      <c r="A4" s="143" t="s">
        <v>174</v>
      </c>
      <c r="B4" s="144" t="s">
        <v>175</v>
      </c>
      <c r="C4" s="145" t="s">
        <v>212</v>
      </c>
      <c r="D4" s="318" t="s">
        <v>201</v>
      </c>
      <c r="E4" s="319"/>
      <c r="F4" s="319"/>
      <c r="G4" s="319"/>
      <c r="H4" s="320"/>
      <c r="I4" s="318" t="s">
        <v>192</v>
      </c>
      <c r="J4" s="319"/>
      <c r="K4" s="319"/>
      <c r="L4" s="319"/>
      <c r="M4" s="319"/>
      <c r="N4" s="320"/>
      <c r="O4" s="318" t="s">
        <v>159</v>
      </c>
      <c r="P4" s="319"/>
      <c r="Q4" s="319"/>
      <c r="R4" s="319"/>
      <c r="S4" s="319"/>
      <c r="T4" s="320"/>
      <c r="U4" s="312" t="s">
        <v>183</v>
      </c>
      <c r="V4" s="313"/>
      <c r="W4" s="313"/>
      <c r="X4" s="313"/>
      <c r="Y4" s="313"/>
      <c r="Z4" s="313"/>
      <c r="AA4" s="313"/>
      <c r="AB4" s="314"/>
      <c r="AC4" s="312" t="s">
        <v>202</v>
      </c>
      <c r="AD4" s="313"/>
      <c r="AE4" s="314"/>
      <c r="AF4" s="312" t="s">
        <v>217</v>
      </c>
      <c r="AG4" s="313"/>
      <c r="AH4" s="313"/>
      <c r="AI4" s="313"/>
      <c r="AJ4" s="314"/>
      <c r="AK4" s="321" t="s">
        <v>179</v>
      </c>
      <c r="AL4" s="322"/>
      <c r="AM4" s="322"/>
      <c r="AN4" s="323"/>
    </row>
    <row r="5" spans="1:40" s="1" customFormat="1" ht="49.5" customHeight="1" thickBot="1">
      <c r="A5" s="315" t="s">
        <v>13</v>
      </c>
      <c r="B5" s="316"/>
      <c r="C5" s="317"/>
      <c r="D5" s="139" t="s">
        <v>215</v>
      </c>
      <c r="E5" s="138" t="s">
        <v>213</v>
      </c>
      <c r="F5" s="138" t="s">
        <v>214</v>
      </c>
      <c r="G5" s="138" t="s">
        <v>134</v>
      </c>
      <c r="H5" s="174" t="s">
        <v>203</v>
      </c>
      <c r="I5" s="139" t="s">
        <v>204</v>
      </c>
      <c r="J5" s="154" t="s">
        <v>205</v>
      </c>
      <c r="K5" s="160" t="s">
        <v>206</v>
      </c>
      <c r="L5" s="160" t="s">
        <v>135</v>
      </c>
      <c r="M5" s="154" t="s">
        <v>207</v>
      </c>
      <c r="N5" s="141" t="s">
        <v>141</v>
      </c>
      <c r="O5" s="139" t="s">
        <v>136</v>
      </c>
      <c r="P5" s="138" t="s">
        <v>137</v>
      </c>
      <c r="Q5" s="138" t="s">
        <v>208</v>
      </c>
      <c r="R5" s="138" t="s">
        <v>209</v>
      </c>
      <c r="S5" s="138" t="s">
        <v>216</v>
      </c>
      <c r="T5" s="174" t="s">
        <v>177</v>
      </c>
      <c r="U5" s="139" t="s">
        <v>138</v>
      </c>
      <c r="V5" s="138" t="s">
        <v>139</v>
      </c>
      <c r="W5" s="280" t="s">
        <v>155</v>
      </c>
      <c r="X5" s="280" t="s">
        <v>156</v>
      </c>
      <c r="Y5" s="280" t="s">
        <v>140</v>
      </c>
      <c r="Z5" s="174" t="s">
        <v>157</v>
      </c>
      <c r="AA5" s="287" t="s">
        <v>158</v>
      </c>
      <c r="AB5" s="174" t="s">
        <v>178</v>
      </c>
      <c r="AC5" s="139" t="s">
        <v>221</v>
      </c>
      <c r="AD5" s="140" t="s">
        <v>220</v>
      </c>
      <c r="AE5" s="180" t="s">
        <v>184</v>
      </c>
      <c r="AF5" s="151" t="s">
        <v>180</v>
      </c>
      <c r="AG5" s="152" t="s">
        <v>185</v>
      </c>
      <c r="AH5" s="152" t="s">
        <v>161</v>
      </c>
      <c r="AI5" s="152" t="s">
        <v>186</v>
      </c>
      <c r="AJ5" s="153" t="s">
        <v>187</v>
      </c>
      <c r="AK5" s="228" t="s">
        <v>188</v>
      </c>
      <c r="AL5" s="229" t="s">
        <v>189</v>
      </c>
      <c r="AM5" s="229" t="s">
        <v>190</v>
      </c>
      <c r="AN5" s="153" t="s">
        <v>191</v>
      </c>
    </row>
    <row r="6" spans="1:40" s="2" customFormat="1" ht="15.75" customHeight="1">
      <c r="A6" s="292" t="s">
        <v>14</v>
      </c>
      <c r="B6" s="19" t="s">
        <v>110</v>
      </c>
      <c r="C6" s="20" t="s">
        <v>15</v>
      </c>
      <c r="D6" s="12"/>
      <c r="E6" s="13">
        <v>1</v>
      </c>
      <c r="F6" s="13">
        <v>29</v>
      </c>
      <c r="G6" s="13">
        <f>SUM(D6:F6)</f>
        <v>30</v>
      </c>
      <c r="H6" s="146">
        <f>G6/B20</f>
        <v>0.6976744186046512</v>
      </c>
      <c r="I6" s="12"/>
      <c r="J6" s="156">
        <f aca="true" t="shared" si="0" ref="J6:J19">IF(D6=0,"",I6/D6)</f>
      </c>
      <c r="K6" s="161"/>
      <c r="L6" s="161"/>
      <c r="M6" s="273">
        <f>IF(D6=0,"",(K6-L6)/D6)</f>
      </c>
      <c r="N6" s="14"/>
      <c r="O6" s="12">
        <v>9</v>
      </c>
      <c r="P6" s="13">
        <v>2</v>
      </c>
      <c r="Q6" s="13">
        <v>2</v>
      </c>
      <c r="R6" s="13"/>
      <c r="S6" s="13"/>
      <c r="T6" s="281">
        <f>SUM(O6:S6)</f>
        <v>13</v>
      </c>
      <c r="U6" s="175">
        <v>6</v>
      </c>
      <c r="V6" s="33">
        <v>7</v>
      </c>
      <c r="W6" s="284">
        <v>19</v>
      </c>
      <c r="X6" s="284">
        <v>6</v>
      </c>
      <c r="Y6" s="284"/>
      <c r="Z6" s="281">
        <f>SUM(U6:Y6)</f>
        <v>38</v>
      </c>
      <c r="AA6" s="290">
        <f>T6+Z6</f>
        <v>51</v>
      </c>
      <c r="AB6" s="110">
        <f>P6+X6</f>
        <v>8</v>
      </c>
      <c r="AC6" s="129">
        <f>IF(Penalties!P3&gt;0,Penalties!P3,"")</f>
        <v>7</v>
      </c>
      <c r="AD6" s="130">
        <f>IF(Penalties!AD3&gt;0,Penalties!AD3,"")</f>
        <v>3</v>
      </c>
      <c r="AE6" s="131">
        <v>4</v>
      </c>
      <c r="AF6" s="181"/>
      <c r="AG6" s="130"/>
      <c r="AH6" s="130">
        <v>9</v>
      </c>
      <c r="AI6" s="130">
        <v>-11</v>
      </c>
      <c r="AJ6" s="182">
        <f>SUM(AG6:AI6)</f>
        <v>-2</v>
      </c>
      <c r="AK6" s="230">
        <f aca="true" t="shared" si="1" ref="AK6:AK19">IF(D6&gt;0,AG6/D6,"")</f>
      </c>
      <c r="AL6" s="162">
        <f aca="true" t="shared" si="2" ref="AL6:AL19">IF(E6&gt;0,AH6/E6,"")</f>
        <v>9</v>
      </c>
      <c r="AM6" s="162">
        <f aca="true" t="shared" si="3" ref="AM6:AM19">IF(F6&gt;0,AI6/F6,"")</f>
        <v>-0.3793103448275862</v>
      </c>
      <c r="AN6" s="192">
        <f aca="true" t="shared" si="4" ref="AN6:AN19">IF(AJ6=0,"",AJ6/SUM(D6:F6))</f>
        <v>-0.06666666666666667</v>
      </c>
    </row>
    <row r="7" spans="1:40" s="2" customFormat="1" ht="15.75" customHeight="1">
      <c r="A7" s="293" t="s">
        <v>16</v>
      </c>
      <c r="B7" s="5" t="s">
        <v>111</v>
      </c>
      <c r="C7" s="6" t="s">
        <v>17</v>
      </c>
      <c r="D7" s="9">
        <v>15</v>
      </c>
      <c r="E7" s="7"/>
      <c r="F7" s="7"/>
      <c r="G7" s="7">
        <f aca="true" t="shared" si="5" ref="G7:G19">SUM(D7:F7)</f>
        <v>15</v>
      </c>
      <c r="H7" s="147">
        <f>G7/B20</f>
        <v>0.3488372093023256</v>
      </c>
      <c r="I7" s="9">
        <v>9</v>
      </c>
      <c r="J7" s="158">
        <f t="shared" si="0"/>
        <v>0.6</v>
      </c>
      <c r="K7" s="163">
        <v>27</v>
      </c>
      <c r="L7" s="163"/>
      <c r="M7" s="164">
        <f aca="true" t="shared" si="6" ref="M7:M19">IF(D7=0,"",(K7-L7)/D7)</f>
        <v>1.8</v>
      </c>
      <c r="N7" s="10"/>
      <c r="O7" s="9"/>
      <c r="P7" s="7"/>
      <c r="Q7" s="7"/>
      <c r="R7" s="7"/>
      <c r="S7" s="7"/>
      <c r="T7" s="111">
        <f aca="true" t="shared" si="7" ref="T7:T19">SUM(O7:S7)</f>
        <v>0</v>
      </c>
      <c r="U7" s="9"/>
      <c r="V7" s="7"/>
      <c r="W7" s="268">
        <v>3</v>
      </c>
      <c r="X7" s="268"/>
      <c r="Y7" s="268"/>
      <c r="Z7" s="281">
        <f aca="true" t="shared" si="8" ref="Z7:Z19">SUM(U7:Y7)</f>
        <v>3</v>
      </c>
      <c r="AA7" s="288">
        <f aca="true" t="shared" si="9" ref="AA7:AA19">T7+Z7</f>
        <v>3</v>
      </c>
      <c r="AB7" s="111">
        <f aca="true" t="shared" si="10" ref="AB7:AB19">P7+X7</f>
        <v>0</v>
      </c>
      <c r="AC7" s="9">
        <f>IF(Penalties!P4&gt;0,Penalties!P4,"")</f>
        <v>1</v>
      </c>
      <c r="AD7" s="7">
        <f>IF(Penalties!AD4&gt;0,Penalties!AD4,"")</f>
      </c>
      <c r="AE7" s="10"/>
      <c r="AF7" s="183">
        <v>14</v>
      </c>
      <c r="AG7" s="7">
        <v>5</v>
      </c>
      <c r="AH7" s="7"/>
      <c r="AI7" s="7"/>
      <c r="AJ7" s="184">
        <f aca="true" t="shared" si="11" ref="AJ7:AJ17">SUM(AG7:AI7)</f>
        <v>5</v>
      </c>
      <c r="AK7" s="231">
        <f t="shared" si="1"/>
        <v>0.3333333333333333</v>
      </c>
      <c r="AL7" s="164">
        <f t="shared" si="2"/>
      </c>
      <c r="AM7" s="164">
        <f t="shared" si="3"/>
      </c>
      <c r="AN7" s="193">
        <f t="shared" si="4"/>
        <v>0.3333333333333333</v>
      </c>
    </row>
    <row r="8" spans="1:40" s="98" customFormat="1" ht="15.75" customHeight="1">
      <c r="A8" s="294" t="s">
        <v>18</v>
      </c>
      <c r="B8" s="94" t="s">
        <v>112</v>
      </c>
      <c r="C8" s="95" t="s">
        <v>19</v>
      </c>
      <c r="D8" s="109"/>
      <c r="E8" s="97"/>
      <c r="F8" s="97">
        <v>18</v>
      </c>
      <c r="G8" s="7">
        <f t="shared" si="5"/>
        <v>18</v>
      </c>
      <c r="H8" s="147">
        <f>G8/B20</f>
        <v>0.4186046511627907</v>
      </c>
      <c r="I8" s="109"/>
      <c r="J8" s="272">
        <f t="shared" si="0"/>
      </c>
      <c r="K8" s="165"/>
      <c r="L8" s="165"/>
      <c r="M8" s="164">
        <f t="shared" si="6"/>
      </c>
      <c r="N8" s="132"/>
      <c r="O8" s="109">
        <v>5</v>
      </c>
      <c r="P8" s="97">
        <v>1</v>
      </c>
      <c r="Q8" s="97"/>
      <c r="R8" s="97"/>
      <c r="S8" s="97"/>
      <c r="T8" s="111">
        <f t="shared" si="7"/>
        <v>6</v>
      </c>
      <c r="U8" s="176">
        <v>7</v>
      </c>
      <c r="V8" s="99">
        <v>3</v>
      </c>
      <c r="W8" s="285">
        <v>7</v>
      </c>
      <c r="X8" s="285">
        <v>4</v>
      </c>
      <c r="Y8" s="285"/>
      <c r="Z8" s="281">
        <f t="shared" si="8"/>
        <v>21</v>
      </c>
      <c r="AA8" s="288">
        <f t="shared" si="9"/>
        <v>27</v>
      </c>
      <c r="AB8" s="111">
        <f t="shared" si="10"/>
        <v>5</v>
      </c>
      <c r="AC8" s="9">
        <f>IF(Penalties!P5&gt;0,Penalties!P5,"")</f>
        <v>5</v>
      </c>
      <c r="AD8" s="7">
        <f>IF(Penalties!AD5&gt;0,Penalties!AD5,"")</f>
      </c>
      <c r="AE8" s="10">
        <v>1</v>
      </c>
      <c r="AF8" s="185"/>
      <c r="AG8" s="97"/>
      <c r="AH8" s="97"/>
      <c r="AI8" s="97">
        <v>4</v>
      </c>
      <c r="AJ8" s="186">
        <f t="shared" si="11"/>
        <v>4</v>
      </c>
      <c r="AK8" s="232">
        <f t="shared" si="1"/>
      </c>
      <c r="AL8" s="166">
        <f t="shared" si="2"/>
      </c>
      <c r="AM8" s="166">
        <f t="shared" si="3"/>
        <v>0.2222222222222222</v>
      </c>
      <c r="AN8" s="194">
        <f t="shared" si="4"/>
        <v>0.2222222222222222</v>
      </c>
    </row>
    <row r="9" spans="1:40" s="2" customFormat="1" ht="15.75" customHeight="1">
      <c r="A9" s="292" t="s">
        <v>20</v>
      </c>
      <c r="B9" s="19" t="s">
        <v>113</v>
      </c>
      <c r="C9" s="20" t="s">
        <v>65</v>
      </c>
      <c r="D9" s="9"/>
      <c r="E9" s="7">
        <v>28</v>
      </c>
      <c r="F9" s="7">
        <v>2</v>
      </c>
      <c r="G9" s="7">
        <f t="shared" si="5"/>
        <v>30</v>
      </c>
      <c r="H9" s="147">
        <f>G9/B20</f>
        <v>0.6976744186046512</v>
      </c>
      <c r="I9" s="9"/>
      <c r="J9" s="158">
        <f t="shared" si="0"/>
      </c>
      <c r="K9" s="163"/>
      <c r="L9" s="163"/>
      <c r="M9" s="164">
        <f t="shared" si="6"/>
      </c>
      <c r="N9" s="10"/>
      <c r="O9" s="9">
        <v>11</v>
      </c>
      <c r="P9" s="7"/>
      <c r="Q9" s="7">
        <v>3</v>
      </c>
      <c r="R9" s="7"/>
      <c r="S9" s="7"/>
      <c r="T9" s="111">
        <f t="shared" si="7"/>
        <v>14</v>
      </c>
      <c r="U9" s="9">
        <v>12</v>
      </c>
      <c r="V9" s="7">
        <v>11</v>
      </c>
      <c r="W9" s="268">
        <v>21</v>
      </c>
      <c r="X9" s="268">
        <v>3</v>
      </c>
      <c r="Y9" s="268"/>
      <c r="Z9" s="281">
        <f t="shared" si="8"/>
        <v>47</v>
      </c>
      <c r="AA9" s="288">
        <f t="shared" si="9"/>
        <v>61</v>
      </c>
      <c r="AB9" s="111">
        <f t="shared" si="10"/>
        <v>3</v>
      </c>
      <c r="AC9" s="9">
        <f>IF(Penalties!P6&gt;0,Penalties!P6,"")</f>
        <v>7</v>
      </c>
      <c r="AD9" s="7">
        <f>IF(Penalties!AD6&gt;0,Penalties!AD6,"")</f>
      </c>
      <c r="AE9" s="10">
        <v>1</v>
      </c>
      <c r="AF9" s="187"/>
      <c r="AG9" s="7"/>
      <c r="AH9" s="7">
        <v>-2</v>
      </c>
      <c r="AI9" s="7">
        <v>-4</v>
      </c>
      <c r="AJ9" s="184">
        <f t="shared" si="11"/>
        <v>-6</v>
      </c>
      <c r="AK9" s="231">
        <f t="shared" si="1"/>
      </c>
      <c r="AL9" s="164">
        <f t="shared" si="2"/>
        <v>-0.07142857142857142</v>
      </c>
      <c r="AM9" s="164">
        <f t="shared" si="3"/>
        <v>-2</v>
      </c>
      <c r="AN9" s="193">
        <f t="shared" si="4"/>
        <v>-0.2</v>
      </c>
    </row>
    <row r="10" spans="1:40" s="2" customFormat="1" ht="15.75" customHeight="1">
      <c r="A10" s="292" t="s">
        <v>21</v>
      </c>
      <c r="B10" s="19" t="s">
        <v>112</v>
      </c>
      <c r="C10" s="20" t="s">
        <v>22</v>
      </c>
      <c r="D10" s="9"/>
      <c r="E10" s="7"/>
      <c r="F10" s="7">
        <v>15</v>
      </c>
      <c r="G10" s="7">
        <f t="shared" si="5"/>
        <v>15</v>
      </c>
      <c r="H10" s="147">
        <f>G10/B20</f>
        <v>0.3488372093023256</v>
      </c>
      <c r="I10" s="9"/>
      <c r="J10" s="158">
        <f t="shared" si="0"/>
      </c>
      <c r="K10" s="163"/>
      <c r="L10" s="163"/>
      <c r="M10" s="164">
        <f t="shared" si="6"/>
      </c>
      <c r="N10" s="10"/>
      <c r="O10" s="9">
        <v>2</v>
      </c>
      <c r="P10" s="7">
        <v>1</v>
      </c>
      <c r="Q10" s="7"/>
      <c r="R10" s="7"/>
      <c r="S10" s="7"/>
      <c r="T10" s="111">
        <f t="shared" si="7"/>
        <v>3</v>
      </c>
      <c r="U10" s="175">
        <v>2</v>
      </c>
      <c r="V10" s="33"/>
      <c r="W10" s="284">
        <v>2</v>
      </c>
      <c r="X10" s="284"/>
      <c r="Y10" s="284"/>
      <c r="Z10" s="281">
        <f t="shared" si="8"/>
        <v>4</v>
      </c>
      <c r="AA10" s="288">
        <f t="shared" si="9"/>
        <v>7</v>
      </c>
      <c r="AB10" s="111">
        <f t="shared" si="10"/>
        <v>1</v>
      </c>
      <c r="AC10" s="9">
        <f>IF(Penalties!P7&gt;0,Penalties!P7,"")</f>
        <v>2</v>
      </c>
      <c r="AD10" s="7">
        <f>IF(Penalties!AD7&gt;0,Penalties!AD7,"")</f>
        <v>1</v>
      </c>
      <c r="AE10" s="132">
        <v>1</v>
      </c>
      <c r="AF10" s="187"/>
      <c r="AG10" s="7"/>
      <c r="AH10" s="7"/>
      <c r="AI10" s="7">
        <v>-21</v>
      </c>
      <c r="AJ10" s="184">
        <f t="shared" si="11"/>
        <v>-21</v>
      </c>
      <c r="AK10" s="231">
        <f t="shared" si="1"/>
      </c>
      <c r="AL10" s="164">
        <f t="shared" si="2"/>
      </c>
      <c r="AM10" s="164">
        <f t="shared" si="3"/>
        <v>-1.4</v>
      </c>
      <c r="AN10" s="193">
        <f t="shared" si="4"/>
        <v>-1.4</v>
      </c>
    </row>
    <row r="11" spans="1:40" s="2" customFormat="1" ht="15.75" customHeight="1">
      <c r="A11" s="293" t="s">
        <v>23</v>
      </c>
      <c r="B11" s="5" t="s">
        <v>112</v>
      </c>
      <c r="C11" s="6" t="s">
        <v>24</v>
      </c>
      <c r="D11" s="9"/>
      <c r="E11" s="7"/>
      <c r="F11" s="7">
        <v>5</v>
      </c>
      <c r="G11" s="7">
        <f t="shared" si="5"/>
        <v>5</v>
      </c>
      <c r="H11" s="147">
        <f>G11/B20</f>
        <v>0.11627906976744186</v>
      </c>
      <c r="I11" s="9"/>
      <c r="J11" s="158">
        <f t="shared" si="0"/>
      </c>
      <c r="K11" s="163"/>
      <c r="L11" s="163"/>
      <c r="M11" s="164">
        <f t="shared" si="6"/>
      </c>
      <c r="N11" s="10"/>
      <c r="O11" s="9">
        <v>3</v>
      </c>
      <c r="P11" s="7">
        <v>1</v>
      </c>
      <c r="Q11" s="7"/>
      <c r="R11" s="7"/>
      <c r="S11" s="7"/>
      <c r="T11" s="111">
        <f t="shared" si="7"/>
        <v>4</v>
      </c>
      <c r="U11" s="9">
        <v>2</v>
      </c>
      <c r="V11" s="7"/>
      <c r="W11" s="268">
        <v>3</v>
      </c>
      <c r="X11" s="268"/>
      <c r="Y11" s="268"/>
      <c r="Z11" s="281">
        <f t="shared" si="8"/>
        <v>5</v>
      </c>
      <c r="AA11" s="288">
        <f t="shared" si="9"/>
        <v>9</v>
      </c>
      <c r="AB11" s="111">
        <f t="shared" si="10"/>
        <v>1</v>
      </c>
      <c r="AC11" s="9">
        <f>IF(Penalties!P8&gt;0,Penalties!P8,"")</f>
        <v>1</v>
      </c>
      <c r="AD11" s="7">
        <f>IF(Penalties!AD8&gt;0,Penalties!AD8,"")</f>
      </c>
      <c r="AE11" s="10"/>
      <c r="AF11" s="188"/>
      <c r="AG11" s="7"/>
      <c r="AH11" s="7"/>
      <c r="AI11" s="7">
        <v>16</v>
      </c>
      <c r="AJ11" s="184">
        <f t="shared" si="11"/>
        <v>16</v>
      </c>
      <c r="AK11" s="231">
        <f t="shared" si="1"/>
      </c>
      <c r="AL11" s="164">
        <f t="shared" si="2"/>
      </c>
      <c r="AM11" s="164">
        <f t="shared" si="3"/>
        <v>3.2</v>
      </c>
      <c r="AN11" s="193">
        <f t="shared" si="4"/>
        <v>3.2</v>
      </c>
    </row>
    <row r="12" spans="1:40" s="2" customFormat="1" ht="15.75" customHeight="1">
      <c r="A12" s="292" t="s">
        <v>25</v>
      </c>
      <c r="B12" s="19" t="s">
        <v>0</v>
      </c>
      <c r="C12" s="20" t="s">
        <v>26</v>
      </c>
      <c r="D12" s="9">
        <v>3</v>
      </c>
      <c r="E12" s="7">
        <v>3</v>
      </c>
      <c r="F12" s="7">
        <v>17</v>
      </c>
      <c r="G12" s="7">
        <f t="shared" si="5"/>
        <v>23</v>
      </c>
      <c r="H12" s="147">
        <f>G12/B20</f>
        <v>0.5348837209302325</v>
      </c>
      <c r="I12" s="9"/>
      <c r="J12" s="158">
        <f t="shared" si="0"/>
        <v>0</v>
      </c>
      <c r="K12" s="163">
        <v>0</v>
      </c>
      <c r="L12" s="163"/>
      <c r="M12" s="164">
        <f t="shared" si="6"/>
        <v>0</v>
      </c>
      <c r="N12" s="10"/>
      <c r="O12" s="9">
        <v>4</v>
      </c>
      <c r="P12" s="7"/>
      <c r="Q12" s="7"/>
      <c r="R12" s="7"/>
      <c r="S12" s="7"/>
      <c r="T12" s="111">
        <f t="shared" si="7"/>
        <v>4</v>
      </c>
      <c r="U12" s="175">
        <v>4</v>
      </c>
      <c r="V12" s="33">
        <v>1</v>
      </c>
      <c r="W12" s="284">
        <v>4</v>
      </c>
      <c r="X12" s="284"/>
      <c r="Y12" s="284"/>
      <c r="Z12" s="281">
        <f t="shared" si="8"/>
        <v>9</v>
      </c>
      <c r="AA12" s="288">
        <f t="shared" si="9"/>
        <v>13</v>
      </c>
      <c r="AB12" s="111">
        <f t="shared" si="10"/>
        <v>0</v>
      </c>
      <c r="AC12" s="9">
        <f>IF(Penalties!P9&gt;0,Penalties!P9,"")</f>
        <v>4</v>
      </c>
      <c r="AD12" s="7">
        <f>IF(Penalties!AD9&gt;0,Penalties!AD9,"")</f>
        <v>3</v>
      </c>
      <c r="AE12" s="10">
        <v>4</v>
      </c>
      <c r="AF12" s="188"/>
      <c r="AG12" s="7">
        <v>-11</v>
      </c>
      <c r="AH12" s="7">
        <v>1</v>
      </c>
      <c r="AI12" s="7">
        <v>41</v>
      </c>
      <c r="AJ12" s="184">
        <f t="shared" si="11"/>
        <v>31</v>
      </c>
      <c r="AK12" s="231">
        <f t="shared" si="1"/>
        <v>-3.6666666666666665</v>
      </c>
      <c r="AL12" s="164">
        <f t="shared" si="2"/>
        <v>0.3333333333333333</v>
      </c>
      <c r="AM12" s="164">
        <f t="shared" si="3"/>
        <v>2.411764705882353</v>
      </c>
      <c r="AN12" s="193">
        <f t="shared" si="4"/>
        <v>1.3478260869565217</v>
      </c>
    </row>
    <row r="13" spans="1:40" s="2" customFormat="1" ht="15.75" customHeight="1">
      <c r="A13" s="293" t="s">
        <v>27</v>
      </c>
      <c r="B13" s="5" t="s">
        <v>1</v>
      </c>
      <c r="C13" s="95" t="s">
        <v>71</v>
      </c>
      <c r="D13" s="9">
        <v>10</v>
      </c>
      <c r="E13" s="7">
        <v>5</v>
      </c>
      <c r="F13" s="7">
        <v>5</v>
      </c>
      <c r="G13" s="7">
        <f t="shared" si="5"/>
        <v>20</v>
      </c>
      <c r="H13" s="147">
        <f>G13/B20</f>
        <v>0.46511627906976744</v>
      </c>
      <c r="I13" s="9">
        <v>6</v>
      </c>
      <c r="J13" s="158">
        <f t="shared" si="0"/>
        <v>0.6</v>
      </c>
      <c r="K13" s="163">
        <v>33</v>
      </c>
      <c r="L13" s="163"/>
      <c r="M13" s="164">
        <f t="shared" si="6"/>
        <v>3.3</v>
      </c>
      <c r="N13" s="10">
        <v>3</v>
      </c>
      <c r="O13" s="9">
        <v>3</v>
      </c>
      <c r="P13" s="7"/>
      <c r="Q13" s="7">
        <v>1</v>
      </c>
      <c r="R13" s="7"/>
      <c r="S13" s="7"/>
      <c r="T13" s="111">
        <f t="shared" si="7"/>
        <v>4</v>
      </c>
      <c r="U13" s="9">
        <v>3</v>
      </c>
      <c r="V13" s="7"/>
      <c r="W13" s="268">
        <v>6</v>
      </c>
      <c r="X13" s="268">
        <v>2</v>
      </c>
      <c r="Y13" s="268"/>
      <c r="Z13" s="281">
        <f t="shared" si="8"/>
        <v>11</v>
      </c>
      <c r="AA13" s="288">
        <f t="shared" si="9"/>
        <v>15</v>
      </c>
      <c r="AB13" s="111">
        <f t="shared" si="10"/>
        <v>2</v>
      </c>
      <c r="AC13" s="9">
        <f>IF(Penalties!P10&gt;0,Penalties!P10,"")</f>
        <v>3</v>
      </c>
      <c r="AD13" s="7">
        <f>IF(Penalties!AD10&gt;0,Penalties!AD10,"")</f>
      </c>
      <c r="AE13" s="132"/>
      <c r="AF13" s="187">
        <v>24</v>
      </c>
      <c r="AG13" s="7">
        <v>24</v>
      </c>
      <c r="AH13" s="7">
        <v>-25</v>
      </c>
      <c r="AI13" s="7">
        <v>-5</v>
      </c>
      <c r="AJ13" s="184">
        <f t="shared" si="11"/>
        <v>-6</v>
      </c>
      <c r="AK13" s="231">
        <f t="shared" si="1"/>
        <v>2.4</v>
      </c>
      <c r="AL13" s="164">
        <f t="shared" si="2"/>
        <v>-5</v>
      </c>
      <c r="AM13" s="164">
        <f t="shared" si="3"/>
        <v>-1</v>
      </c>
      <c r="AN13" s="193">
        <f t="shared" si="4"/>
        <v>-0.3</v>
      </c>
    </row>
    <row r="14" spans="1:40" s="98" customFormat="1" ht="15.75" customHeight="1">
      <c r="A14" s="294" t="s">
        <v>28</v>
      </c>
      <c r="B14" s="94" t="s">
        <v>111</v>
      </c>
      <c r="C14" s="6" t="s">
        <v>29</v>
      </c>
      <c r="D14" s="109">
        <v>15</v>
      </c>
      <c r="E14" s="100"/>
      <c r="F14" s="100"/>
      <c r="G14" s="7">
        <f t="shared" si="5"/>
        <v>15</v>
      </c>
      <c r="H14" s="147">
        <f>G14/B20</f>
        <v>0.3488372093023256</v>
      </c>
      <c r="I14" s="109">
        <v>4</v>
      </c>
      <c r="J14" s="272">
        <f t="shared" si="0"/>
        <v>0.26666666666666666</v>
      </c>
      <c r="K14" s="169">
        <v>23</v>
      </c>
      <c r="L14" s="169"/>
      <c r="M14" s="164">
        <f t="shared" si="6"/>
        <v>1.5333333333333334</v>
      </c>
      <c r="N14" s="132">
        <v>3</v>
      </c>
      <c r="O14" s="109"/>
      <c r="P14" s="100">
        <v>1</v>
      </c>
      <c r="Q14" s="100"/>
      <c r="R14" s="97"/>
      <c r="S14" s="100">
        <v>1</v>
      </c>
      <c r="T14" s="111">
        <f t="shared" si="7"/>
        <v>2</v>
      </c>
      <c r="U14" s="178"/>
      <c r="V14" s="101"/>
      <c r="W14" s="286">
        <v>1</v>
      </c>
      <c r="X14" s="286"/>
      <c r="Y14" s="286"/>
      <c r="Z14" s="281">
        <f t="shared" si="8"/>
        <v>1</v>
      </c>
      <c r="AA14" s="288">
        <f t="shared" si="9"/>
        <v>3</v>
      </c>
      <c r="AB14" s="111">
        <f t="shared" si="10"/>
        <v>1</v>
      </c>
      <c r="AC14" s="9">
        <f>IF(Penalties!P11&gt;0,Penalties!P11,"")</f>
        <v>4</v>
      </c>
      <c r="AD14" s="7">
        <f>IF(Penalties!AD11&gt;0,Penalties!AD11,"")</f>
        <v>1</v>
      </c>
      <c r="AE14" s="133">
        <v>2</v>
      </c>
      <c r="AF14" s="185">
        <v>19</v>
      </c>
      <c r="AG14" s="97">
        <v>-21</v>
      </c>
      <c r="AH14" s="97"/>
      <c r="AI14" s="97"/>
      <c r="AJ14" s="186">
        <f t="shared" si="11"/>
        <v>-21</v>
      </c>
      <c r="AK14" s="232">
        <f t="shared" si="1"/>
        <v>-1.4</v>
      </c>
      <c r="AL14" s="166">
        <f t="shared" si="2"/>
      </c>
      <c r="AM14" s="166">
        <f t="shared" si="3"/>
      </c>
      <c r="AN14" s="194">
        <f t="shared" si="4"/>
        <v>-1.4</v>
      </c>
    </row>
    <row r="15" spans="1:40" s="2" customFormat="1" ht="15.75" customHeight="1">
      <c r="A15" s="293" t="s">
        <v>30</v>
      </c>
      <c r="B15" s="5" t="s">
        <v>112</v>
      </c>
      <c r="C15" s="6" t="s">
        <v>31</v>
      </c>
      <c r="D15" s="9"/>
      <c r="E15" s="8"/>
      <c r="F15" s="8">
        <v>11</v>
      </c>
      <c r="G15" s="7">
        <f t="shared" si="5"/>
        <v>11</v>
      </c>
      <c r="H15" s="147">
        <f>G15/B20</f>
        <v>0.2558139534883721</v>
      </c>
      <c r="I15" s="109"/>
      <c r="J15" s="158">
        <f t="shared" si="0"/>
      </c>
      <c r="K15" s="170"/>
      <c r="L15" s="170"/>
      <c r="M15" s="164">
        <f t="shared" si="6"/>
      </c>
      <c r="N15" s="10"/>
      <c r="O15" s="9"/>
      <c r="P15" s="8"/>
      <c r="Q15" s="8"/>
      <c r="R15" s="7"/>
      <c r="S15" s="8"/>
      <c r="T15" s="111">
        <f t="shared" si="7"/>
        <v>0</v>
      </c>
      <c r="U15" s="11">
        <v>4</v>
      </c>
      <c r="V15" s="8">
        <v>2</v>
      </c>
      <c r="W15" s="269">
        <v>1</v>
      </c>
      <c r="X15" s="269">
        <v>1</v>
      </c>
      <c r="Y15" s="269"/>
      <c r="Z15" s="281">
        <f t="shared" si="8"/>
        <v>8</v>
      </c>
      <c r="AA15" s="288">
        <f t="shared" si="9"/>
        <v>8</v>
      </c>
      <c r="AB15" s="111">
        <f t="shared" si="10"/>
        <v>1</v>
      </c>
      <c r="AC15" s="9">
        <f>IF(Penalties!P12&gt;0,Penalties!P12,"")</f>
        <v>4</v>
      </c>
      <c r="AD15" s="7">
        <f>IF(Penalties!AD12&gt;0,Penalties!AD12,"")</f>
      </c>
      <c r="AE15" s="133">
        <v>1</v>
      </c>
      <c r="AF15" s="187"/>
      <c r="AG15" s="7"/>
      <c r="AH15" s="7"/>
      <c r="AI15" s="7">
        <v>6</v>
      </c>
      <c r="AJ15" s="184">
        <f t="shared" si="11"/>
        <v>6</v>
      </c>
      <c r="AK15" s="231">
        <f t="shared" si="1"/>
      </c>
      <c r="AL15" s="164">
        <f t="shared" si="2"/>
      </c>
      <c r="AM15" s="164">
        <f t="shared" si="3"/>
        <v>0.5454545454545454</v>
      </c>
      <c r="AN15" s="193">
        <f t="shared" si="4"/>
        <v>0.5454545454545454</v>
      </c>
    </row>
    <row r="16" spans="1:40" s="2" customFormat="1" ht="15.75" customHeight="1">
      <c r="A16" s="293" t="s">
        <v>32</v>
      </c>
      <c r="B16" s="5" t="s">
        <v>110</v>
      </c>
      <c r="C16" s="6" t="s">
        <v>33</v>
      </c>
      <c r="D16" s="9"/>
      <c r="E16" s="7">
        <v>6</v>
      </c>
      <c r="F16" s="7">
        <v>23</v>
      </c>
      <c r="G16" s="7">
        <f t="shared" si="5"/>
        <v>29</v>
      </c>
      <c r="H16" s="147">
        <f>G16/B20</f>
        <v>0.6744186046511628</v>
      </c>
      <c r="I16" s="9"/>
      <c r="J16" s="158">
        <f t="shared" si="0"/>
      </c>
      <c r="K16" s="163"/>
      <c r="L16" s="163"/>
      <c r="M16" s="164">
        <f t="shared" si="6"/>
      </c>
      <c r="N16" s="10"/>
      <c r="O16" s="9">
        <v>3</v>
      </c>
      <c r="P16" s="7"/>
      <c r="Q16" s="7">
        <v>2</v>
      </c>
      <c r="R16" s="7">
        <v>1</v>
      </c>
      <c r="S16" s="7"/>
      <c r="T16" s="111">
        <f t="shared" si="7"/>
        <v>6</v>
      </c>
      <c r="U16" s="9">
        <v>19</v>
      </c>
      <c r="V16" s="7">
        <v>1</v>
      </c>
      <c r="W16" s="268">
        <v>9</v>
      </c>
      <c r="X16" s="268"/>
      <c r="Y16" s="268"/>
      <c r="Z16" s="281">
        <f t="shared" si="8"/>
        <v>29</v>
      </c>
      <c r="AA16" s="288">
        <f t="shared" si="9"/>
        <v>35</v>
      </c>
      <c r="AB16" s="111">
        <f t="shared" si="10"/>
        <v>0</v>
      </c>
      <c r="AC16" s="9">
        <f>IF(Penalties!P13&gt;0,Penalties!P13,"")</f>
        <v>10</v>
      </c>
      <c r="AD16" s="7">
        <f>IF(Penalties!AD13&gt;0,Penalties!AD13,"")</f>
      </c>
      <c r="AE16" s="10">
        <v>2</v>
      </c>
      <c r="AF16" s="187"/>
      <c r="AG16" s="7"/>
      <c r="AH16" s="7">
        <v>14</v>
      </c>
      <c r="AI16" s="7">
        <v>-32</v>
      </c>
      <c r="AJ16" s="184">
        <f>SUM(AG16:AI16)</f>
        <v>-18</v>
      </c>
      <c r="AK16" s="231">
        <f t="shared" si="1"/>
      </c>
      <c r="AL16" s="164">
        <f t="shared" si="2"/>
        <v>2.3333333333333335</v>
      </c>
      <c r="AM16" s="164">
        <f t="shared" si="3"/>
        <v>-1.391304347826087</v>
      </c>
      <c r="AN16" s="193">
        <f t="shared" si="4"/>
        <v>-0.6206896551724138</v>
      </c>
    </row>
    <row r="17" spans="1:40" s="2" customFormat="1" ht="15.75" customHeight="1">
      <c r="A17" s="293" t="s">
        <v>34</v>
      </c>
      <c r="B17" s="5" t="s">
        <v>112</v>
      </c>
      <c r="C17" s="6" t="s">
        <v>35</v>
      </c>
      <c r="D17" s="9"/>
      <c r="E17" s="7"/>
      <c r="F17" s="7">
        <v>4</v>
      </c>
      <c r="G17" s="7">
        <f t="shared" si="5"/>
        <v>4</v>
      </c>
      <c r="H17" s="147">
        <f>G17/B20</f>
        <v>0.09302325581395349</v>
      </c>
      <c r="I17" s="9"/>
      <c r="J17" s="158">
        <f t="shared" si="0"/>
      </c>
      <c r="K17" s="163"/>
      <c r="L17" s="163"/>
      <c r="M17" s="164">
        <f t="shared" si="6"/>
      </c>
      <c r="N17" s="10"/>
      <c r="O17" s="9"/>
      <c r="P17" s="7"/>
      <c r="Q17" s="7"/>
      <c r="R17" s="7"/>
      <c r="S17" s="7"/>
      <c r="T17" s="111">
        <f t="shared" si="7"/>
        <v>0</v>
      </c>
      <c r="U17" s="12"/>
      <c r="V17" s="13"/>
      <c r="W17" s="267">
        <v>1</v>
      </c>
      <c r="X17" s="267"/>
      <c r="Y17" s="267"/>
      <c r="Z17" s="281">
        <f t="shared" si="8"/>
        <v>1</v>
      </c>
      <c r="AA17" s="288">
        <f t="shared" si="9"/>
        <v>1</v>
      </c>
      <c r="AB17" s="111">
        <f t="shared" si="10"/>
        <v>0</v>
      </c>
      <c r="AC17" s="9">
        <f>IF(Penalties!P14&gt;0,Penalties!P14,"")</f>
        <v>1</v>
      </c>
      <c r="AD17" s="7">
        <f>IF(Penalties!AD14&gt;0,Penalties!AD14,"")</f>
      </c>
      <c r="AE17" s="10"/>
      <c r="AF17" s="187"/>
      <c r="AG17" s="7"/>
      <c r="AH17" s="7"/>
      <c r="AI17" s="7">
        <v>-3</v>
      </c>
      <c r="AJ17" s="184">
        <f t="shared" si="11"/>
        <v>-3</v>
      </c>
      <c r="AK17" s="231">
        <f t="shared" si="1"/>
      </c>
      <c r="AL17" s="164">
        <f t="shared" si="2"/>
      </c>
      <c r="AM17" s="164">
        <f t="shared" si="3"/>
        <v>-0.75</v>
      </c>
      <c r="AN17" s="193">
        <f t="shared" si="4"/>
        <v>-0.75</v>
      </c>
    </row>
    <row r="18" spans="1:40" s="2" customFormat="1" ht="15.75" customHeight="1">
      <c r="A18" s="293"/>
      <c r="B18" s="5"/>
      <c r="C18" s="6"/>
      <c r="D18" s="9"/>
      <c r="E18" s="7"/>
      <c r="F18" s="7"/>
      <c r="G18" s="7">
        <f t="shared" si="5"/>
        <v>0</v>
      </c>
      <c r="H18" s="147">
        <f>G18/B20</f>
        <v>0</v>
      </c>
      <c r="I18" s="9"/>
      <c r="J18" s="158">
        <f t="shared" si="0"/>
      </c>
      <c r="K18" s="163"/>
      <c r="L18" s="163"/>
      <c r="M18" s="164">
        <f t="shared" si="6"/>
      </c>
      <c r="N18" s="10"/>
      <c r="O18" s="9"/>
      <c r="P18" s="7"/>
      <c r="Q18" s="7"/>
      <c r="R18" s="7"/>
      <c r="S18" s="7"/>
      <c r="T18" s="111">
        <f t="shared" si="7"/>
        <v>0</v>
      </c>
      <c r="U18" s="12"/>
      <c r="V18" s="13"/>
      <c r="W18" s="267"/>
      <c r="X18" s="267"/>
      <c r="Y18" s="267"/>
      <c r="Z18" s="281">
        <f t="shared" si="8"/>
        <v>0</v>
      </c>
      <c r="AA18" s="288">
        <f t="shared" si="9"/>
        <v>0</v>
      </c>
      <c r="AB18" s="111">
        <f t="shared" si="10"/>
        <v>0</v>
      </c>
      <c r="AC18" s="9">
        <f>IF(Penalties!P15&gt;0,Penalties!P15,"")</f>
      </c>
      <c r="AD18" s="7">
        <f>IF(Penalties!AD15&gt;0,Penalties!AD15,"")</f>
      </c>
      <c r="AE18" s="10"/>
      <c r="AF18" s="187"/>
      <c r="AG18" s="7"/>
      <c r="AH18" s="7"/>
      <c r="AI18" s="7"/>
      <c r="AJ18" s="184">
        <f>SUM(AG18:AI18)</f>
        <v>0</v>
      </c>
      <c r="AK18" s="231">
        <f t="shared" si="1"/>
      </c>
      <c r="AL18" s="164">
        <f t="shared" si="2"/>
      </c>
      <c r="AM18" s="164">
        <f t="shared" si="3"/>
      </c>
      <c r="AN18" s="193">
        <f t="shared" si="4"/>
      </c>
    </row>
    <row r="19" spans="1:40" s="2" customFormat="1" ht="15.75" customHeight="1" thickBot="1">
      <c r="A19" s="293"/>
      <c r="B19" s="5"/>
      <c r="C19" s="6"/>
      <c r="D19" s="28"/>
      <c r="E19" s="134"/>
      <c r="F19" s="134"/>
      <c r="G19" s="134">
        <f t="shared" si="5"/>
        <v>0</v>
      </c>
      <c r="H19" s="271">
        <f>G19/B20</f>
        <v>0</v>
      </c>
      <c r="I19" s="274"/>
      <c r="J19" s="275">
        <f t="shared" si="0"/>
      </c>
      <c r="K19" s="276"/>
      <c r="L19" s="276"/>
      <c r="M19" s="277">
        <f t="shared" si="6"/>
      </c>
      <c r="N19" s="278"/>
      <c r="O19" s="274"/>
      <c r="P19" s="282"/>
      <c r="Q19" s="282"/>
      <c r="R19" s="282"/>
      <c r="S19" s="282"/>
      <c r="T19" s="283">
        <f t="shared" si="7"/>
        <v>0</v>
      </c>
      <c r="U19" s="175"/>
      <c r="V19" s="33"/>
      <c r="W19" s="284"/>
      <c r="X19" s="284"/>
      <c r="Y19" s="284"/>
      <c r="Z19" s="179">
        <f t="shared" si="8"/>
        <v>0</v>
      </c>
      <c r="AA19" s="291">
        <f t="shared" si="9"/>
        <v>0</v>
      </c>
      <c r="AB19" s="112">
        <f t="shared" si="10"/>
        <v>0</v>
      </c>
      <c r="AC19" s="28">
        <f>IF(Penalties!P16&gt;0,Penalties!P16,"")</f>
      </c>
      <c r="AD19" s="134">
        <f>IF(Penalties!AD16&gt;0,Penalties!AD16,"")</f>
      </c>
      <c r="AE19" s="135"/>
      <c r="AF19" s="189"/>
      <c r="AG19" s="134"/>
      <c r="AH19" s="134"/>
      <c r="AI19" s="134"/>
      <c r="AJ19" s="190">
        <f>SUM(AG19:AI19)</f>
        <v>0</v>
      </c>
      <c r="AK19" s="233">
        <f t="shared" si="1"/>
      </c>
      <c r="AL19" s="234">
        <f t="shared" si="2"/>
      </c>
      <c r="AM19" s="234">
        <f t="shared" si="3"/>
      </c>
      <c r="AN19" s="195">
        <f t="shared" si="4"/>
      </c>
    </row>
    <row r="20" spans="1:40" s="2" customFormat="1" ht="15.75" customHeight="1" thickBot="1">
      <c r="A20" s="3" t="s">
        <v>210</v>
      </c>
      <c r="B20" s="4">
        <f>'Breakdown Worksheet'!M62</f>
        <v>43</v>
      </c>
      <c r="C20" s="4" t="s">
        <v>211</v>
      </c>
      <c r="D20" s="15">
        <f>SUM(D6:D19)</f>
        <v>43</v>
      </c>
      <c r="E20" s="16">
        <f>SUM(E6:E19)</f>
        <v>43</v>
      </c>
      <c r="F20" s="16">
        <f>SUM(F6:F19)</f>
        <v>129</v>
      </c>
      <c r="G20" s="270"/>
      <c r="H20" s="17" t="s">
        <v>176</v>
      </c>
      <c r="I20" s="15">
        <f>SUM(I6:I19)</f>
        <v>19</v>
      </c>
      <c r="J20" s="171">
        <f>I20/B20</f>
        <v>0.4418604651162791</v>
      </c>
      <c r="K20" s="172">
        <f>SUM(K6:K19)</f>
        <v>83</v>
      </c>
      <c r="L20" s="172">
        <f>SUM(L6:L19)</f>
        <v>0</v>
      </c>
      <c r="M20" s="173">
        <f>K20/B20</f>
        <v>1.930232558139535</v>
      </c>
      <c r="N20" s="17">
        <f aca="true" t="shared" si="12" ref="N20:AE20">SUM(N6:N19)</f>
        <v>6</v>
      </c>
      <c r="O20" s="15">
        <f t="shared" si="12"/>
        <v>40</v>
      </c>
      <c r="P20" s="16">
        <f t="shared" si="12"/>
        <v>6</v>
      </c>
      <c r="Q20" s="16">
        <f t="shared" si="12"/>
        <v>8</v>
      </c>
      <c r="R20" s="16">
        <f t="shared" si="12"/>
        <v>1</v>
      </c>
      <c r="S20" s="16">
        <f t="shared" si="12"/>
        <v>1</v>
      </c>
      <c r="T20" s="177">
        <f t="shared" si="12"/>
        <v>56</v>
      </c>
      <c r="U20" s="15">
        <f t="shared" si="12"/>
        <v>59</v>
      </c>
      <c r="V20" s="16">
        <f t="shared" si="12"/>
        <v>25</v>
      </c>
      <c r="W20" s="16">
        <f>SUM(W6:W19)</f>
        <v>77</v>
      </c>
      <c r="X20" s="16">
        <f>SUM(X6:X19)</f>
        <v>16</v>
      </c>
      <c r="Y20" s="16">
        <f>SUM(Y6:Y19)</f>
        <v>0</v>
      </c>
      <c r="Z20" s="177">
        <f t="shared" si="12"/>
        <v>177</v>
      </c>
      <c r="AA20" s="289">
        <f t="shared" si="12"/>
        <v>233</v>
      </c>
      <c r="AB20" s="177">
        <f t="shared" si="12"/>
        <v>22</v>
      </c>
      <c r="AC20" s="15">
        <f t="shared" si="12"/>
        <v>49</v>
      </c>
      <c r="AD20" s="16">
        <f t="shared" si="12"/>
        <v>8</v>
      </c>
      <c r="AE20" s="17">
        <f t="shared" si="12"/>
        <v>16</v>
      </c>
      <c r="AF20" s="18" t="s">
        <v>176</v>
      </c>
      <c r="AG20" s="16" t="s">
        <v>176</v>
      </c>
      <c r="AH20" s="16" t="s">
        <v>176</v>
      </c>
      <c r="AI20" s="16" t="s">
        <v>176</v>
      </c>
      <c r="AJ20" s="17" t="s">
        <v>176</v>
      </c>
      <c r="AK20" s="142" t="s">
        <v>176</v>
      </c>
      <c r="AL20" s="149" t="s">
        <v>176</v>
      </c>
      <c r="AM20" s="149" t="s">
        <v>176</v>
      </c>
      <c r="AN20" s="150" t="s">
        <v>176</v>
      </c>
    </row>
    <row r="21" spans="8:38" ht="18" customHeight="1" thickBot="1">
      <c r="H21" s="148"/>
      <c r="I21" s="148"/>
      <c r="J21" s="148"/>
      <c r="K21" s="148"/>
      <c r="L21" s="148"/>
      <c r="M21" s="148"/>
      <c r="AD21" s="148"/>
      <c r="AH21" s="39"/>
      <c r="AL21" s="39"/>
    </row>
    <row r="22" spans="1:40" ht="12.75" thickBot="1">
      <c r="A22" s="143" t="s">
        <v>174</v>
      </c>
      <c r="B22" s="144" t="s">
        <v>175</v>
      </c>
      <c r="C22" s="145" t="s">
        <v>212</v>
      </c>
      <c r="D22" s="318" t="s">
        <v>201</v>
      </c>
      <c r="E22" s="319"/>
      <c r="F22" s="319"/>
      <c r="G22" s="319"/>
      <c r="H22" s="320"/>
      <c r="I22" s="318" t="s">
        <v>192</v>
      </c>
      <c r="J22" s="319"/>
      <c r="K22" s="319"/>
      <c r="L22" s="319"/>
      <c r="M22" s="319"/>
      <c r="N22" s="320"/>
      <c r="O22" s="318" t="s">
        <v>159</v>
      </c>
      <c r="P22" s="319"/>
      <c r="Q22" s="319"/>
      <c r="R22" s="319"/>
      <c r="S22" s="319"/>
      <c r="T22" s="320"/>
      <c r="U22" s="312" t="s">
        <v>183</v>
      </c>
      <c r="V22" s="313"/>
      <c r="W22" s="313"/>
      <c r="X22" s="313"/>
      <c r="Y22" s="313"/>
      <c r="Z22" s="313"/>
      <c r="AA22" s="313"/>
      <c r="AB22" s="314"/>
      <c r="AC22" s="312" t="s">
        <v>202</v>
      </c>
      <c r="AD22" s="313"/>
      <c r="AE22" s="314"/>
      <c r="AF22" s="312" t="s">
        <v>217</v>
      </c>
      <c r="AG22" s="313"/>
      <c r="AH22" s="313"/>
      <c r="AI22" s="313"/>
      <c r="AJ22" s="314"/>
      <c r="AK22" s="321" t="s">
        <v>179</v>
      </c>
      <c r="AL22" s="322"/>
      <c r="AM22" s="322"/>
      <c r="AN22" s="323"/>
    </row>
    <row r="23" spans="1:40" s="1" customFormat="1" ht="49.5" customHeight="1" thickBot="1">
      <c r="A23" s="315" t="s">
        <v>36</v>
      </c>
      <c r="B23" s="316"/>
      <c r="C23" s="317"/>
      <c r="D23" s="139" t="s">
        <v>215</v>
      </c>
      <c r="E23" s="138" t="s">
        <v>213</v>
      </c>
      <c r="F23" s="138" t="s">
        <v>214</v>
      </c>
      <c r="G23" s="280" t="s">
        <v>134</v>
      </c>
      <c r="H23" s="174" t="s">
        <v>203</v>
      </c>
      <c r="I23" s="139" t="s">
        <v>204</v>
      </c>
      <c r="J23" s="154" t="s">
        <v>205</v>
      </c>
      <c r="K23" s="160" t="s">
        <v>206</v>
      </c>
      <c r="L23" s="160" t="s">
        <v>135</v>
      </c>
      <c r="M23" s="154" t="s">
        <v>207</v>
      </c>
      <c r="N23" s="141" t="s">
        <v>141</v>
      </c>
      <c r="O23" s="139" t="s">
        <v>136</v>
      </c>
      <c r="P23" s="138" t="s">
        <v>137</v>
      </c>
      <c r="Q23" s="138" t="s">
        <v>208</v>
      </c>
      <c r="R23" s="138" t="s">
        <v>209</v>
      </c>
      <c r="S23" s="138" t="s">
        <v>216</v>
      </c>
      <c r="T23" s="174" t="s">
        <v>177</v>
      </c>
      <c r="U23" s="139" t="s">
        <v>138</v>
      </c>
      <c r="V23" s="138" t="s">
        <v>139</v>
      </c>
      <c r="W23" s="280" t="s">
        <v>155</v>
      </c>
      <c r="X23" s="280" t="s">
        <v>156</v>
      </c>
      <c r="Y23" s="280" t="s">
        <v>140</v>
      </c>
      <c r="Z23" s="174" t="s">
        <v>157</v>
      </c>
      <c r="AA23" s="287" t="s">
        <v>158</v>
      </c>
      <c r="AB23" s="174" t="s">
        <v>178</v>
      </c>
      <c r="AC23" s="139" t="s">
        <v>221</v>
      </c>
      <c r="AD23" s="140" t="s">
        <v>220</v>
      </c>
      <c r="AE23" s="180" t="s">
        <v>184</v>
      </c>
      <c r="AF23" s="151" t="s">
        <v>180</v>
      </c>
      <c r="AG23" s="152" t="s">
        <v>185</v>
      </c>
      <c r="AH23" s="152" t="s">
        <v>161</v>
      </c>
      <c r="AI23" s="152" t="s">
        <v>186</v>
      </c>
      <c r="AJ23" s="153" t="s">
        <v>187</v>
      </c>
      <c r="AK23" s="228" t="s">
        <v>188</v>
      </c>
      <c r="AL23" s="229" t="s">
        <v>189</v>
      </c>
      <c r="AM23" s="229" t="s">
        <v>190</v>
      </c>
      <c r="AN23" s="153" t="s">
        <v>191</v>
      </c>
    </row>
    <row r="24" spans="1:40" s="2" customFormat="1" ht="15.75" customHeight="1">
      <c r="A24" s="292" t="s">
        <v>37</v>
      </c>
      <c r="B24" s="19" t="s">
        <v>112</v>
      </c>
      <c r="C24" s="62" t="s">
        <v>64</v>
      </c>
      <c r="D24" s="12"/>
      <c r="E24" s="13"/>
      <c r="F24" s="13">
        <v>24</v>
      </c>
      <c r="G24" s="267">
        <f>SUM(D24:F24)</f>
        <v>24</v>
      </c>
      <c r="H24" s="146">
        <f>G24/B38</f>
        <v>0.5581395348837209</v>
      </c>
      <c r="I24" s="12"/>
      <c r="J24" s="155">
        <f aca="true" t="shared" si="13" ref="J24:J37">IF(D24=0,"",I24/D24)</f>
      </c>
      <c r="K24" s="161"/>
      <c r="L24" s="161"/>
      <c r="M24" s="162">
        <f>IF(D24=0,"",(K24-L24)/D24)</f>
      </c>
      <c r="N24" s="279"/>
      <c r="O24" s="129">
        <v>7</v>
      </c>
      <c r="P24" s="130"/>
      <c r="Q24" s="130">
        <v>2</v>
      </c>
      <c r="R24" s="130"/>
      <c r="S24" s="130"/>
      <c r="T24" s="110">
        <f>SUM(O24:S24)</f>
        <v>9</v>
      </c>
      <c r="U24" s="175">
        <v>7</v>
      </c>
      <c r="V24" s="33">
        <v>3</v>
      </c>
      <c r="W24" s="284">
        <v>4</v>
      </c>
      <c r="X24" s="284">
        <v>1</v>
      </c>
      <c r="Y24" s="284"/>
      <c r="Z24" s="281">
        <f>SUM(U24:Y24)</f>
        <v>15</v>
      </c>
      <c r="AA24" s="290">
        <f>T24+Z24</f>
        <v>24</v>
      </c>
      <c r="AB24" s="110">
        <f>P24+X24</f>
        <v>1</v>
      </c>
      <c r="AC24" s="129">
        <f>IF(Penalties!P21&gt;0,Penalties!P21,"")</f>
        <v>6</v>
      </c>
      <c r="AD24" s="130">
        <f>IF(Penalties!AD21&gt;0,Penalties!AD21,"")</f>
        <v>1</v>
      </c>
      <c r="AE24" s="131">
        <v>2</v>
      </c>
      <c r="AF24" s="191"/>
      <c r="AG24" s="130"/>
      <c r="AH24" s="130"/>
      <c r="AI24" s="130">
        <v>-15</v>
      </c>
      <c r="AJ24" s="182">
        <f aca="true" t="shared" si="14" ref="AJ24:AJ37">SUM(AG24:AI24)</f>
        <v>-15</v>
      </c>
      <c r="AK24" s="230">
        <f aca="true" t="shared" si="15" ref="AK24:AK37">IF(D24&gt;0,AG24/D24,"")</f>
      </c>
      <c r="AL24" s="162">
        <f aca="true" t="shared" si="16" ref="AL24:AL37">IF(E24&gt;0,AH24/E24,"")</f>
      </c>
      <c r="AM24" s="162">
        <f aca="true" t="shared" si="17" ref="AM24:AM37">IF(F24&gt;0,AI24/F24,"")</f>
        <v>-0.625</v>
      </c>
      <c r="AN24" s="192">
        <f aca="true" t="shared" si="18" ref="AN24:AN37">IF(AJ24=0,"",AJ24/SUM(D24:F24))</f>
        <v>-0.625</v>
      </c>
    </row>
    <row r="25" spans="1:40" s="2" customFormat="1" ht="15.75" customHeight="1">
      <c r="A25" s="292" t="s">
        <v>38</v>
      </c>
      <c r="B25" s="19" t="s">
        <v>112</v>
      </c>
      <c r="C25" s="62" t="s">
        <v>39</v>
      </c>
      <c r="D25" s="12"/>
      <c r="E25" s="7"/>
      <c r="F25" s="7">
        <v>19</v>
      </c>
      <c r="G25" s="267">
        <f aca="true" t="shared" si="19" ref="G25:G37">SUM(D25:F25)</f>
        <v>19</v>
      </c>
      <c r="H25" s="146">
        <f>G25/B38</f>
        <v>0.4418604651162791</v>
      </c>
      <c r="I25" s="9"/>
      <c r="J25" s="156">
        <f t="shared" si="13"/>
      </c>
      <c r="K25" s="163"/>
      <c r="L25" s="163"/>
      <c r="M25" s="164">
        <f aca="true" t="shared" si="20" ref="M25:M37">IF(D25=0,"",(K25-L25)/D25)</f>
      </c>
      <c r="N25" s="10"/>
      <c r="O25" s="9">
        <v>7</v>
      </c>
      <c r="P25" s="7">
        <v>1</v>
      </c>
      <c r="Q25" s="7">
        <v>1</v>
      </c>
      <c r="R25" s="7"/>
      <c r="S25" s="7"/>
      <c r="T25" s="111">
        <f aca="true" t="shared" si="21" ref="T25:T37">SUM(O25:S25)</f>
        <v>9</v>
      </c>
      <c r="U25" s="9">
        <v>4</v>
      </c>
      <c r="V25" s="7">
        <v>3</v>
      </c>
      <c r="W25" s="268">
        <v>10</v>
      </c>
      <c r="X25" s="268"/>
      <c r="Y25" s="268"/>
      <c r="Z25" s="281">
        <f aca="true" t="shared" si="22" ref="Z25:Z37">SUM(U25:Y25)</f>
        <v>17</v>
      </c>
      <c r="AA25" s="288">
        <f aca="true" t="shared" si="23" ref="AA25:AA37">T25+Z25</f>
        <v>26</v>
      </c>
      <c r="AB25" s="111">
        <f aca="true" t="shared" si="24" ref="AB25:AB37">P25+X25</f>
        <v>1</v>
      </c>
      <c r="AC25" s="9">
        <f>IF(Penalties!P22&gt;0,Penalties!P22,"")</f>
        <v>5</v>
      </c>
      <c r="AD25" s="7">
        <f>IF(Penalties!AD22&gt;0,Penalties!AD22,"")</f>
        <v>1</v>
      </c>
      <c r="AE25" s="10">
        <v>2</v>
      </c>
      <c r="AF25" s="187"/>
      <c r="AG25" s="7"/>
      <c r="AH25" s="7"/>
      <c r="AI25" s="7">
        <v>11</v>
      </c>
      <c r="AJ25" s="184">
        <f t="shared" si="14"/>
        <v>11</v>
      </c>
      <c r="AK25" s="231">
        <f t="shared" si="15"/>
      </c>
      <c r="AL25" s="164">
        <f t="shared" si="16"/>
      </c>
      <c r="AM25" s="164">
        <f t="shared" si="17"/>
        <v>0.5789473684210527</v>
      </c>
      <c r="AN25" s="193">
        <f t="shared" si="18"/>
        <v>0.5789473684210527</v>
      </c>
    </row>
    <row r="26" spans="1:40" s="2" customFormat="1" ht="15.75" customHeight="1">
      <c r="A26" s="293" t="s">
        <v>40</v>
      </c>
      <c r="B26" s="5" t="s">
        <v>110</v>
      </c>
      <c r="C26" s="29" t="s">
        <v>41</v>
      </c>
      <c r="D26" s="12"/>
      <c r="E26" s="7">
        <v>5</v>
      </c>
      <c r="F26" s="7">
        <v>12</v>
      </c>
      <c r="G26" s="267">
        <f t="shared" si="19"/>
        <v>17</v>
      </c>
      <c r="H26" s="146">
        <f>G26/B38</f>
        <v>0.3953488372093023</v>
      </c>
      <c r="I26" s="109"/>
      <c r="J26" s="157">
        <f t="shared" si="13"/>
      </c>
      <c r="K26" s="165"/>
      <c r="L26" s="165"/>
      <c r="M26" s="164">
        <f t="shared" si="20"/>
      </c>
      <c r="N26" s="167"/>
      <c r="O26" s="109">
        <v>2</v>
      </c>
      <c r="P26" s="97"/>
      <c r="Q26" s="97">
        <v>1</v>
      </c>
      <c r="R26" s="97"/>
      <c r="S26" s="97"/>
      <c r="T26" s="111">
        <f t="shared" si="21"/>
        <v>3</v>
      </c>
      <c r="U26" s="176">
        <v>4</v>
      </c>
      <c r="V26" s="99">
        <v>3</v>
      </c>
      <c r="W26" s="285">
        <v>9</v>
      </c>
      <c r="X26" s="285"/>
      <c r="Y26" s="285"/>
      <c r="Z26" s="281">
        <f t="shared" si="22"/>
        <v>16</v>
      </c>
      <c r="AA26" s="288">
        <f t="shared" si="23"/>
        <v>19</v>
      </c>
      <c r="AB26" s="111">
        <f t="shared" si="24"/>
        <v>0</v>
      </c>
      <c r="AC26" s="9">
        <f>IF(Penalties!P23&gt;0,Penalties!P23,"")</f>
        <v>5</v>
      </c>
      <c r="AD26" s="7">
        <f>IF(Penalties!AD23&gt;0,Penalties!AD23,"")</f>
        <v>1</v>
      </c>
      <c r="AE26" s="10">
        <v>2</v>
      </c>
      <c r="AF26" s="187"/>
      <c r="AG26" s="7"/>
      <c r="AH26" s="7">
        <v>9</v>
      </c>
      <c r="AI26" s="7">
        <v>-5</v>
      </c>
      <c r="AJ26" s="184">
        <f t="shared" si="14"/>
        <v>4</v>
      </c>
      <c r="AK26" s="231">
        <f t="shared" si="15"/>
      </c>
      <c r="AL26" s="164">
        <f t="shared" si="16"/>
        <v>1.8</v>
      </c>
      <c r="AM26" s="164">
        <f t="shared" si="17"/>
        <v>-0.4166666666666667</v>
      </c>
      <c r="AN26" s="193">
        <f t="shared" si="18"/>
        <v>0.23529411764705882</v>
      </c>
    </row>
    <row r="27" spans="1:40" s="2" customFormat="1" ht="15.75" customHeight="1">
      <c r="A27" s="293" t="s">
        <v>42</v>
      </c>
      <c r="B27" s="5" t="s">
        <v>112</v>
      </c>
      <c r="C27" s="29" t="s">
        <v>43</v>
      </c>
      <c r="D27" s="12"/>
      <c r="E27" s="7"/>
      <c r="F27" s="7">
        <v>8</v>
      </c>
      <c r="G27" s="267">
        <f t="shared" si="19"/>
        <v>8</v>
      </c>
      <c r="H27" s="146">
        <f>G27/B38</f>
        <v>0.18604651162790697</v>
      </c>
      <c r="I27" s="9"/>
      <c r="J27" s="156">
        <f t="shared" si="13"/>
      </c>
      <c r="K27" s="163"/>
      <c r="L27" s="163"/>
      <c r="M27" s="164">
        <f t="shared" si="20"/>
      </c>
      <c r="N27" s="10"/>
      <c r="O27" s="9">
        <v>2</v>
      </c>
      <c r="P27" s="7"/>
      <c r="Q27" s="7"/>
      <c r="R27" s="7"/>
      <c r="S27" s="7"/>
      <c r="T27" s="111">
        <f t="shared" si="21"/>
        <v>2</v>
      </c>
      <c r="U27" s="9">
        <v>2</v>
      </c>
      <c r="V27" s="7">
        <v>1</v>
      </c>
      <c r="W27" s="268">
        <v>4</v>
      </c>
      <c r="X27" s="268"/>
      <c r="Y27" s="268"/>
      <c r="Z27" s="281">
        <f t="shared" si="22"/>
        <v>7</v>
      </c>
      <c r="AA27" s="288">
        <f t="shared" si="23"/>
        <v>9</v>
      </c>
      <c r="AB27" s="111">
        <f t="shared" si="24"/>
        <v>0</v>
      </c>
      <c r="AC27" s="9">
        <f>IF(Penalties!P24&gt;0,Penalties!P24,"")</f>
        <v>5</v>
      </c>
      <c r="AD27" s="7">
        <f>IF(Penalties!AD24&gt;0,Penalties!AD24,"")</f>
      </c>
      <c r="AE27" s="10">
        <v>1</v>
      </c>
      <c r="AF27" s="188"/>
      <c r="AG27" s="7"/>
      <c r="AH27" s="7"/>
      <c r="AI27" s="7">
        <v>4</v>
      </c>
      <c r="AJ27" s="184">
        <f t="shared" si="14"/>
        <v>4</v>
      </c>
      <c r="AK27" s="231">
        <f t="shared" si="15"/>
      </c>
      <c r="AL27" s="164">
        <f t="shared" si="16"/>
      </c>
      <c r="AM27" s="164">
        <f t="shared" si="17"/>
        <v>0.5</v>
      </c>
      <c r="AN27" s="193">
        <f t="shared" si="18"/>
        <v>0.5</v>
      </c>
    </row>
    <row r="28" spans="1:40" s="98" customFormat="1" ht="15.75" customHeight="1">
      <c r="A28" s="294" t="s">
        <v>44</v>
      </c>
      <c r="B28" s="94" t="s">
        <v>2</v>
      </c>
      <c r="C28" s="108" t="s">
        <v>63</v>
      </c>
      <c r="D28" s="96">
        <v>3</v>
      </c>
      <c r="E28" s="97">
        <v>17</v>
      </c>
      <c r="F28" s="97">
        <v>5</v>
      </c>
      <c r="G28" s="267">
        <f t="shared" si="19"/>
        <v>25</v>
      </c>
      <c r="H28" s="146">
        <f>G28/B38</f>
        <v>0.5813953488372093</v>
      </c>
      <c r="I28" s="9">
        <v>1</v>
      </c>
      <c r="J28" s="156">
        <f t="shared" si="13"/>
        <v>0.3333333333333333</v>
      </c>
      <c r="K28" s="163">
        <v>4</v>
      </c>
      <c r="L28" s="163"/>
      <c r="M28" s="164">
        <f t="shared" si="20"/>
        <v>1.3333333333333333</v>
      </c>
      <c r="N28" s="168"/>
      <c r="O28" s="9">
        <v>5</v>
      </c>
      <c r="P28" s="7"/>
      <c r="Q28" s="7"/>
      <c r="R28" s="7">
        <v>1</v>
      </c>
      <c r="S28" s="7"/>
      <c r="T28" s="111">
        <f t="shared" si="21"/>
        <v>6</v>
      </c>
      <c r="U28" s="175">
        <v>5</v>
      </c>
      <c r="V28" s="33">
        <v>5</v>
      </c>
      <c r="W28" s="284">
        <v>5</v>
      </c>
      <c r="X28" s="284">
        <v>1</v>
      </c>
      <c r="Y28" s="284"/>
      <c r="Z28" s="281">
        <f t="shared" si="22"/>
        <v>16</v>
      </c>
      <c r="AA28" s="288">
        <f t="shared" si="23"/>
        <v>22</v>
      </c>
      <c r="AB28" s="111">
        <f t="shared" si="24"/>
        <v>1</v>
      </c>
      <c r="AC28" s="9">
        <f>IF(Penalties!P25&gt;0,Penalties!P25,"")</f>
        <v>9</v>
      </c>
      <c r="AD28" s="7">
        <f>IF(Penalties!AD25&gt;0,Penalties!AD25,"")</f>
        <v>1</v>
      </c>
      <c r="AE28" s="132">
        <v>3</v>
      </c>
      <c r="AF28" s="185">
        <v>-1</v>
      </c>
      <c r="AG28" s="97">
        <v>-7</v>
      </c>
      <c r="AH28" s="97">
        <v>2</v>
      </c>
      <c r="AI28" s="97">
        <v>9</v>
      </c>
      <c r="AJ28" s="186">
        <f t="shared" si="14"/>
        <v>4</v>
      </c>
      <c r="AK28" s="232">
        <f t="shared" si="15"/>
        <v>-2.3333333333333335</v>
      </c>
      <c r="AL28" s="166">
        <f t="shared" si="16"/>
        <v>0.11764705882352941</v>
      </c>
      <c r="AM28" s="166">
        <f t="shared" si="17"/>
        <v>1.8</v>
      </c>
      <c r="AN28" s="194">
        <f t="shared" si="18"/>
        <v>0.16</v>
      </c>
    </row>
    <row r="29" spans="1:40" s="2" customFormat="1" ht="15.75" customHeight="1">
      <c r="A29" s="293" t="s">
        <v>45</v>
      </c>
      <c r="B29" s="5" t="s">
        <v>113</v>
      </c>
      <c r="C29" s="29" t="s">
        <v>46</v>
      </c>
      <c r="D29" s="12"/>
      <c r="E29" s="7">
        <v>16</v>
      </c>
      <c r="F29" s="7">
        <v>3</v>
      </c>
      <c r="G29" s="267">
        <f t="shared" si="19"/>
        <v>19</v>
      </c>
      <c r="H29" s="146">
        <f>G29/B38</f>
        <v>0.4418604651162791</v>
      </c>
      <c r="I29" s="9"/>
      <c r="J29" s="156">
        <f t="shared" si="13"/>
      </c>
      <c r="K29" s="163"/>
      <c r="L29" s="163"/>
      <c r="M29" s="164">
        <f t="shared" si="20"/>
      </c>
      <c r="N29" s="10"/>
      <c r="O29" s="9">
        <v>5</v>
      </c>
      <c r="P29" s="7"/>
      <c r="Q29" s="7">
        <v>1</v>
      </c>
      <c r="R29" s="7"/>
      <c r="S29" s="7"/>
      <c r="T29" s="111">
        <f t="shared" si="21"/>
        <v>6</v>
      </c>
      <c r="U29" s="9">
        <v>6</v>
      </c>
      <c r="V29" s="7">
        <v>2</v>
      </c>
      <c r="W29" s="268">
        <v>7</v>
      </c>
      <c r="X29" s="268">
        <v>1</v>
      </c>
      <c r="Y29" s="268"/>
      <c r="Z29" s="281">
        <f t="shared" si="22"/>
        <v>16</v>
      </c>
      <c r="AA29" s="288">
        <f t="shared" si="23"/>
        <v>22</v>
      </c>
      <c r="AB29" s="111">
        <f t="shared" si="24"/>
        <v>1</v>
      </c>
      <c r="AC29" s="9">
        <f>IF(Penalties!P26&gt;0,Penalties!P26,"")</f>
        <v>4</v>
      </c>
      <c r="AD29" s="7">
        <f>IF(Penalties!AD26&gt;0,Penalties!AD26,"")</f>
        <v>1</v>
      </c>
      <c r="AE29" s="10">
        <v>2</v>
      </c>
      <c r="AF29" s="187"/>
      <c r="AG29" s="7"/>
      <c r="AH29" s="7">
        <v>5</v>
      </c>
      <c r="AI29" s="7">
        <v>0</v>
      </c>
      <c r="AJ29" s="184">
        <f t="shared" si="14"/>
        <v>5</v>
      </c>
      <c r="AK29" s="231">
        <f t="shared" si="15"/>
      </c>
      <c r="AL29" s="164">
        <f t="shared" si="16"/>
        <v>0.3125</v>
      </c>
      <c r="AM29" s="164">
        <f t="shared" si="17"/>
        <v>0</v>
      </c>
      <c r="AN29" s="193">
        <f t="shared" si="18"/>
        <v>0.2631578947368421</v>
      </c>
    </row>
    <row r="30" spans="1:40" s="2" customFormat="1" ht="15.75" customHeight="1">
      <c r="A30" s="293" t="s">
        <v>47</v>
      </c>
      <c r="B30" s="5" t="s">
        <v>110</v>
      </c>
      <c r="C30" s="29" t="s">
        <v>48</v>
      </c>
      <c r="D30" s="12"/>
      <c r="E30" s="7">
        <v>1</v>
      </c>
      <c r="F30" s="7">
        <v>19</v>
      </c>
      <c r="G30" s="267">
        <f t="shared" si="19"/>
        <v>20</v>
      </c>
      <c r="H30" s="146">
        <f>G30/B38</f>
        <v>0.46511627906976744</v>
      </c>
      <c r="I30" s="9"/>
      <c r="J30" s="156">
        <f t="shared" si="13"/>
      </c>
      <c r="K30" s="163"/>
      <c r="L30" s="163"/>
      <c r="M30" s="164">
        <f t="shared" si="20"/>
      </c>
      <c r="N30" s="168"/>
      <c r="O30" s="9">
        <v>4</v>
      </c>
      <c r="P30" s="7"/>
      <c r="Q30" s="7"/>
      <c r="R30" s="7"/>
      <c r="S30" s="7"/>
      <c r="T30" s="111">
        <f t="shared" si="21"/>
        <v>4</v>
      </c>
      <c r="U30" s="175">
        <v>5</v>
      </c>
      <c r="V30" s="33">
        <v>4</v>
      </c>
      <c r="W30" s="284">
        <v>8</v>
      </c>
      <c r="X30" s="284"/>
      <c r="Y30" s="284"/>
      <c r="Z30" s="281">
        <f t="shared" si="22"/>
        <v>17</v>
      </c>
      <c r="AA30" s="288">
        <f t="shared" si="23"/>
        <v>21</v>
      </c>
      <c r="AB30" s="111">
        <f t="shared" si="24"/>
        <v>0</v>
      </c>
      <c r="AC30" s="9">
        <f>IF(Penalties!P27&gt;0,Penalties!P27,"")</f>
        <v>7</v>
      </c>
      <c r="AD30" s="7">
        <f>IF(Penalties!AD27&gt;0,Penalties!AD27,"")</f>
        <v>1</v>
      </c>
      <c r="AE30" s="10">
        <v>2</v>
      </c>
      <c r="AF30" s="187"/>
      <c r="AG30" s="7"/>
      <c r="AH30" s="7">
        <v>-1</v>
      </c>
      <c r="AI30" s="7">
        <v>10</v>
      </c>
      <c r="AJ30" s="184">
        <f t="shared" si="14"/>
        <v>9</v>
      </c>
      <c r="AK30" s="231">
        <f t="shared" si="15"/>
      </c>
      <c r="AL30" s="164">
        <f t="shared" si="16"/>
        <v>-1</v>
      </c>
      <c r="AM30" s="164">
        <f t="shared" si="17"/>
        <v>0.5263157894736842</v>
      </c>
      <c r="AN30" s="193">
        <f t="shared" si="18"/>
        <v>0.45</v>
      </c>
    </row>
    <row r="31" spans="1:40" s="98" customFormat="1" ht="15.75" customHeight="1">
      <c r="A31" s="294" t="s">
        <v>49</v>
      </c>
      <c r="B31" s="94" t="s">
        <v>3</v>
      </c>
      <c r="C31" s="108" t="s">
        <v>50</v>
      </c>
      <c r="D31" s="96">
        <v>12</v>
      </c>
      <c r="E31" s="97">
        <v>3</v>
      </c>
      <c r="F31" s="97"/>
      <c r="G31" s="267">
        <f t="shared" si="19"/>
        <v>15</v>
      </c>
      <c r="H31" s="146">
        <f>G31/B38</f>
        <v>0.3488372093023256</v>
      </c>
      <c r="I31" s="9">
        <v>6</v>
      </c>
      <c r="J31" s="156">
        <f t="shared" si="13"/>
        <v>0.5</v>
      </c>
      <c r="K31" s="163">
        <v>24</v>
      </c>
      <c r="L31" s="163"/>
      <c r="M31" s="164">
        <f t="shared" si="20"/>
        <v>2</v>
      </c>
      <c r="N31" s="10">
        <v>1</v>
      </c>
      <c r="O31" s="9"/>
      <c r="P31" s="7"/>
      <c r="Q31" s="7"/>
      <c r="R31" s="7"/>
      <c r="S31" s="7">
        <v>1</v>
      </c>
      <c r="T31" s="111">
        <f t="shared" si="21"/>
        <v>1</v>
      </c>
      <c r="U31" s="9"/>
      <c r="V31" s="7"/>
      <c r="W31" s="268">
        <v>1</v>
      </c>
      <c r="X31" s="268"/>
      <c r="Y31" s="268"/>
      <c r="Z31" s="281">
        <f t="shared" si="22"/>
        <v>1</v>
      </c>
      <c r="AA31" s="288">
        <f t="shared" si="23"/>
        <v>2</v>
      </c>
      <c r="AB31" s="111">
        <f t="shared" si="24"/>
        <v>0</v>
      </c>
      <c r="AC31" s="9">
        <f>IF(Penalties!P28&gt;0,Penalties!P28,"")</f>
        <v>4</v>
      </c>
      <c r="AD31" s="7">
        <f>IF(Penalties!AD28&gt;0,Penalties!AD28,"")</f>
      </c>
      <c r="AE31" s="132">
        <v>1</v>
      </c>
      <c r="AF31" s="185">
        <v>15</v>
      </c>
      <c r="AG31" s="97">
        <v>6</v>
      </c>
      <c r="AH31" s="97">
        <v>-10</v>
      </c>
      <c r="AI31" s="97"/>
      <c r="AJ31" s="186">
        <f t="shared" si="14"/>
        <v>-4</v>
      </c>
      <c r="AK31" s="232">
        <f t="shared" si="15"/>
        <v>0.5</v>
      </c>
      <c r="AL31" s="166">
        <f t="shared" si="16"/>
        <v>-3.3333333333333335</v>
      </c>
      <c r="AM31" s="166">
        <f t="shared" si="17"/>
      </c>
      <c r="AN31" s="194">
        <f t="shared" si="18"/>
        <v>-0.26666666666666666</v>
      </c>
    </row>
    <row r="32" spans="1:40" s="2" customFormat="1" ht="15.75" customHeight="1">
      <c r="A32" s="293" t="s">
        <v>51</v>
      </c>
      <c r="B32" s="5" t="s">
        <v>4</v>
      </c>
      <c r="C32" s="29" t="s">
        <v>52</v>
      </c>
      <c r="D32" s="12">
        <v>1</v>
      </c>
      <c r="E32" s="8"/>
      <c r="F32" s="8">
        <v>5</v>
      </c>
      <c r="G32" s="267">
        <f t="shared" si="19"/>
        <v>6</v>
      </c>
      <c r="H32" s="146">
        <f>G32/B38</f>
        <v>0.13953488372093023</v>
      </c>
      <c r="I32" s="109"/>
      <c r="J32" s="157">
        <f t="shared" si="13"/>
        <v>0</v>
      </c>
      <c r="K32" s="169">
        <v>0</v>
      </c>
      <c r="L32" s="169"/>
      <c r="M32" s="164">
        <f t="shared" si="20"/>
        <v>0</v>
      </c>
      <c r="N32" s="167"/>
      <c r="O32" s="109"/>
      <c r="P32" s="100"/>
      <c r="Q32" s="100"/>
      <c r="R32" s="97"/>
      <c r="S32" s="100"/>
      <c r="T32" s="111">
        <f t="shared" si="21"/>
        <v>0</v>
      </c>
      <c r="U32" s="178">
        <v>3</v>
      </c>
      <c r="V32" s="101">
        <v>1</v>
      </c>
      <c r="W32" s="286">
        <v>2</v>
      </c>
      <c r="X32" s="286"/>
      <c r="Y32" s="286"/>
      <c r="Z32" s="281">
        <f t="shared" si="22"/>
        <v>6</v>
      </c>
      <c r="AA32" s="288">
        <f t="shared" si="23"/>
        <v>6</v>
      </c>
      <c r="AB32" s="111">
        <f t="shared" si="24"/>
        <v>0</v>
      </c>
      <c r="AC32" s="9">
        <f>IF(Penalties!P29&gt;0,Penalties!P29,"")</f>
      </c>
      <c r="AD32" s="7">
        <f>IF(Penalties!AD29&gt;0,Penalties!AD29,"")</f>
      </c>
      <c r="AE32" s="133"/>
      <c r="AF32" s="187"/>
      <c r="AG32" s="7">
        <v>-15</v>
      </c>
      <c r="AH32" s="7"/>
      <c r="AI32" s="7">
        <v>1</v>
      </c>
      <c r="AJ32" s="184">
        <f t="shared" si="14"/>
        <v>-14</v>
      </c>
      <c r="AK32" s="231">
        <f t="shared" si="15"/>
        <v>-15</v>
      </c>
      <c r="AL32" s="164">
        <f t="shared" si="16"/>
      </c>
      <c r="AM32" s="164">
        <f t="shared" si="17"/>
        <v>0.2</v>
      </c>
      <c r="AN32" s="194">
        <f t="shared" si="18"/>
        <v>-2.3333333333333335</v>
      </c>
    </row>
    <row r="33" spans="1:40" s="2" customFormat="1" ht="15.75" customHeight="1">
      <c r="A33" s="293" t="s">
        <v>53</v>
      </c>
      <c r="B33" s="5" t="s">
        <v>112</v>
      </c>
      <c r="C33" s="29" t="s">
        <v>54</v>
      </c>
      <c r="D33" s="12"/>
      <c r="E33" s="8"/>
      <c r="F33" s="8">
        <v>7</v>
      </c>
      <c r="G33" s="267">
        <f t="shared" si="19"/>
        <v>7</v>
      </c>
      <c r="H33" s="146">
        <f>G33/B38</f>
        <v>0.16279069767441862</v>
      </c>
      <c r="I33" s="109"/>
      <c r="J33" s="156">
        <f t="shared" si="13"/>
      </c>
      <c r="K33" s="170"/>
      <c r="L33" s="170"/>
      <c r="M33" s="164">
        <f t="shared" si="20"/>
      </c>
      <c r="N33" s="10"/>
      <c r="O33" s="9">
        <v>1</v>
      </c>
      <c r="P33" s="8"/>
      <c r="Q33" s="8">
        <v>1</v>
      </c>
      <c r="R33" s="7"/>
      <c r="S33" s="8"/>
      <c r="T33" s="111">
        <f t="shared" si="21"/>
        <v>2</v>
      </c>
      <c r="U33" s="11">
        <v>1</v>
      </c>
      <c r="V33" s="8"/>
      <c r="W33" s="269"/>
      <c r="X33" s="269"/>
      <c r="Y33" s="269"/>
      <c r="Z33" s="281">
        <f t="shared" si="22"/>
        <v>1</v>
      </c>
      <c r="AA33" s="288">
        <f t="shared" si="23"/>
        <v>3</v>
      </c>
      <c r="AB33" s="111">
        <f t="shared" si="24"/>
        <v>0</v>
      </c>
      <c r="AC33" s="9">
        <f>IF(Penalties!P30&gt;0,Penalties!P30,"")</f>
        <v>1</v>
      </c>
      <c r="AD33" s="7">
        <f>IF(Penalties!AD30&gt;0,Penalties!AD30,"")</f>
      </c>
      <c r="AE33" s="133"/>
      <c r="AF33" s="187"/>
      <c r="AG33" s="7"/>
      <c r="AH33" s="7"/>
      <c r="AI33" s="7">
        <v>7</v>
      </c>
      <c r="AJ33" s="184">
        <f t="shared" si="14"/>
        <v>7</v>
      </c>
      <c r="AK33" s="231">
        <f t="shared" si="15"/>
      </c>
      <c r="AL33" s="164">
        <f t="shared" si="16"/>
      </c>
      <c r="AM33" s="164">
        <f t="shared" si="17"/>
        <v>1</v>
      </c>
      <c r="AN33" s="194">
        <f t="shared" si="18"/>
        <v>1</v>
      </c>
    </row>
    <row r="34" spans="1:40" s="2" customFormat="1" ht="15.75" customHeight="1">
      <c r="A34" s="293" t="s">
        <v>55</v>
      </c>
      <c r="B34" s="5" t="s">
        <v>5</v>
      </c>
      <c r="C34" s="29" t="s">
        <v>56</v>
      </c>
      <c r="D34" s="12">
        <v>12</v>
      </c>
      <c r="E34" s="7"/>
      <c r="F34" s="7">
        <v>6</v>
      </c>
      <c r="G34" s="267">
        <f t="shared" si="19"/>
        <v>18</v>
      </c>
      <c r="H34" s="146">
        <f>G34/B38</f>
        <v>0.4186046511627907</v>
      </c>
      <c r="I34" s="9">
        <v>6</v>
      </c>
      <c r="J34" s="158">
        <f t="shared" si="13"/>
        <v>0.5</v>
      </c>
      <c r="K34" s="163">
        <v>29</v>
      </c>
      <c r="L34" s="163"/>
      <c r="M34" s="164">
        <f t="shared" si="20"/>
        <v>2.4166666666666665</v>
      </c>
      <c r="N34" s="10">
        <v>2</v>
      </c>
      <c r="O34" s="9">
        <v>1</v>
      </c>
      <c r="P34" s="7"/>
      <c r="Q34" s="7">
        <v>1</v>
      </c>
      <c r="R34" s="7"/>
      <c r="S34" s="7"/>
      <c r="T34" s="111">
        <f t="shared" si="21"/>
        <v>2</v>
      </c>
      <c r="U34" s="9">
        <v>3</v>
      </c>
      <c r="V34" s="7">
        <v>2</v>
      </c>
      <c r="W34" s="268">
        <v>5</v>
      </c>
      <c r="X34" s="268">
        <v>2</v>
      </c>
      <c r="Y34" s="268"/>
      <c r="Z34" s="281">
        <f t="shared" si="22"/>
        <v>12</v>
      </c>
      <c r="AA34" s="288">
        <f t="shared" si="23"/>
        <v>14</v>
      </c>
      <c r="AB34" s="111">
        <f t="shared" si="24"/>
        <v>2</v>
      </c>
      <c r="AC34" s="9">
        <f>IF(Penalties!P31&gt;0,Penalties!P31,"")</f>
        <v>7</v>
      </c>
      <c r="AD34" s="7">
        <f>IF(Penalties!AD31&gt;0,Penalties!AD31,"")</f>
        <v>1</v>
      </c>
      <c r="AE34" s="10">
        <v>2</v>
      </c>
      <c r="AF34" s="187">
        <v>19</v>
      </c>
      <c r="AG34" s="7">
        <v>4</v>
      </c>
      <c r="AH34" s="7"/>
      <c r="AI34" s="7">
        <v>-7</v>
      </c>
      <c r="AJ34" s="184">
        <f t="shared" si="14"/>
        <v>-3</v>
      </c>
      <c r="AK34" s="231">
        <f t="shared" si="15"/>
        <v>0.3333333333333333</v>
      </c>
      <c r="AL34" s="164">
        <f t="shared" si="16"/>
      </c>
      <c r="AM34" s="164">
        <f t="shared" si="17"/>
        <v>-1.1666666666666667</v>
      </c>
      <c r="AN34" s="193">
        <f t="shared" si="18"/>
        <v>-0.16666666666666666</v>
      </c>
    </row>
    <row r="35" spans="1:40" s="2" customFormat="1" ht="15.75" customHeight="1">
      <c r="A35" s="295" t="s">
        <v>57</v>
      </c>
      <c r="B35" s="63" t="s">
        <v>112</v>
      </c>
      <c r="C35" s="64" t="s">
        <v>58</v>
      </c>
      <c r="D35" s="12"/>
      <c r="E35" s="7"/>
      <c r="F35" s="7">
        <v>6</v>
      </c>
      <c r="G35" s="267">
        <f t="shared" si="19"/>
        <v>6</v>
      </c>
      <c r="H35" s="146">
        <f>G35/B38</f>
        <v>0.13953488372093023</v>
      </c>
      <c r="I35" s="9"/>
      <c r="J35" s="156">
        <f t="shared" si="13"/>
      </c>
      <c r="K35" s="163"/>
      <c r="L35" s="163"/>
      <c r="M35" s="164">
        <f t="shared" si="20"/>
      </c>
      <c r="N35" s="14"/>
      <c r="O35" s="9">
        <v>1</v>
      </c>
      <c r="P35" s="7"/>
      <c r="Q35" s="7"/>
      <c r="R35" s="7"/>
      <c r="S35" s="7"/>
      <c r="T35" s="111">
        <f t="shared" si="21"/>
        <v>1</v>
      </c>
      <c r="U35" s="12"/>
      <c r="V35" s="13"/>
      <c r="W35" s="267">
        <v>1</v>
      </c>
      <c r="X35" s="267"/>
      <c r="Y35" s="267"/>
      <c r="Z35" s="281">
        <f t="shared" si="22"/>
        <v>1</v>
      </c>
      <c r="AA35" s="288">
        <f t="shared" si="23"/>
        <v>2</v>
      </c>
      <c r="AB35" s="111">
        <f t="shared" si="24"/>
        <v>0</v>
      </c>
      <c r="AC35" s="9">
        <f>IF(Penalties!P32&gt;0,Penalties!P32,"")</f>
      </c>
      <c r="AD35" s="7">
        <f>IF(Penalties!AD32&gt;0,Penalties!AD32,"")</f>
      </c>
      <c r="AE35" s="10"/>
      <c r="AF35" s="187"/>
      <c r="AG35" s="7"/>
      <c r="AH35" s="7"/>
      <c r="AI35" s="7">
        <v>14</v>
      </c>
      <c r="AJ35" s="184">
        <f t="shared" si="14"/>
        <v>14</v>
      </c>
      <c r="AK35" s="231">
        <f t="shared" si="15"/>
      </c>
      <c r="AL35" s="164">
        <f t="shared" si="16"/>
      </c>
      <c r="AM35" s="164">
        <f t="shared" si="17"/>
        <v>2.3333333333333335</v>
      </c>
      <c r="AN35" s="193">
        <f t="shared" si="18"/>
        <v>2.3333333333333335</v>
      </c>
    </row>
    <row r="36" spans="1:40" s="2" customFormat="1" ht="15.75" customHeight="1">
      <c r="A36" s="295" t="s">
        <v>59</v>
      </c>
      <c r="B36" s="63" t="s">
        <v>112</v>
      </c>
      <c r="C36" s="64" t="s">
        <v>60</v>
      </c>
      <c r="D36" s="12"/>
      <c r="E36" s="7"/>
      <c r="F36" s="7">
        <v>6</v>
      </c>
      <c r="G36" s="267">
        <f t="shared" si="19"/>
        <v>6</v>
      </c>
      <c r="H36" s="146">
        <f>G36/B38</f>
        <v>0.13953488372093023</v>
      </c>
      <c r="I36" s="9"/>
      <c r="J36" s="158">
        <f t="shared" si="13"/>
      </c>
      <c r="K36" s="163"/>
      <c r="L36" s="163"/>
      <c r="M36" s="164">
        <f t="shared" si="20"/>
      </c>
      <c r="N36" s="14"/>
      <c r="O36" s="9">
        <v>1</v>
      </c>
      <c r="P36" s="7"/>
      <c r="Q36" s="7"/>
      <c r="R36" s="7"/>
      <c r="S36" s="7"/>
      <c r="T36" s="111">
        <f t="shared" si="21"/>
        <v>1</v>
      </c>
      <c r="U36" s="12"/>
      <c r="V36" s="13"/>
      <c r="W36" s="267">
        <v>1</v>
      </c>
      <c r="X36" s="267"/>
      <c r="Y36" s="267"/>
      <c r="Z36" s="281">
        <f t="shared" si="22"/>
        <v>1</v>
      </c>
      <c r="AA36" s="288">
        <f t="shared" si="23"/>
        <v>2</v>
      </c>
      <c r="AB36" s="111">
        <f t="shared" si="24"/>
        <v>0</v>
      </c>
      <c r="AC36" s="9">
        <f>IF(Penalties!P33&gt;0,Penalties!P33,"")</f>
        <v>1</v>
      </c>
      <c r="AD36" s="7">
        <f>IF(Penalties!AD33&gt;0,Penalties!AD33,"")</f>
      </c>
      <c r="AE36" s="10"/>
      <c r="AF36" s="187"/>
      <c r="AG36" s="7"/>
      <c r="AH36" s="7"/>
      <c r="AI36" s="7">
        <v>-1</v>
      </c>
      <c r="AJ36" s="184">
        <f t="shared" si="14"/>
        <v>-1</v>
      </c>
      <c r="AK36" s="231">
        <f t="shared" si="15"/>
      </c>
      <c r="AL36" s="164">
        <f t="shared" si="16"/>
      </c>
      <c r="AM36" s="164">
        <f t="shared" si="17"/>
        <v>-0.16666666666666666</v>
      </c>
      <c r="AN36" s="193">
        <f t="shared" si="18"/>
        <v>-0.16666666666666666</v>
      </c>
    </row>
    <row r="37" spans="1:40" s="2" customFormat="1" ht="15.75" customHeight="1" thickBot="1">
      <c r="A37" s="293" t="s">
        <v>61</v>
      </c>
      <c r="B37" s="5" t="s">
        <v>1</v>
      </c>
      <c r="C37" s="6" t="s">
        <v>62</v>
      </c>
      <c r="D37" s="12">
        <v>15</v>
      </c>
      <c r="E37" s="7">
        <v>1</v>
      </c>
      <c r="F37" s="7">
        <v>7</v>
      </c>
      <c r="G37" s="267">
        <f t="shared" si="19"/>
        <v>23</v>
      </c>
      <c r="H37" s="146">
        <f>G37/B38</f>
        <v>0.5348837209302325</v>
      </c>
      <c r="I37" s="9">
        <v>11</v>
      </c>
      <c r="J37" s="159">
        <f t="shared" si="13"/>
        <v>0.7333333333333333</v>
      </c>
      <c r="K37" s="163">
        <v>29</v>
      </c>
      <c r="L37" s="163"/>
      <c r="M37" s="234">
        <f t="shared" si="20"/>
        <v>1.9333333333333333</v>
      </c>
      <c r="N37" s="168"/>
      <c r="O37" s="274">
        <v>5</v>
      </c>
      <c r="P37" s="282">
        <v>1</v>
      </c>
      <c r="Q37" s="282">
        <v>4</v>
      </c>
      <c r="R37" s="282"/>
      <c r="S37" s="282"/>
      <c r="T37" s="283">
        <f t="shared" si="21"/>
        <v>10</v>
      </c>
      <c r="U37" s="175">
        <v>6</v>
      </c>
      <c r="V37" s="33">
        <v>3</v>
      </c>
      <c r="W37" s="284">
        <v>8</v>
      </c>
      <c r="X37" s="284">
        <v>1</v>
      </c>
      <c r="Y37" s="284"/>
      <c r="Z37" s="179">
        <f t="shared" si="22"/>
        <v>18</v>
      </c>
      <c r="AA37" s="291">
        <f t="shared" si="23"/>
        <v>28</v>
      </c>
      <c r="AB37" s="112">
        <f t="shared" si="24"/>
        <v>2</v>
      </c>
      <c r="AC37" s="28">
        <f>IF(Penalties!P34&gt;0,Penalties!P34,"")</f>
        <v>9</v>
      </c>
      <c r="AD37" s="134">
        <f>IF(Penalties!AD34&gt;0,Penalties!AD34,"")</f>
        <v>1</v>
      </c>
      <c r="AE37" s="135">
        <v>3</v>
      </c>
      <c r="AF37" s="189">
        <v>27</v>
      </c>
      <c r="AG37" s="134">
        <v>15</v>
      </c>
      <c r="AH37" s="134">
        <v>-2</v>
      </c>
      <c r="AI37" s="134">
        <v>11</v>
      </c>
      <c r="AJ37" s="190">
        <f t="shared" si="14"/>
        <v>24</v>
      </c>
      <c r="AK37" s="233">
        <f t="shared" si="15"/>
        <v>1</v>
      </c>
      <c r="AL37" s="234">
        <f t="shared" si="16"/>
        <v>-2</v>
      </c>
      <c r="AM37" s="234">
        <f t="shared" si="17"/>
        <v>1.5714285714285714</v>
      </c>
      <c r="AN37" s="195">
        <f t="shared" si="18"/>
        <v>1.0434782608695652</v>
      </c>
    </row>
    <row r="38" spans="1:40" ht="12.75" thickBot="1">
      <c r="A38" s="3" t="s">
        <v>210</v>
      </c>
      <c r="B38" s="4">
        <f>'Breakdown Worksheet'!M62</f>
        <v>43</v>
      </c>
      <c r="C38" s="4" t="s">
        <v>211</v>
      </c>
      <c r="D38" s="15">
        <f>SUM(D24:D37)</f>
        <v>43</v>
      </c>
      <c r="E38" s="16">
        <f>SUM(E24:E37)</f>
        <v>43</v>
      </c>
      <c r="F38" s="16">
        <f>SUM(F24:F37)</f>
        <v>127</v>
      </c>
      <c r="G38" s="270"/>
      <c r="H38" s="17" t="s">
        <v>176</v>
      </c>
      <c r="I38" s="15">
        <f>SUM(I24:I37)</f>
        <v>24</v>
      </c>
      <c r="J38" s="171">
        <f>I38/B38</f>
        <v>0.5581395348837209</v>
      </c>
      <c r="K38" s="172">
        <f>SUM(K24:K37)</f>
        <v>86</v>
      </c>
      <c r="L38" s="172">
        <f>SUM(L24:L37)</f>
        <v>0</v>
      </c>
      <c r="M38" s="173">
        <f>K38/B38</f>
        <v>2</v>
      </c>
      <c r="N38" s="17">
        <f aca="true" t="shared" si="25" ref="N38:T38">SUM(N24:N37)</f>
        <v>3</v>
      </c>
      <c r="O38" s="15">
        <f t="shared" si="25"/>
        <v>41</v>
      </c>
      <c r="P38" s="16">
        <f t="shared" si="25"/>
        <v>2</v>
      </c>
      <c r="Q38" s="16">
        <f t="shared" si="25"/>
        <v>11</v>
      </c>
      <c r="R38" s="16">
        <f t="shared" si="25"/>
        <v>1</v>
      </c>
      <c r="S38" s="16">
        <f t="shared" si="25"/>
        <v>1</v>
      </c>
      <c r="T38" s="177">
        <f t="shared" si="25"/>
        <v>56</v>
      </c>
      <c r="U38" s="15">
        <f aca="true" t="shared" si="26" ref="U38:AE38">SUM(U24:U37)</f>
        <v>46</v>
      </c>
      <c r="V38" s="16">
        <f t="shared" si="26"/>
        <v>27</v>
      </c>
      <c r="W38" s="16">
        <f t="shared" si="26"/>
        <v>65</v>
      </c>
      <c r="X38" s="16">
        <f t="shared" si="26"/>
        <v>6</v>
      </c>
      <c r="Y38" s="16">
        <f t="shared" si="26"/>
        <v>0</v>
      </c>
      <c r="Z38" s="177">
        <f t="shared" si="26"/>
        <v>144</v>
      </c>
      <c r="AA38" s="289">
        <f t="shared" si="26"/>
        <v>200</v>
      </c>
      <c r="AB38" s="177">
        <f t="shared" si="26"/>
        <v>8</v>
      </c>
      <c r="AC38" s="15">
        <f t="shared" si="26"/>
        <v>63</v>
      </c>
      <c r="AD38" s="16">
        <f t="shared" si="26"/>
        <v>8</v>
      </c>
      <c r="AE38" s="17">
        <f t="shared" si="26"/>
        <v>20</v>
      </c>
      <c r="AF38" s="18" t="s">
        <v>176</v>
      </c>
      <c r="AG38" s="16" t="s">
        <v>176</v>
      </c>
      <c r="AH38" s="16" t="s">
        <v>176</v>
      </c>
      <c r="AI38" s="16" t="s">
        <v>176</v>
      </c>
      <c r="AJ38" s="17" t="s">
        <v>176</v>
      </c>
      <c r="AK38" s="142" t="s">
        <v>176</v>
      </c>
      <c r="AL38" s="149" t="s">
        <v>176</v>
      </c>
      <c r="AM38" s="149" t="s">
        <v>176</v>
      </c>
      <c r="AN38" s="150" t="s">
        <v>176</v>
      </c>
    </row>
    <row r="39" spans="1:41" ht="12">
      <c r="A39" s="260"/>
      <c r="B39" s="260"/>
      <c r="C39" s="260"/>
      <c r="D39" s="260"/>
      <c r="E39" s="260"/>
      <c r="F39" s="260"/>
      <c r="G39" s="260"/>
      <c r="H39" s="260"/>
      <c r="I39" s="263"/>
      <c r="J39" s="260"/>
      <c r="K39" s="264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1"/>
      <c r="AM39" s="261"/>
      <c r="AN39" s="261"/>
      <c r="AO39" s="261"/>
    </row>
    <row r="40" spans="1:41" ht="12">
      <c r="A40" s="262" t="s">
        <v>66</v>
      </c>
      <c r="B40" s="260"/>
      <c r="C40" s="260"/>
      <c r="D40" s="260"/>
      <c r="E40" s="260"/>
      <c r="F40" s="260"/>
      <c r="G40" s="260"/>
      <c r="H40" s="260"/>
      <c r="I40" s="263"/>
      <c r="J40" s="260"/>
      <c r="K40" s="264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1"/>
      <c r="AM40" s="261"/>
      <c r="AN40" s="261"/>
      <c r="AO40" s="261"/>
    </row>
    <row r="42" spans="1:8" ht="12">
      <c r="A42" s="65" t="s">
        <v>67</v>
      </c>
      <c r="H42" s="65" t="s">
        <v>69</v>
      </c>
    </row>
    <row r="43" spans="1:8" ht="12">
      <c r="A43" s="65" t="s">
        <v>68</v>
      </c>
      <c r="H43" s="65" t="s">
        <v>70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8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C35" sqref="C35"/>
    </sheetView>
  </sheetViews>
  <sheetFormatPr defaultColWidth="11.421875" defaultRowHeight="12.75"/>
  <cols>
    <col min="1" max="1" width="9.00390625" style="0" bestFit="1" customWidth="1"/>
    <col min="2" max="2" width="18.2812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30" width="3.00390625" style="0" bestFit="1" customWidth="1"/>
  </cols>
  <sheetData>
    <row r="1" spans="1:30" ht="12.75" thickBot="1">
      <c r="A1" s="235"/>
      <c r="B1" s="236"/>
      <c r="C1" s="324" t="s">
        <v>221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4" t="s">
        <v>220</v>
      </c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6"/>
    </row>
    <row r="2" spans="1:30" ht="120.75" thickBot="1">
      <c r="A2" s="237" t="s">
        <v>174</v>
      </c>
      <c r="B2" s="259" t="str">
        <f>Statistics!A5</f>
        <v>D-Funk Allstars</v>
      </c>
      <c r="C2" s="238" t="s">
        <v>143</v>
      </c>
      <c r="D2" s="240" t="s">
        <v>144</v>
      </c>
      <c r="E2" s="240" t="s">
        <v>145</v>
      </c>
      <c r="F2" s="240" t="s">
        <v>146</v>
      </c>
      <c r="G2" s="240" t="s">
        <v>147</v>
      </c>
      <c r="H2" s="240" t="s">
        <v>148</v>
      </c>
      <c r="I2" s="240" t="s">
        <v>149</v>
      </c>
      <c r="J2" s="239" t="s">
        <v>150</v>
      </c>
      <c r="K2" s="240" t="s">
        <v>151</v>
      </c>
      <c r="L2" s="239" t="s">
        <v>152</v>
      </c>
      <c r="M2" s="240" t="s">
        <v>153</v>
      </c>
      <c r="N2" s="239" t="s">
        <v>154</v>
      </c>
      <c r="O2" s="240" t="s">
        <v>195</v>
      </c>
      <c r="P2" s="241" t="s">
        <v>194</v>
      </c>
      <c r="Q2" s="238" t="s">
        <v>143</v>
      </c>
      <c r="R2" s="240" t="s">
        <v>144</v>
      </c>
      <c r="S2" s="240" t="s">
        <v>145</v>
      </c>
      <c r="T2" s="240" t="s">
        <v>146</v>
      </c>
      <c r="U2" s="240" t="s">
        <v>147</v>
      </c>
      <c r="V2" s="240" t="s">
        <v>148</v>
      </c>
      <c r="W2" s="240" t="s">
        <v>149</v>
      </c>
      <c r="X2" s="239" t="s">
        <v>150</v>
      </c>
      <c r="Y2" s="240" t="s">
        <v>151</v>
      </c>
      <c r="Z2" s="239" t="s">
        <v>152</v>
      </c>
      <c r="AA2" s="240" t="s">
        <v>153</v>
      </c>
      <c r="AB2" s="239" t="s">
        <v>154</v>
      </c>
      <c r="AC2" s="240" t="s">
        <v>195</v>
      </c>
      <c r="AD2" s="241" t="s">
        <v>194</v>
      </c>
    </row>
    <row r="3" spans="1:30" ht="12">
      <c r="A3" s="292" t="str">
        <f>Statistics!A6</f>
        <v>313</v>
      </c>
      <c r="B3" s="20" t="str">
        <f>Statistics!C6</f>
        <v>Black Eyed Skeez</v>
      </c>
      <c r="C3" s="242"/>
      <c r="D3" s="243"/>
      <c r="E3" s="243">
        <v>1</v>
      </c>
      <c r="F3" s="243"/>
      <c r="G3" s="243">
        <v>1</v>
      </c>
      <c r="H3" s="243"/>
      <c r="I3" s="243"/>
      <c r="J3" s="243">
        <v>1</v>
      </c>
      <c r="K3" s="243"/>
      <c r="L3" s="243">
        <v>3</v>
      </c>
      <c r="M3" s="243">
        <v>1</v>
      </c>
      <c r="N3" s="243"/>
      <c r="O3" s="243"/>
      <c r="P3" s="244">
        <f aca="true" t="shared" si="0" ref="P3:P16">SUM(C3:O3)</f>
        <v>7</v>
      </c>
      <c r="Q3" s="245">
        <v>1</v>
      </c>
      <c r="R3" s="243"/>
      <c r="S3" s="243"/>
      <c r="T3" s="243"/>
      <c r="U3" s="243">
        <v>1</v>
      </c>
      <c r="V3" s="243"/>
      <c r="W3" s="243"/>
      <c r="X3" s="243"/>
      <c r="Y3" s="243"/>
      <c r="Z3" s="243">
        <v>1</v>
      </c>
      <c r="AA3" s="243"/>
      <c r="AB3" s="243"/>
      <c r="AC3" s="243"/>
      <c r="AD3" s="244">
        <f aca="true" t="shared" si="1" ref="AD3:AD16">SUM(Q3:AC3)</f>
        <v>3</v>
      </c>
    </row>
    <row r="4" spans="1:30" ht="12">
      <c r="A4" s="292" t="str">
        <f>Statistics!A7</f>
        <v>24/7</v>
      </c>
      <c r="B4" s="20" t="str">
        <f>Statistics!C7</f>
        <v>boo d. livers</v>
      </c>
      <c r="C4" s="246"/>
      <c r="D4" s="247">
        <v>1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>
        <f t="shared" si="0"/>
        <v>1</v>
      </c>
      <c r="Q4" s="86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8">
        <f t="shared" si="1"/>
        <v>0</v>
      </c>
    </row>
    <row r="5" spans="1:30" ht="12">
      <c r="A5" s="292" t="str">
        <f>Statistics!A8</f>
        <v>9</v>
      </c>
      <c r="B5" s="20" t="str">
        <f>Statistics!C8</f>
        <v>Cat's Meow</v>
      </c>
      <c r="C5" s="246">
        <v>1</v>
      </c>
      <c r="D5" s="247"/>
      <c r="E5" s="247">
        <v>1</v>
      </c>
      <c r="F5" s="247"/>
      <c r="G5" s="247"/>
      <c r="H5" s="247"/>
      <c r="I5" s="247"/>
      <c r="J5" s="247"/>
      <c r="K5" s="247"/>
      <c r="L5" s="247">
        <v>2</v>
      </c>
      <c r="M5" s="247">
        <v>1</v>
      </c>
      <c r="N5" s="247"/>
      <c r="O5" s="247"/>
      <c r="P5" s="248">
        <f t="shared" si="0"/>
        <v>5</v>
      </c>
      <c r="Q5" s="86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8">
        <f t="shared" si="1"/>
        <v>0</v>
      </c>
    </row>
    <row r="6" spans="1:30" ht="12">
      <c r="A6" s="292" t="str">
        <f>Statistics!A9</f>
        <v>46</v>
      </c>
      <c r="B6" s="20" t="str">
        <f>Statistics!C9</f>
        <v>Fatal Femme (C)</v>
      </c>
      <c r="C6" s="246">
        <v>1</v>
      </c>
      <c r="D6" s="247">
        <v>1</v>
      </c>
      <c r="E6" s="247"/>
      <c r="F6" s="247">
        <v>1</v>
      </c>
      <c r="G6" s="247"/>
      <c r="H6" s="247"/>
      <c r="I6" s="247"/>
      <c r="J6" s="247"/>
      <c r="K6" s="247"/>
      <c r="L6" s="247">
        <v>2</v>
      </c>
      <c r="M6" s="247">
        <v>2</v>
      </c>
      <c r="N6" s="247"/>
      <c r="O6" s="247"/>
      <c r="P6" s="248">
        <f t="shared" si="0"/>
        <v>7</v>
      </c>
      <c r="Q6" s="86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8">
        <f t="shared" si="1"/>
        <v>0</v>
      </c>
    </row>
    <row r="7" spans="1:30" ht="12">
      <c r="A7" s="292" t="str">
        <f>Statistics!A10</f>
        <v>Section 8</v>
      </c>
      <c r="B7" s="20" t="str">
        <f>Statistics!C10</f>
        <v>Ghetto Barbie</v>
      </c>
      <c r="C7" s="246"/>
      <c r="D7" s="247"/>
      <c r="E7" s="247"/>
      <c r="F7" s="247"/>
      <c r="G7" s="247"/>
      <c r="H7" s="247"/>
      <c r="I7" s="247"/>
      <c r="J7" s="247"/>
      <c r="K7" s="247"/>
      <c r="L7" s="247">
        <v>1</v>
      </c>
      <c r="M7" s="247">
        <v>1</v>
      </c>
      <c r="N7" s="247"/>
      <c r="O7" s="247"/>
      <c r="P7" s="248">
        <f t="shared" si="0"/>
        <v>2</v>
      </c>
      <c r="Q7" s="86">
        <v>1</v>
      </c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8">
        <f t="shared" si="1"/>
        <v>1</v>
      </c>
    </row>
    <row r="8" spans="1:30" ht="12">
      <c r="A8" s="292" t="str">
        <f>Statistics!A11</f>
        <v>45 rpm</v>
      </c>
      <c r="B8" s="20" t="str">
        <f>Statistics!C11</f>
        <v>Holly Hitsville</v>
      </c>
      <c r="C8" s="246"/>
      <c r="D8" s="247"/>
      <c r="E8" s="247">
        <v>1</v>
      </c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8">
        <f t="shared" si="0"/>
        <v>1</v>
      </c>
      <c r="Q8" s="86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8">
        <f t="shared" si="1"/>
        <v>0</v>
      </c>
    </row>
    <row r="9" spans="1:30" ht="12">
      <c r="A9" s="292" t="str">
        <f>Statistics!A12</f>
        <v>23</v>
      </c>
      <c r="B9" s="20" t="str">
        <f>Statistics!C12</f>
        <v>Ima Wrecker</v>
      </c>
      <c r="C9" s="246"/>
      <c r="D9" s="247"/>
      <c r="E9" s="247">
        <v>1</v>
      </c>
      <c r="F9" s="247"/>
      <c r="G9" s="247">
        <v>1</v>
      </c>
      <c r="H9" s="247"/>
      <c r="I9" s="247"/>
      <c r="J9" s="247"/>
      <c r="K9" s="247"/>
      <c r="L9" s="247">
        <v>1</v>
      </c>
      <c r="M9" s="247">
        <v>1</v>
      </c>
      <c r="N9" s="247"/>
      <c r="O9" s="247"/>
      <c r="P9" s="248">
        <f t="shared" si="0"/>
        <v>4</v>
      </c>
      <c r="Q9" s="86"/>
      <c r="R9" s="247"/>
      <c r="S9" s="247"/>
      <c r="T9" s="247"/>
      <c r="U9" s="247"/>
      <c r="V9" s="247"/>
      <c r="W9" s="247"/>
      <c r="X9" s="247"/>
      <c r="Y9" s="247"/>
      <c r="Z9" s="247">
        <v>3</v>
      </c>
      <c r="AA9" s="247"/>
      <c r="AB9" s="247"/>
      <c r="AC9" s="247"/>
      <c r="AD9" s="248">
        <f t="shared" si="1"/>
        <v>3</v>
      </c>
    </row>
    <row r="10" spans="1:30" ht="12">
      <c r="A10" s="292" t="str">
        <f>Statistics!A13</f>
        <v>100%</v>
      </c>
      <c r="B10" s="20" t="str">
        <f>Statistics!C13</f>
        <v>Polly Fester (A)</v>
      </c>
      <c r="C10" s="246">
        <v>1</v>
      </c>
      <c r="D10" s="247"/>
      <c r="E10" s="247">
        <v>1</v>
      </c>
      <c r="F10" s="247">
        <v>1</v>
      </c>
      <c r="G10" s="247"/>
      <c r="H10" s="247"/>
      <c r="I10" s="247"/>
      <c r="J10" s="247"/>
      <c r="K10" s="247"/>
      <c r="L10" s="247"/>
      <c r="M10" s="247"/>
      <c r="N10" s="247"/>
      <c r="O10" s="247"/>
      <c r="P10" s="248">
        <f t="shared" si="0"/>
        <v>3</v>
      </c>
      <c r="Q10" s="86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8">
        <f t="shared" si="1"/>
        <v>0</v>
      </c>
    </row>
    <row r="11" spans="1:30" ht="12">
      <c r="A11" s="292" t="str">
        <f>Statistics!A14</f>
        <v>5" Blade</v>
      </c>
      <c r="B11" s="20" t="str">
        <f>Statistics!C14</f>
        <v>Sista Slit'chya</v>
      </c>
      <c r="C11" s="246">
        <v>1</v>
      </c>
      <c r="D11" s="247"/>
      <c r="E11" s="247"/>
      <c r="F11" s="247"/>
      <c r="G11" s="247"/>
      <c r="H11" s="247"/>
      <c r="I11" s="247"/>
      <c r="J11" s="247"/>
      <c r="K11" s="247"/>
      <c r="L11" s="247">
        <v>3</v>
      </c>
      <c r="M11" s="247"/>
      <c r="N11" s="247"/>
      <c r="O11" s="247"/>
      <c r="P11" s="248">
        <f t="shared" si="0"/>
        <v>4</v>
      </c>
      <c r="Q11" s="86"/>
      <c r="R11" s="247"/>
      <c r="S11" s="247"/>
      <c r="T11" s="247"/>
      <c r="U11" s="247"/>
      <c r="V11" s="247"/>
      <c r="W11" s="247"/>
      <c r="X11" s="247"/>
      <c r="Y11" s="247"/>
      <c r="Z11" s="247">
        <v>1</v>
      </c>
      <c r="AA11" s="247"/>
      <c r="AB11" s="247"/>
      <c r="AC11" s="247"/>
      <c r="AD11" s="248">
        <f t="shared" si="1"/>
        <v>1</v>
      </c>
    </row>
    <row r="12" spans="1:30" ht="12">
      <c r="A12" s="292" t="str">
        <f>Statistics!A15</f>
        <v>CH4</v>
      </c>
      <c r="B12" s="20" t="str">
        <f>Statistics!C15</f>
        <v>Seoul Slayer</v>
      </c>
      <c r="C12" s="246">
        <v>1</v>
      </c>
      <c r="D12" s="247"/>
      <c r="E12" s="247">
        <v>1</v>
      </c>
      <c r="F12" s="247"/>
      <c r="G12" s="247"/>
      <c r="H12" s="247"/>
      <c r="I12" s="247"/>
      <c r="J12" s="247"/>
      <c r="K12" s="247"/>
      <c r="L12" s="247">
        <v>1</v>
      </c>
      <c r="M12" s="247">
        <v>1</v>
      </c>
      <c r="N12" s="247"/>
      <c r="O12" s="247"/>
      <c r="P12" s="248">
        <f t="shared" si="0"/>
        <v>4</v>
      </c>
      <c r="Q12" s="86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8">
        <f t="shared" si="1"/>
        <v>0</v>
      </c>
    </row>
    <row r="13" spans="1:30" ht="12">
      <c r="A13" s="292" t="str">
        <f>Statistics!A16</f>
        <v>813</v>
      </c>
      <c r="B13" s="20" t="str">
        <f>Statistics!C16</f>
        <v>Tiny Ninja</v>
      </c>
      <c r="C13" s="246"/>
      <c r="D13" s="247">
        <v>2</v>
      </c>
      <c r="E13" s="247">
        <v>1</v>
      </c>
      <c r="F13" s="247"/>
      <c r="G13" s="247">
        <v>1</v>
      </c>
      <c r="H13" s="247"/>
      <c r="I13" s="247"/>
      <c r="J13" s="247"/>
      <c r="K13" s="247"/>
      <c r="L13" s="247">
        <v>1</v>
      </c>
      <c r="M13" s="247">
        <v>5</v>
      </c>
      <c r="N13" s="247"/>
      <c r="O13" s="247"/>
      <c r="P13" s="248">
        <f t="shared" si="0"/>
        <v>10</v>
      </c>
      <c r="Q13" s="86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8">
        <f t="shared" si="1"/>
        <v>0</v>
      </c>
    </row>
    <row r="14" spans="1:30" ht="12">
      <c r="A14" s="292" t="str">
        <f>Statistics!A17</f>
        <v>Crazy88</v>
      </c>
      <c r="B14" s="20" t="str">
        <f>Statistics!C17</f>
        <v>Zooma Thurman</v>
      </c>
      <c r="C14" s="246">
        <v>1</v>
      </c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8">
        <f t="shared" si="0"/>
        <v>1</v>
      </c>
      <c r="Q14" s="86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8">
        <f t="shared" si="1"/>
        <v>0</v>
      </c>
    </row>
    <row r="15" spans="1:30" ht="12">
      <c r="A15" s="292">
        <f>Statistics!A18</f>
        <v>0</v>
      </c>
      <c r="B15" s="20">
        <f>Statistics!C18</f>
        <v>0</v>
      </c>
      <c r="C15" s="246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8">
        <f t="shared" si="0"/>
        <v>0</v>
      </c>
      <c r="Q15" s="86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8">
        <f t="shared" si="1"/>
        <v>0</v>
      </c>
    </row>
    <row r="16" spans="1:30" ht="12.75" thickBot="1">
      <c r="A16" s="292">
        <f>Statistics!A19</f>
        <v>0</v>
      </c>
      <c r="B16" s="20">
        <f>Statistics!C19</f>
        <v>0</v>
      </c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48">
        <f t="shared" si="0"/>
        <v>0</v>
      </c>
      <c r="Q16" s="22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48">
        <f t="shared" si="1"/>
        <v>0</v>
      </c>
    </row>
    <row r="17" spans="1:30" ht="12.75" thickBot="1">
      <c r="A17" s="251"/>
      <c r="B17" s="252" t="s">
        <v>211</v>
      </c>
      <c r="C17" s="253">
        <f aca="true" t="shared" si="2" ref="C17:AD17">SUM(C3:C16)</f>
        <v>6</v>
      </c>
      <c r="D17" s="254">
        <f t="shared" si="2"/>
        <v>4</v>
      </c>
      <c r="E17" s="254">
        <f t="shared" si="2"/>
        <v>7</v>
      </c>
      <c r="F17" s="254">
        <f t="shared" si="2"/>
        <v>2</v>
      </c>
      <c r="G17" s="254">
        <f t="shared" si="2"/>
        <v>3</v>
      </c>
      <c r="H17" s="254">
        <f t="shared" si="2"/>
        <v>0</v>
      </c>
      <c r="I17" s="254">
        <f t="shared" si="2"/>
        <v>0</v>
      </c>
      <c r="J17" s="254">
        <f t="shared" si="2"/>
        <v>1</v>
      </c>
      <c r="K17" s="254">
        <f t="shared" si="2"/>
        <v>0</v>
      </c>
      <c r="L17" s="254">
        <f t="shared" si="2"/>
        <v>14</v>
      </c>
      <c r="M17" s="254">
        <f t="shared" si="2"/>
        <v>12</v>
      </c>
      <c r="N17" s="254">
        <f t="shared" si="2"/>
        <v>0</v>
      </c>
      <c r="O17" s="254">
        <f t="shared" si="2"/>
        <v>0</v>
      </c>
      <c r="P17" s="255">
        <f t="shared" si="2"/>
        <v>49</v>
      </c>
      <c r="Q17" s="253">
        <f t="shared" si="2"/>
        <v>2</v>
      </c>
      <c r="R17" s="254">
        <f t="shared" si="2"/>
        <v>0</v>
      </c>
      <c r="S17" s="254">
        <f t="shared" si="2"/>
        <v>0</v>
      </c>
      <c r="T17" s="254">
        <f t="shared" si="2"/>
        <v>0</v>
      </c>
      <c r="U17" s="254">
        <f t="shared" si="2"/>
        <v>1</v>
      </c>
      <c r="V17" s="254">
        <f t="shared" si="2"/>
        <v>0</v>
      </c>
      <c r="W17" s="254">
        <f t="shared" si="2"/>
        <v>0</v>
      </c>
      <c r="X17" s="254">
        <f t="shared" si="2"/>
        <v>0</v>
      </c>
      <c r="Y17" s="254">
        <f t="shared" si="2"/>
        <v>0</v>
      </c>
      <c r="Z17" s="254">
        <f t="shared" si="2"/>
        <v>5</v>
      </c>
      <c r="AA17" s="254">
        <f t="shared" si="2"/>
        <v>0</v>
      </c>
      <c r="AB17" s="254">
        <f t="shared" si="2"/>
        <v>0</v>
      </c>
      <c r="AC17" s="254">
        <f t="shared" si="2"/>
        <v>0</v>
      </c>
      <c r="AD17" s="255">
        <f t="shared" si="2"/>
        <v>8</v>
      </c>
    </row>
    <row r="18" ht="12.75" thickBot="1"/>
    <row r="19" spans="1:30" ht="12.75" thickBot="1">
      <c r="A19" s="235"/>
      <c r="B19" s="236"/>
      <c r="C19" s="324" t="s">
        <v>221</v>
      </c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6"/>
      <c r="Q19" s="324" t="s">
        <v>220</v>
      </c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6"/>
    </row>
    <row r="20" spans="1:30" ht="120.75" thickBot="1">
      <c r="A20" s="237" t="s">
        <v>174</v>
      </c>
      <c r="B20" s="259" t="str">
        <f>Statistics!A23</f>
        <v>Pistolwhippers</v>
      </c>
      <c r="C20" s="238" t="s">
        <v>143</v>
      </c>
      <c r="D20" s="240" t="s">
        <v>144</v>
      </c>
      <c r="E20" s="240" t="s">
        <v>145</v>
      </c>
      <c r="F20" s="240" t="s">
        <v>146</v>
      </c>
      <c r="G20" s="240" t="s">
        <v>147</v>
      </c>
      <c r="H20" s="240" t="s">
        <v>148</v>
      </c>
      <c r="I20" s="240" t="s">
        <v>149</v>
      </c>
      <c r="J20" s="239" t="s">
        <v>150</v>
      </c>
      <c r="K20" s="240" t="s">
        <v>151</v>
      </c>
      <c r="L20" s="239" t="s">
        <v>152</v>
      </c>
      <c r="M20" s="240" t="s">
        <v>153</v>
      </c>
      <c r="N20" s="239" t="s">
        <v>154</v>
      </c>
      <c r="O20" s="240" t="s">
        <v>195</v>
      </c>
      <c r="P20" s="241" t="s">
        <v>194</v>
      </c>
      <c r="Q20" s="238" t="s">
        <v>143</v>
      </c>
      <c r="R20" s="240" t="s">
        <v>144</v>
      </c>
      <c r="S20" s="240" t="s">
        <v>145</v>
      </c>
      <c r="T20" s="240" t="s">
        <v>146</v>
      </c>
      <c r="U20" s="240" t="s">
        <v>147</v>
      </c>
      <c r="V20" s="240" t="s">
        <v>148</v>
      </c>
      <c r="W20" s="240" t="s">
        <v>149</v>
      </c>
      <c r="X20" s="239" t="s">
        <v>150</v>
      </c>
      <c r="Y20" s="240" t="s">
        <v>151</v>
      </c>
      <c r="Z20" s="239" t="s">
        <v>152</v>
      </c>
      <c r="AA20" s="240" t="s">
        <v>153</v>
      </c>
      <c r="AB20" s="239" t="s">
        <v>154</v>
      </c>
      <c r="AC20" s="240" t="s">
        <v>195</v>
      </c>
      <c r="AD20" s="241" t="s">
        <v>194</v>
      </c>
    </row>
    <row r="21" spans="1:30" ht="12">
      <c r="A21" s="292" t="str">
        <f>Statistics!A24</f>
        <v>44</v>
      </c>
      <c r="B21" s="62" t="str">
        <f>Statistics!C24</f>
        <v>Bytch Ryder (A)</v>
      </c>
      <c r="C21" s="243">
        <v>2</v>
      </c>
      <c r="D21" s="243">
        <v>1</v>
      </c>
      <c r="E21" s="243"/>
      <c r="F21" s="243">
        <v>1</v>
      </c>
      <c r="G21" s="242"/>
      <c r="H21" s="243"/>
      <c r="I21" s="243"/>
      <c r="J21" s="243"/>
      <c r="K21" s="243"/>
      <c r="L21" s="243"/>
      <c r="M21" s="243">
        <v>2</v>
      </c>
      <c r="N21" s="243"/>
      <c r="O21" s="243"/>
      <c r="P21" s="244">
        <f aca="true" t="shared" si="3" ref="P21:P34">SUM(C21:O21)</f>
        <v>6</v>
      </c>
      <c r="Q21" s="245"/>
      <c r="R21" s="243"/>
      <c r="S21" s="243"/>
      <c r="T21" s="243"/>
      <c r="U21" s="243"/>
      <c r="V21" s="243"/>
      <c r="W21" s="243"/>
      <c r="X21" s="243"/>
      <c r="Y21" s="243"/>
      <c r="Z21" s="243"/>
      <c r="AA21" s="243">
        <v>1</v>
      </c>
      <c r="AB21" s="243"/>
      <c r="AC21" s="243"/>
      <c r="AD21" s="244">
        <f aca="true" t="shared" si="4" ref="AD21:AD34">SUM(Q21:AC21)</f>
        <v>1</v>
      </c>
    </row>
    <row r="22" spans="1:30" ht="12">
      <c r="A22" s="292" t="str">
        <f>Statistics!A25</f>
        <v>MC5</v>
      </c>
      <c r="B22" s="62" t="str">
        <f>Statistics!C25</f>
        <v>Cassie Corridor</v>
      </c>
      <c r="C22" s="247"/>
      <c r="D22" s="247"/>
      <c r="E22" s="247"/>
      <c r="F22" s="247">
        <v>1</v>
      </c>
      <c r="G22" s="246"/>
      <c r="H22" s="247"/>
      <c r="I22" s="247"/>
      <c r="J22" s="247"/>
      <c r="K22" s="247"/>
      <c r="L22" s="247">
        <v>2</v>
      </c>
      <c r="M22" s="247">
        <v>2</v>
      </c>
      <c r="N22" s="247"/>
      <c r="O22" s="247"/>
      <c r="P22" s="248">
        <f t="shared" si="3"/>
        <v>5</v>
      </c>
      <c r="Q22" s="86">
        <v>1</v>
      </c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8">
        <f t="shared" si="4"/>
        <v>1</v>
      </c>
    </row>
    <row r="23" spans="1:30" ht="12">
      <c r="A23" s="292" t="str">
        <f>Statistics!A26</f>
        <v>01</v>
      </c>
      <c r="B23" s="62" t="str">
        <f>Statistics!C26</f>
        <v>Cold Fusion</v>
      </c>
      <c r="C23" s="247"/>
      <c r="D23" s="247">
        <v>2</v>
      </c>
      <c r="E23" s="247">
        <v>3</v>
      </c>
      <c r="F23" s="247"/>
      <c r="G23" s="246"/>
      <c r="H23" s="247"/>
      <c r="I23" s="247"/>
      <c r="J23" s="247"/>
      <c r="K23" s="247"/>
      <c r="L23" s="247"/>
      <c r="M23" s="247"/>
      <c r="N23" s="247"/>
      <c r="O23" s="247"/>
      <c r="P23" s="248">
        <f t="shared" si="3"/>
        <v>5</v>
      </c>
      <c r="Q23" s="86"/>
      <c r="R23" s="247"/>
      <c r="S23" s="247"/>
      <c r="T23" s="247"/>
      <c r="U23" s="247"/>
      <c r="V23" s="247"/>
      <c r="W23" s="247"/>
      <c r="X23" s="247"/>
      <c r="Y23" s="247"/>
      <c r="Z23" s="247">
        <v>1</v>
      </c>
      <c r="AA23" s="247"/>
      <c r="AB23" s="247"/>
      <c r="AC23" s="247"/>
      <c r="AD23" s="248">
        <f t="shared" si="4"/>
        <v>1</v>
      </c>
    </row>
    <row r="24" spans="1:30" ht="12">
      <c r="A24" s="292" t="str">
        <f>Statistics!A27</f>
        <v>N2O</v>
      </c>
      <c r="B24" s="62" t="str">
        <f>Statistics!C27</f>
        <v>Cool Whip</v>
      </c>
      <c r="C24" s="247"/>
      <c r="D24" s="247">
        <v>2</v>
      </c>
      <c r="E24" s="247">
        <v>2</v>
      </c>
      <c r="F24" s="247"/>
      <c r="G24" s="246"/>
      <c r="H24" s="247"/>
      <c r="I24" s="247"/>
      <c r="J24" s="247"/>
      <c r="K24" s="247"/>
      <c r="L24" s="247"/>
      <c r="M24" s="247">
        <v>1</v>
      </c>
      <c r="N24" s="247"/>
      <c r="O24" s="247"/>
      <c r="P24" s="248">
        <f t="shared" si="3"/>
        <v>5</v>
      </c>
      <c r="Q24" s="86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8">
        <f t="shared" si="4"/>
        <v>0</v>
      </c>
    </row>
    <row r="25" spans="1:30" ht="12">
      <c r="A25" s="292" t="str">
        <f>Statistics!A28</f>
        <v>76</v>
      </c>
      <c r="B25" s="62" t="str">
        <f>Statistics!C28</f>
        <v>Del Bomber (C)</v>
      </c>
      <c r="C25" s="247">
        <v>2</v>
      </c>
      <c r="D25" s="247">
        <v>1</v>
      </c>
      <c r="E25" s="247">
        <v>1</v>
      </c>
      <c r="F25" s="247">
        <v>1</v>
      </c>
      <c r="G25" s="246">
        <v>1</v>
      </c>
      <c r="H25" s="247"/>
      <c r="I25" s="247"/>
      <c r="J25" s="247">
        <v>1</v>
      </c>
      <c r="K25" s="247"/>
      <c r="L25" s="247">
        <v>1</v>
      </c>
      <c r="M25" s="247">
        <v>1</v>
      </c>
      <c r="N25" s="247"/>
      <c r="O25" s="247"/>
      <c r="P25" s="248">
        <f t="shared" si="3"/>
        <v>9</v>
      </c>
      <c r="Q25" s="86"/>
      <c r="R25" s="247"/>
      <c r="S25" s="247"/>
      <c r="T25" s="247"/>
      <c r="U25" s="247"/>
      <c r="V25" s="247"/>
      <c r="W25" s="247"/>
      <c r="X25" s="247"/>
      <c r="Y25" s="247"/>
      <c r="Z25" s="247"/>
      <c r="AA25" s="247">
        <v>1</v>
      </c>
      <c r="AB25" s="247"/>
      <c r="AC25" s="247"/>
      <c r="AD25" s="248">
        <f t="shared" si="4"/>
        <v>1</v>
      </c>
    </row>
    <row r="26" spans="1:30" ht="12">
      <c r="A26" s="292" t="str">
        <f>Statistics!A29</f>
        <v>I-75</v>
      </c>
      <c r="B26" s="62" t="str">
        <f>Statistics!C29</f>
        <v>Diesel Doll</v>
      </c>
      <c r="C26" s="247"/>
      <c r="D26" s="247"/>
      <c r="E26" s="247">
        <v>2</v>
      </c>
      <c r="F26" s="247">
        <v>1</v>
      </c>
      <c r="G26" s="246"/>
      <c r="H26" s="247"/>
      <c r="I26" s="247"/>
      <c r="J26" s="247">
        <v>1</v>
      </c>
      <c r="K26" s="247"/>
      <c r="L26" s="247"/>
      <c r="M26" s="247"/>
      <c r="N26" s="247"/>
      <c r="O26" s="247"/>
      <c r="P26" s="248">
        <f t="shared" si="3"/>
        <v>4</v>
      </c>
      <c r="Q26" s="86"/>
      <c r="R26" s="247"/>
      <c r="S26" s="247">
        <v>1</v>
      </c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8">
        <f t="shared" si="4"/>
        <v>1</v>
      </c>
    </row>
    <row r="27" spans="1:30" ht="12">
      <c r="A27" s="292" t="str">
        <f>Statistics!A30</f>
        <v>11</v>
      </c>
      <c r="B27" s="62" t="str">
        <f>Statistics!C30</f>
        <v>Elle Iminator</v>
      </c>
      <c r="C27" s="247"/>
      <c r="D27" s="247">
        <v>1</v>
      </c>
      <c r="E27" s="247">
        <v>3</v>
      </c>
      <c r="F27" s="247"/>
      <c r="G27" s="246"/>
      <c r="H27" s="247"/>
      <c r="I27" s="247"/>
      <c r="J27" s="247">
        <v>2</v>
      </c>
      <c r="K27" s="247"/>
      <c r="L27" s="247">
        <v>1</v>
      </c>
      <c r="M27" s="247"/>
      <c r="N27" s="247"/>
      <c r="O27" s="247"/>
      <c r="P27" s="248">
        <f t="shared" si="3"/>
        <v>7</v>
      </c>
      <c r="Q27" s="86">
        <v>1</v>
      </c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8">
        <f t="shared" si="4"/>
        <v>1</v>
      </c>
    </row>
    <row r="28" spans="1:30" ht="12">
      <c r="A28" s="292" t="str">
        <f>Statistics!A31</f>
        <v>1974</v>
      </c>
      <c r="B28" s="62" t="str">
        <f>Statistics!C31</f>
        <v>Honey Suckit</v>
      </c>
      <c r="C28" s="247">
        <v>2</v>
      </c>
      <c r="D28" s="247">
        <v>1</v>
      </c>
      <c r="E28" s="247"/>
      <c r="F28" s="247"/>
      <c r="G28" s="246"/>
      <c r="H28" s="247"/>
      <c r="I28" s="247"/>
      <c r="J28" s="247"/>
      <c r="K28" s="247"/>
      <c r="L28" s="247">
        <v>1</v>
      </c>
      <c r="M28" s="247"/>
      <c r="N28" s="247"/>
      <c r="O28" s="247"/>
      <c r="P28" s="248">
        <f t="shared" si="3"/>
        <v>4</v>
      </c>
      <c r="Q28" s="86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>
        <f t="shared" si="4"/>
        <v>0</v>
      </c>
    </row>
    <row r="29" spans="1:30" ht="12">
      <c r="A29" s="292" t="str">
        <f>Statistics!A32</f>
        <v>35th Lady</v>
      </c>
      <c r="B29" s="62" t="str">
        <f>Statistics!C32</f>
        <v>Jackie O. Noyoudidn't</v>
      </c>
      <c r="C29" s="247"/>
      <c r="D29" s="247"/>
      <c r="E29" s="247"/>
      <c r="F29" s="247"/>
      <c r="G29" s="246"/>
      <c r="H29" s="247"/>
      <c r="I29" s="247"/>
      <c r="J29" s="247"/>
      <c r="K29" s="247"/>
      <c r="L29" s="247"/>
      <c r="M29" s="247"/>
      <c r="N29" s="247"/>
      <c r="O29" s="247"/>
      <c r="P29" s="248">
        <f t="shared" si="3"/>
        <v>0</v>
      </c>
      <c r="Q29" s="86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8">
        <f t="shared" si="4"/>
        <v>0</v>
      </c>
    </row>
    <row r="30" spans="1:30" ht="12">
      <c r="A30" s="292" t="str">
        <f>Statistics!A33</f>
        <v>.357</v>
      </c>
      <c r="B30" s="62" t="str">
        <f>Statistics!C33</f>
        <v>Karma Shootya</v>
      </c>
      <c r="C30" s="247"/>
      <c r="D30" s="247"/>
      <c r="E30" s="247"/>
      <c r="F30" s="247">
        <v>1</v>
      </c>
      <c r="G30" s="246"/>
      <c r="H30" s="247"/>
      <c r="I30" s="247"/>
      <c r="J30" s="247"/>
      <c r="K30" s="247"/>
      <c r="L30" s="247"/>
      <c r="M30" s="247"/>
      <c r="N30" s="247"/>
      <c r="O30" s="247"/>
      <c r="P30" s="248">
        <f t="shared" si="3"/>
        <v>1</v>
      </c>
      <c r="Q30" s="86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8">
        <f t="shared" si="4"/>
        <v>0</v>
      </c>
    </row>
    <row r="31" spans="1:30" ht="12">
      <c r="A31" s="292" t="str">
        <f>Statistics!A34</f>
        <v>90028</v>
      </c>
      <c r="B31" s="62" t="str">
        <f>Statistics!C34</f>
        <v>Kat Von D'Stroya</v>
      </c>
      <c r="C31" s="247"/>
      <c r="D31" s="247">
        <v>1</v>
      </c>
      <c r="E31" s="247"/>
      <c r="F31" s="247">
        <v>1</v>
      </c>
      <c r="G31" s="246">
        <v>1</v>
      </c>
      <c r="H31" s="247"/>
      <c r="I31" s="247"/>
      <c r="J31" s="247"/>
      <c r="K31" s="247"/>
      <c r="L31" s="247">
        <v>4</v>
      </c>
      <c r="M31" s="247"/>
      <c r="N31" s="247"/>
      <c r="O31" s="247"/>
      <c r="P31" s="248">
        <f t="shared" si="3"/>
        <v>7</v>
      </c>
      <c r="Q31" s="86"/>
      <c r="R31" s="247">
        <v>1</v>
      </c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8">
        <f t="shared" si="4"/>
        <v>1</v>
      </c>
    </row>
    <row r="32" spans="1:30" ht="12">
      <c r="A32" s="292" t="str">
        <f>Statistics!A35</f>
        <v>18</v>
      </c>
      <c r="B32" s="62" t="str">
        <f>Statistics!C35</f>
        <v>Malice Cooper</v>
      </c>
      <c r="C32" s="247"/>
      <c r="D32" s="247"/>
      <c r="E32" s="247"/>
      <c r="F32" s="247"/>
      <c r="G32" s="246"/>
      <c r="H32" s="247"/>
      <c r="I32" s="247"/>
      <c r="J32" s="247"/>
      <c r="K32" s="247"/>
      <c r="L32" s="247"/>
      <c r="M32" s="247"/>
      <c r="N32" s="247"/>
      <c r="O32" s="247"/>
      <c r="P32" s="248">
        <f t="shared" si="3"/>
        <v>0</v>
      </c>
      <c r="Q32" s="86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8">
        <f t="shared" si="4"/>
        <v>0</v>
      </c>
    </row>
    <row r="33" spans="1:30" ht="12">
      <c r="A33" s="292" t="str">
        <f>Statistics!A36</f>
        <v>29</v>
      </c>
      <c r="B33" s="62" t="str">
        <f>Statistics!C36</f>
        <v>Mega Bloxx</v>
      </c>
      <c r="C33" s="247"/>
      <c r="D33" s="247"/>
      <c r="E33" s="247"/>
      <c r="F33" s="247"/>
      <c r="G33" s="246"/>
      <c r="H33" s="247"/>
      <c r="I33" s="247"/>
      <c r="J33" s="247"/>
      <c r="K33" s="247"/>
      <c r="L33" s="247">
        <v>1</v>
      </c>
      <c r="M33" s="247"/>
      <c r="N33" s="247"/>
      <c r="O33" s="247"/>
      <c r="P33" s="248">
        <f t="shared" si="3"/>
        <v>1</v>
      </c>
      <c r="Q33" s="86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8">
        <f t="shared" si="4"/>
        <v>0</v>
      </c>
    </row>
    <row r="34" spans="1:30" ht="12.75" thickBot="1">
      <c r="A34" s="292" t="str">
        <f>Statistics!A37</f>
        <v>989</v>
      </c>
      <c r="B34" s="62" t="str">
        <f>Statistics!C37</f>
        <v>Sarah Hipel</v>
      </c>
      <c r="C34" s="256">
        <v>3</v>
      </c>
      <c r="D34" s="256">
        <v>1</v>
      </c>
      <c r="E34" s="256"/>
      <c r="F34" s="256"/>
      <c r="G34" s="257"/>
      <c r="H34" s="256">
        <v>1</v>
      </c>
      <c r="I34" s="256">
        <v>1</v>
      </c>
      <c r="J34" s="256">
        <v>1</v>
      </c>
      <c r="K34" s="256"/>
      <c r="L34" s="256">
        <v>2</v>
      </c>
      <c r="M34" s="256"/>
      <c r="N34" s="256"/>
      <c r="O34" s="256"/>
      <c r="P34" s="258">
        <f t="shared" si="3"/>
        <v>9</v>
      </c>
      <c r="Q34" s="88"/>
      <c r="R34" s="256"/>
      <c r="S34" s="256">
        <v>1</v>
      </c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8">
        <f t="shared" si="4"/>
        <v>1</v>
      </c>
    </row>
    <row r="35" spans="1:30" ht="12.75" thickBot="1">
      <c r="A35" s="251"/>
      <c r="B35" s="252" t="s">
        <v>211</v>
      </c>
      <c r="C35" s="253">
        <f aca="true" t="shared" si="5" ref="C35:AD35">SUM(C21:C34)</f>
        <v>9</v>
      </c>
      <c r="D35" s="254">
        <f t="shared" si="5"/>
        <v>10</v>
      </c>
      <c r="E35" s="254">
        <f t="shared" si="5"/>
        <v>11</v>
      </c>
      <c r="F35" s="254">
        <f t="shared" si="5"/>
        <v>6</v>
      </c>
      <c r="G35" s="254">
        <f t="shared" si="5"/>
        <v>2</v>
      </c>
      <c r="H35" s="254">
        <f t="shared" si="5"/>
        <v>1</v>
      </c>
      <c r="I35" s="254">
        <f t="shared" si="5"/>
        <v>1</v>
      </c>
      <c r="J35" s="254">
        <f t="shared" si="5"/>
        <v>5</v>
      </c>
      <c r="K35" s="254">
        <f t="shared" si="5"/>
        <v>0</v>
      </c>
      <c r="L35" s="254">
        <f>SUM(L21:L34)</f>
        <v>12</v>
      </c>
      <c r="M35" s="254">
        <f>SUM(M21:M34)</f>
        <v>6</v>
      </c>
      <c r="N35" s="254">
        <f t="shared" si="5"/>
        <v>0</v>
      </c>
      <c r="O35" s="254">
        <f t="shared" si="5"/>
        <v>0</v>
      </c>
      <c r="P35" s="255">
        <f t="shared" si="5"/>
        <v>63</v>
      </c>
      <c r="Q35" s="253">
        <f t="shared" si="5"/>
        <v>2</v>
      </c>
      <c r="R35" s="254">
        <f t="shared" si="5"/>
        <v>1</v>
      </c>
      <c r="S35" s="254">
        <f t="shared" si="5"/>
        <v>2</v>
      </c>
      <c r="T35" s="254">
        <f t="shared" si="5"/>
        <v>0</v>
      </c>
      <c r="U35" s="254">
        <f t="shared" si="5"/>
        <v>0</v>
      </c>
      <c r="V35" s="254">
        <f t="shared" si="5"/>
        <v>0</v>
      </c>
      <c r="W35" s="254">
        <f t="shared" si="5"/>
        <v>0</v>
      </c>
      <c r="X35" s="254">
        <f t="shared" si="5"/>
        <v>0</v>
      </c>
      <c r="Y35" s="254">
        <f t="shared" si="5"/>
        <v>0</v>
      </c>
      <c r="Z35" s="254">
        <f t="shared" si="5"/>
        <v>1</v>
      </c>
      <c r="AA35" s="254">
        <f t="shared" si="5"/>
        <v>2</v>
      </c>
      <c r="AB35" s="254">
        <f t="shared" si="5"/>
        <v>0</v>
      </c>
      <c r="AC35" s="254">
        <f t="shared" si="5"/>
        <v>0</v>
      </c>
      <c r="AD35" s="255">
        <f t="shared" si="5"/>
        <v>8</v>
      </c>
    </row>
  </sheetData>
  <mergeCells count="4">
    <mergeCell ref="C19:P19"/>
    <mergeCell ref="Q19:AD19"/>
    <mergeCell ref="C1:P1"/>
    <mergeCell ref="Q1:A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