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50" activeTab="1"/>
  </bookViews>
  <sheets>
    <sheet name="Read ME" sheetId="48" r:id="rId1"/>
    <sheet name="Rosters" sheetId="33" r:id="rId2"/>
    <sheet name="Game Summary" sheetId="69" r:id="rId3"/>
    <sheet name="Score" sheetId="53" r:id="rId4"/>
    <sheet name="Penalties" sheetId="55" r:id="rId5"/>
    <sheet name="Lineups" sheetId="66" r:id="rId6"/>
    <sheet name="SK" sheetId="54" r:id="rId7"/>
    <sheet name="PT" sheetId="56" r:id="rId8"/>
    <sheet name="LU" sheetId="67" r:id="rId9"/>
    <sheet name="Penalty Totals" sheetId="65" r:id="rId10"/>
    <sheet name="Actions" sheetId="57" r:id="rId11"/>
    <sheet name="Errors" sheetId="58" r:id="rId12"/>
    <sheet name="Jam Timer" sheetId="60" r:id="rId13"/>
    <sheet name="One Penalty Tracker" sheetId="64" r:id="rId14"/>
    <sheet name="Penalty Box" sheetId="62" r:id="rId15"/>
    <sheet name="Whiteboards" sheetId="63" r:id="rId16"/>
  </sheets>
  <definedNames>
    <definedName name="Flooring" localSheetId="10">#REF!</definedName>
    <definedName name="Flooring" localSheetId="11">#REF!</definedName>
    <definedName name="Flooring" localSheetId="2">#REF!</definedName>
    <definedName name="Flooring" localSheetId="5">#REF!</definedName>
    <definedName name="Flooring" localSheetId="13">#REF!</definedName>
    <definedName name="Flooring" localSheetId="9">#REF!</definedName>
    <definedName name="Flooring">#REF!</definedName>
    <definedName name="_xlnm.Print_Area" localSheetId="10">Actions!$A$1:$R$94</definedName>
    <definedName name="_xlnm.Print_Area" localSheetId="11">Errors!$A$1:$R$94</definedName>
    <definedName name="_xlnm.Print_Area" localSheetId="2">'Game Summary'!$A$1:$BQ$46</definedName>
    <definedName name="_xlnm.Print_Area" localSheetId="12">'Jam Timer'!$A$1:$I$72</definedName>
    <definedName name="_xlnm.Print_Area" localSheetId="5">Lineups!$A$1:$AI$112</definedName>
    <definedName name="_xlnm.Print_Area" localSheetId="13">'One Penalty Tracker'!$A$1:$BH$91</definedName>
    <definedName name="_xlnm.Print_Area" localSheetId="4">Penalties!$A$1:$BH$92</definedName>
    <definedName name="_xlnm.Print_Area" localSheetId="14">'Penalty Box'!$A$1:$N$72</definedName>
    <definedName name="_xlnm.Print_Area" localSheetId="0">'Read ME'!$A$1:$K$62</definedName>
    <definedName name="_xlnm.Print_Area" localSheetId="1">Rosters!$A$1:$L$81</definedName>
    <definedName name="_xlnm.Print_Area" localSheetId="3">Score!$A$1:$BH$118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57"/>
  <c r="H1"/>
  <c r="L1"/>
  <c r="Q1"/>
  <c r="B2"/>
  <c r="K2"/>
  <c r="A3"/>
  <c r="J3"/>
  <c r="B3"/>
  <c r="H3"/>
  <c r="A4"/>
  <c r="J4"/>
  <c r="B4"/>
  <c r="H4"/>
  <c r="A5"/>
  <c r="J5"/>
  <c r="B5"/>
  <c r="H5"/>
  <c r="A6"/>
  <c r="J6"/>
  <c r="B6"/>
  <c r="H6"/>
  <c r="A7"/>
  <c r="J7"/>
  <c r="B7"/>
  <c r="H7"/>
  <c r="A8"/>
  <c r="J8"/>
  <c r="B8"/>
  <c r="H8"/>
  <c r="A9"/>
  <c r="J9"/>
  <c r="B9"/>
  <c r="H9"/>
  <c r="A10"/>
  <c r="J10"/>
  <c r="B10"/>
  <c r="H10"/>
  <c r="K10"/>
  <c r="Q10"/>
  <c r="A11"/>
  <c r="J11"/>
  <c r="B11"/>
  <c r="H11"/>
  <c r="A12"/>
  <c r="J12"/>
  <c r="B12"/>
  <c r="H12"/>
  <c r="A13"/>
  <c r="J13"/>
  <c r="B13"/>
  <c r="H13"/>
  <c r="A14"/>
  <c r="J14"/>
  <c r="B14"/>
  <c r="H14"/>
  <c r="K14"/>
  <c r="Q14"/>
  <c r="A15"/>
  <c r="J15"/>
  <c r="B15"/>
  <c r="H15"/>
  <c r="A16"/>
  <c r="J16"/>
  <c r="B16"/>
  <c r="H16"/>
  <c r="A17"/>
  <c r="J17"/>
  <c r="B17"/>
  <c r="H17"/>
  <c r="A18"/>
  <c r="J18"/>
  <c r="B18"/>
  <c r="H18"/>
  <c r="K18"/>
  <c r="Q18"/>
  <c r="A19"/>
  <c r="J19"/>
  <c r="B19"/>
  <c r="H19"/>
  <c r="A20"/>
  <c r="J20"/>
  <c r="B20"/>
  <c r="H20"/>
  <c r="A21"/>
  <c r="J21"/>
  <c r="B21"/>
  <c r="H21"/>
  <c r="A22"/>
  <c r="J22"/>
  <c r="B22"/>
  <c r="H22"/>
  <c r="K22"/>
  <c r="Q22"/>
  <c r="B23"/>
  <c r="K23"/>
  <c r="A24"/>
  <c r="J24"/>
  <c r="B24"/>
  <c r="H24"/>
  <c r="K24"/>
  <c r="Q24"/>
  <c r="A25"/>
  <c r="J25"/>
  <c r="B25"/>
  <c r="H25"/>
  <c r="A26"/>
  <c r="J26"/>
  <c r="B26"/>
  <c r="H26"/>
  <c r="K26"/>
  <c r="Q26"/>
  <c r="A27"/>
  <c r="J27"/>
  <c r="B27"/>
  <c r="H27"/>
  <c r="A28"/>
  <c r="J28"/>
  <c r="B28"/>
  <c r="H28"/>
  <c r="K28"/>
  <c r="Q28"/>
  <c r="A29"/>
  <c r="J29"/>
  <c r="B29"/>
  <c r="H29"/>
  <c r="A30"/>
  <c r="J30"/>
  <c r="B30"/>
  <c r="H30"/>
  <c r="K30"/>
  <c r="Q30"/>
  <c r="A31"/>
  <c r="J31"/>
  <c r="B31"/>
  <c r="H31"/>
  <c r="A32"/>
  <c r="J32"/>
  <c r="B32"/>
  <c r="H32"/>
  <c r="K32"/>
  <c r="Q32"/>
  <c r="A33"/>
  <c r="J33"/>
  <c r="B33"/>
  <c r="H33"/>
  <c r="A34"/>
  <c r="J34"/>
  <c r="B34"/>
  <c r="H34"/>
  <c r="K34"/>
  <c r="Q34"/>
  <c r="A35"/>
  <c r="J35"/>
  <c r="B35"/>
  <c r="H35"/>
  <c r="A36"/>
  <c r="J36"/>
  <c r="B36"/>
  <c r="H36"/>
  <c r="K36"/>
  <c r="Q36"/>
  <c r="A37"/>
  <c r="J37"/>
  <c r="B37"/>
  <c r="H37"/>
  <c r="A38"/>
  <c r="J38"/>
  <c r="B38"/>
  <c r="H38"/>
  <c r="K38"/>
  <c r="Q38"/>
  <c r="A39"/>
  <c r="J39"/>
  <c r="B39"/>
  <c r="H39"/>
  <c r="A40"/>
  <c r="J40"/>
  <c r="B40"/>
  <c r="H40"/>
  <c r="K40"/>
  <c r="Q40"/>
  <c r="A41"/>
  <c r="J41"/>
  <c r="B41"/>
  <c r="H41"/>
  <c r="A42"/>
  <c r="J42"/>
  <c r="B42"/>
  <c r="H42"/>
  <c r="K42"/>
  <c r="Q42"/>
  <c r="A43"/>
  <c r="J43"/>
  <c r="B43"/>
  <c r="H43"/>
  <c r="C48"/>
  <c r="H48"/>
  <c r="L48"/>
  <c r="Q48"/>
  <c r="B49"/>
  <c r="K49"/>
  <c r="A50"/>
  <c r="J50"/>
  <c r="B50"/>
  <c r="H50"/>
  <c r="A51"/>
  <c r="J51"/>
  <c r="B51"/>
  <c r="H51"/>
  <c r="A52"/>
  <c r="J52"/>
  <c r="B52"/>
  <c r="H52"/>
  <c r="A53"/>
  <c r="J53"/>
  <c r="B53"/>
  <c r="H53"/>
  <c r="A54"/>
  <c r="J54"/>
  <c r="B54"/>
  <c r="H54"/>
  <c r="A55"/>
  <c r="J55"/>
  <c r="B55"/>
  <c r="H55"/>
  <c r="K55"/>
  <c r="Q55"/>
  <c r="A56"/>
  <c r="J56"/>
  <c r="B56"/>
  <c r="H56"/>
  <c r="A57"/>
  <c r="J57"/>
  <c r="B57"/>
  <c r="H57"/>
  <c r="A58"/>
  <c r="J58"/>
  <c r="B58"/>
  <c r="H58"/>
  <c r="A59"/>
  <c r="J59"/>
  <c r="B59"/>
  <c r="H59"/>
  <c r="A60"/>
  <c r="J60"/>
  <c r="B60"/>
  <c r="H60"/>
  <c r="A61"/>
  <c r="J61"/>
  <c r="B61"/>
  <c r="H61"/>
  <c r="A62"/>
  <c r="J62"/>
  <c r="B62"/>
  <c r="H62"/>
  <c r="A63"/>
  <c r="J63"/>
  <c r="B63"/>
  <c r="H63"/>
  <c r="K63"/>
  <c r="Q63"/>
  <c r="A64"/>
  <c r="J64"/>
  <c r="B64"/>
  <c r="H64"/>
  <c r="A65"/>
  <c r="J65"/>
  <c r="B65"/>
  <c r="H65"/>
  <c r="A66"/>
  <c r="J66"/>
  <c r="B66"/>
  <c r="H66"/>
  <c r="A67"/>
  <c r="J67"/>
  <c r="B67"/>
  <c r="H67"/>
  <c r="A68"/>
  <c r="J68"/>
  <c r="B68"/>
  <c r="H68"/>
  <c r="A69"/>
  <c r="J69"/>
  <c r="B69"/>
  <c r="H69"/>
  <c r="B70"/>
  <c r="K70"/>
  <c r="A71"/>
  <c r="J71"/>
  <c r="B71"/>
  <c r="H71"/>
  <c r="A72"/>
  <c r="J72"/>
  <c r="B72"/>
  <c r="H72"/>
  <c r="K72"/>
  <c r="Q72"/>
  <c r="A73"/>
  <c r="J73"/>
  <c r="B73"/>
  <c r="H73"/>
  <c r="A74"/>
  <c r="J74"/>
  <c r="B74"/>
  <c r="H74"/>
  <c r="K74"/>
  <c r="Q74"/>
  <c r="A75"/>
  <c r="J75"/>
  <c r="B75"/>
  <c r="H75"/>
  <c r="A76"/>
  <c r="J76"/>
  <c r="B76"/>
  <c r="H76"/>
  <c r="K76"/>
  <c r="Q76"/>
  <c r="A77"/>
  <c r="J77"/>
  <c r="B77"/>
  <c r="H77"/>
  <c r="A78"/>
  <c r="J78"/>
  <c r="B78"/>
  <c r="H78"/>
  <c r="K78"/>
  <c r="Q78"/>
  <c r="A79"/>
  <c r="J79"/>
  <c r="B79"/>
  <c r="H79"/>
  <c r="A80"/>
  <c r="J80"/>
  <c r="B80"/>
  <c r="H80"/>
  <c r="K80"/>
  <c r="Q80"/>
  <c r="A81"/>
  <c r="J81"/>
  <c r="B81"/>
  <c r="H81"/>
  <c r="A82"/>
  <c r="J82"/>
  <c r="B82"/>
  <c r="H82"/>
  <c r="K82"/>
  <c r="Q82"/>
  <c r="A83"/>
  <c r="J83"/>
  <c r="B83"/>
  <c r="H83"/>
  <c r="A84"/>
  <c r="J84"/>
  <c r="B84"/>
  <c r="H84"/>
  <c r="K84"/>
  <c r="Q84"/>
  <c r="A85"/>
  <c r="J85"/>
  <c r="B85"/>
  <c r="H85"/>
  <c r="A86"/>
  <c r="J86"/>
  <c r="B86"/>
  <c r="H86"/>
  <c r="K86"/>
  <c r="Q86"/>
  <c r="A87"/>
  <c r="J87"/>
  <c r="B87"/>
  <c r="H87"/>
  <c r="A88"/>
  <c r="J88"/>
  <c r="B88"/>
  <c r="H88"/>
  <c r="K88"/>
  <c r="Q88"/>
  <c r="A89"/>
  <c r="J89"/>
  <c r="B89"/>
  <c r="H89"/>
  <c r="A90"/>
  <c r="J90"/>
  <c r="B90"/>
  <c r="H90"/>
  <c r="K90"/>
  <c r="Q90"/>
  <c r="K89"/>
  <c r="Q89"/>
  <c r="K87"/>
  <c r="Q87"/>
  <c r="K85"/>
  <c r="Q85"/>
  <c r="K83"/>
  <c r="Q83"/>
  <c r="K81"/>
  <c r="Q81"/>
  <c r="K79"/>
  <c r="Q79"/>
  <c r="K77"/>
  <c r="Q77"/>
  <c r="K75"/>
  <c r="Q75"/>
  <c r="K73"/>
  <c r="Q73"/>
  <c r="K71"/>
  <c r="Q71"/>
  <c r="K67"/>
  <c r="Q67"/>
  <c r="K59"/>
  <c r="Q59"/>
  <c r="K51"/>
  <c r="Q51"/>
  <c r="K43"/>
  <c r="Q43"/>
  <c r="K41"/>
  <c r="Q41"/>
  <c r="K39"/>
  <c r="Q39"/>
  <c r="K37"/>
  <c r="Q37"/>
  <c r="K35"/>
  <c r="Q35"/>
  <c r="K33"/>
  <c r="Q33"/>
  <c r="K31"/>
  <c r="Q31"/>
  <c r="K29"/>
  <c r="Q29"/>
  <c r="K27"/>
  <c r="Q27"/>
  <c r="K25"/>
  <c r="Q25"/>
  <c r="K20"/>
  <c r="Q20"/>
  <c r="K16"/>
  <c r="Q16"/>
  <c r="K12"/>
  <c r="Q12"/>
  <c r="K6"/>
  <c r="Q6"/>
  <c r="K69"/>
  <c r="Q69"/>
  <c r="K65"/>
  <c r="Q65"/>
  <c r="K61"/>
  <c r="Q61"/>
  <c r="K57"/>
  <c r="Q57"/>
  <c r="K53"/>
  <c r="Q53"/>
  <c r="K8"/>
  <c r="Q8"/>
  <c r="K4"/>
  <c r="Q4"/>
  <c r="K68"/>
  <c r="Q68"/>
  <c r="K66"/>
  <c r="Q66"/>
  <c r="K64"/>
  <c r="Q64"/>
  <c r="K62"/>
  <c r="Q62"/>
  <c r="K60"/>
  <c r="Q60"/>
  <c r="K58"/>
  <c r="Q58"/>
  <c r="K56"/>
  <c r="Q56"/>
  <c r="K54"/>
  <c r="Q54"/>
  <c r="K52"/>
  <c r="Q52"/>
  <c r="K50"/>
  <c r="Q50"/>
  <c r="K21"/>
  <c r="Q21"/>
  <c r="K19"/>
  <c r="Q19"/>
  <c r="K17"/>
  <c r="Q17"/>
  <c r="K15"/>
  <c r="Q15"/>
  <c r="K13"/>
  <c r="Q13"/>
  <c r="K11"/>
  <c r="Q11"/>
  <c r="K9"/>
  <c r="Q9"/>
  <c r="K7"/>
  <c r="Q7"/>
  <c r="K5"/>
  <c r="Q5"/>
  <c r="K3"/>
  <c r="Q3"/>
  <c r="C1" i="58"/>
  <c r="H1"/>
  <c r="L1"/>
  <c r="Q1"/>
  <c r="B2"/>
  <c r="K2"/>
  <c r="A3"/>
  <c r="J3"/>
  <c r="B3"/>
  <c r="H3"/>
  <c r="A4"/>
  <c r="J4"/>
  <c r="B4"/>
  <c r="H4"/>
  <c r="K4"/>
  <c r="Q4"/>
  <c r="A5"/>
  <c r="J5"/>
  <c r="B5"/>
  <c r="H5"/>
  <c r="A6"/>
  <c r="J6"/>
  <c r="B6"/>
  <c r="H6"/>
  <c r="A7"/>
  <c r="J7"/>
  <c r="B7"/>
  <c r="H7"/>
  <c r="A8"/>
  <c r="J8"/>
  <c r="B8"/>
  <c r="H8"/>
  <c r="A9"/>
  <c r="J9"/>
  <c r="B9"/>
  <c r="H9"/>
  <c r="A10"/>
  <c r="J10"/>
  <c r="B10"/>
  <c r="H10"/>
  <c r="A11"/>
  <c r="J11"/>
  <c r="B11"/>
  <c r="H11"/>
  <c r="A12"/>
  <c r="J12"/>
  <c r="B12"/>
  <c r="H12"/>
  <c r="K12"/>
  <c r="Q12"/>
  <c r="A13"/>
  <c r="J13"/>
  <c r="B13"/>
  <c r="H13"/>
  <c r="A14"/>
  <c r="J14"/>
  <c r="B14"/>
  <c r="H14"/>
  <c r="A15"/>
  <c r="J15"/>
  <c r="B15"/>
  <c r="H15"/>
  <c r="A16"/>
  <c r="J16"/>
  <c r="B16"/>
  <c r="H16"/>
  <c r="A17"/>
  <c r="J17"/>
  <c r="B17"/>
  <c r="H17"/>
  <c r="A18"/>
  <c r="J18"/>
  <c r="B18"/>
  <c r="H18"/>
  <c r="A19"/>
  <c r="J19"/>
  <c r="B19"/>
  <c r="H19"/>
  <c r="A20"/>
  <c r="J20"/>
  <c r="B20"/>
  <c r="H20"/>
  <c r="K20"/>
  <c r="Q20"/>
  <c r="A21"/>
  <c r="J21"/>
  <c r="B21"/>
  <c r="H21"/>
  <c r="A22"/>
  <c r="J22"/>
  <c r="B22"/>
  <c r="H22"/>
  <c r="B23"/>
  <c r="K23"/>
  <c r="A24"/>
  <c r="J24"/>
  <c r="B24"/>
  <c r="H24"/>
  <c r="K24"/>
  <c r="Q24"/>
  <c r="A25"/>
  <c r="J25"/>
  <c r="B25"/>
  <c r="H25"/>
  <c r="A26"/>
  <c r="J26"/>
  <c r="B26"/>
  <c r="H26"/>
  <c r="K26"/>
  <c r="Q26"/>
  <c r="A27"/>
  <c r="J27"/>
  <c r="B27"/>
  <c r="H27"/>
  <c r="A28"/>
  <c r="J28"/>
  <c r="B28"/>
  <c r="H28"/>
  <c r="K28"/>
  <c r="Q28"/>
  <c r="A29"/>
  <c r="J29"/>
  <c r="B29"/>
  <c r="H29"/>
  <c r="A30"/>
  <c r="J30"/>
  <c r="B30"/>
  <c r="H30"/>
  <c r="K30"/>
  <c r="Q30"/>
  <c r="A31"/>
  <c r="J31"/>
  <c r="B31"/>
  <c r="H31"/>
  <c r="A32"/>
  <c r="J32"/>
  <c r="B32"/>
  <c r="H32"/>
  <c r="K32"/>
  <c r="Q32"/>
  <c r="A33"/>
  <c r="J33"/>
  <c r="B33"/>
  <c r="H33"/>
  <c r="A34"/>
  <c r="J34"/>
  <c r="B34"/>
  <c r="H34"/>
  <c r="K34"/>
  <c r="Q34"/>
  <c r="A35"/>
  <c r="J35"/>
  <c r="B35"/>
  <c r="H35"/>
  <c r="A36"/>
  <c r="J36"/>
  <c r="B36"/>
  <c r="H36"/>
  <c r="K36"/>
  <c r="Q36"/>
  <c r="A37"/>
  <c r="J37"/>
  <c r="B37"/>
  <c r="H37"/>
  <c r="A38"/>
  <c r="J38"/>
  <c r="B38"/>
  <c r="H38"/>
  <c r="K38"/>
  <c r="Q38"/>
  <c r="A39"/>
  <c r="J39"/>
  <c r="B39"/>
  <c r="H39"/>
  <c r="A40"/>
  <c r="J40"/>
  <c r="B40"/>
  <c r="H40"/>
  <c r="K40"/>
  <c r="Q40"/>
  <c r="A41"/>
  <c r="J41"/>
  <c r="B41"/>
  <c r="H41"/>
  <c r="A42"/>
  <c r="J42"/>
  <c r="B42"/>
  <c r="H42"/>
  <c r="K42"/>
  <c r="Q42"/>
  <c r="A43"/>
  <c r="J43"/>
  <c r="B43"/>
  <c r="H43"/>
  <c r="C48"/>
  <c r="H48"/>
  <c r="L48"/>
  <c r="Q48"/>
  <c r="B49"/>
  <c r="K49"/>
  <c r="A50"/>
  <c r="J50"/>
  <c r="B50"/>
  <c r="H50"/>
  <c r="A51"/>
  <c r="J51"/>
  <c r="B51"/>
  <c r="H51"/>
  <c r="A52"/>
  <c r="J52"/>
  <c r="B52"/>
  <c r="H52"/>
  <c r="A53"/>
  <c r="J53"/>
  <c r="B53"/>
  <c r="H53"/>
  <c r="A54"/>
  <c r="J54"/>
  <c r="B54"/>
  <c r="H54"/>
  <c r="A55"/>
  <c r="J55"/>
  <c r="B55"/>
  <c r="H55"/>
  <c r="K55"/>
  <c r="Q55"/>
  <c r="A56"/>
  <c r="J56"/>
  <c r="B56"/>
  <c r="H56"/>
  <c r="A57"/>
  <c r="J57"/>
  <c r="B57"/>
  <c r="H57"/>
  <c r="A58"/>
  <c r="J58"/>
  <c r="B58"/>
  <c r="H58"/>
  <c r="A59"/>
  <c r="J59"/>
  <c r="B59"/>
  <c r="H59"/>
  <c r="A60"/>
  <c r="J60"/>
  <c r="B60"/>
  <c r="H60"/>
  <c r="A61"/>
  <c r="J61"/>
  <c r="B61"/>
  <c r="H61"/>
  <c r="A62"/>
  <c r="J62"/>
  <c r="B62"/>
  <c r="H62"/>
  <c r="A63"/>
  <c r="J63"/>
  <c r="B63"/>
  <c r="H63"/>
  <c r="K63"/>
  <c r="Q63"/>
  <c r="A64"/>
  <c r="J64"/>
  <c r="B64"/>
  <c r="H64"/>
  <c r="A65"/>
  <c r="J65"/>
  <c r="B65"/>
  <c r="H65"/>
  <c r="A66"/>
  <c r="J66"/>
  <c r="B66"/>
  <c r="H66"/>
  <c r="A67"/>
  <c r="J67"/>
  <c r="B67"/>
  <c r="H67"/>
  <c r="A68"/>
  <c r="J68"/>
  <c r="B68"/>
  <c r="H68"/>
  <c r="A69"/>
  <c r="J69"/>
  <c r="B69"/>
  <c r="H69"/>
  <c r="B70"/>
  <c r="K70"/>
  <c r="A71"/>
  <c r="J71"/>
  <c r="B71"/>
  <c r="H71"/>
  <c r="A72"/>
  <c r="J72"/>
  <c r="B72"/>
  <c r="H72"/>
  <c r="K72"/>
  <c r="Q72"/>
  <c r="A73"/>
  <c r="J73"/>
  <c r="B73"/>
  <c r="H73"/>
  <c r="A74"/>
  <c r="J74"/>
  <c r="B74"/>
  <c r="H74"/>
  <c r="K74"/>
  <c r="Q74"/>
  <c r="A75"/>
  <c r="J75"/>
  <c r="B75"/>
  <c r="H75"/>
  <c r="A76"/>
  <c r="J76"/>
  <c r="B76"/>
  <c r="H76"/>
  <c r="K76"/>
  <c r="Q76"/>
  <c r="A77"/>
  <c r="J77"/>
  <c r="B77"/>
  <c r="H77"/>
  <c r="A78"/>
  <c r="J78"/>
  <c r="B78"/>
  <c r="H78"/>
  <c r="K78"/>
  <c r="Q78"/>
  <c r="A79"/>
  <c r="J79"/>
  <c r="B79"/>
  <c r="H79"/>
  <c r="A80"/>
  <c r="J80"/>
  <c r="B80"/>
  <c r="H80"/>
  <c r="K80"/>
  <c r="Q80"/>
  <c r="A81"/>
  <c r="J81"/>
  <c r="B81"/>
  <c r="H81"/>
  <c r="A82"/>
  <c r="J82"/>
  <c r="B82"/>
  <c r="H82"/>
  <c r="K82"/>
  <c r="Q82"/>
  <c r="A83"/>
  <c r="J83"/>
  <c r="B83"/>
  <c r="H83"/>
  <c r="A84"/>
  <c r="J84"/>
  <c r="B84"/>
  <c r="H84"/>
  <c r="K84"/>
  <c r="Q84"/>
  <c r="A85"/>
  <c r="J85"/>
  <c r="B85"/>
  <c r="H85"/>
  <c r="A86"/>
  <c r="J86"/>
  <c r="B86"/>
  <c r="H86"/>
  <c r="K86"/>
  <c r="Q86"/>
  <c r="A87"/>
  <c r="J87"/>
  <c r="B87"/>
  <c r="H87"/>
  <c r="A88"/>
  <c r="J88"/>
  <c r="B88"/>
  <c r="H88"/>
  <c r="K88"/>
  <c r="Q88"/>
  <c r="A89"/>
  <c r="J89"/>
  <c r="B89"/>
  <c r="H89"/>
  <c r="A90"/>
  <c r="J90"/>
  <c r="B90"/>
  <c r="H90"/>
  <c r="K90"/>
  <c r="Q90"/>
  <c r="K89"/>
  <c r="Q89"/>
  <c r="K87"/>
  <c r="Q87"/>
  <c r="K85"/>
  <c r="Q85"/>
  <c r="K83"/>
  <c r="Q83"/>
  <c r="K81"/>
  <c r="Q81"/>
  <c r="K79"/>
  <c r="Q79"/>
  <c r="K77"/>
  <c r="Q77"/>
  <c r="K75"/>
  <c r="Q75"/>
  <c r="K73"/>
  <c r="Q73"/>
  <c r="K71"/>
  <c r="Q71"/>
  <c r="K67"/>
  <c r="Q67"/>
  <c r="K59"/>
  <c r="Q59"/>
  <c r="K51"/>
  <c r="Q51"/>
  <c r="K43"/>
  <c r="Q43"/>
  <c r="K41"/>
  <c r="Q41"/>
  <c r="K39"/>
  <c r="Q39"/>
  <c r="K37"/>
  <c r="Q37"/>
  <c r="K35"/>
  <c r="Q35"/>
  <c r="K33"/>
  <c r="Q33"/>
  <c r="K31"/>
  <c r="Q31"/>
  <c r="K29"/>
  <c r="Q29"/>
  <c r="K27"/>
  <c r="Q27"/>
  <c r="K25"/>
  <c r="Q25"/>
  <c r="K16"/>
  <c r="Q16"/>
  <c r="K8"/>
  <c r="Q8"/>
  <c r="K69"/>
  <c r="Q69"/>
  <c r="K65"/>
  <c r="Q65"/>
  <c r="K61"/>
  <c r="Q61"/>
  <c r="K57"/>
  <c r="Q57"/>
  <c r="K53"/>
  <c r="Q53"/>
  <c r="K22"/>
  <c r="Q22"/>
  <c r="K18"/>
  <c r="Q18"/>
  <c r="K14"/>
  <c r="Q14"/>
  <c r="K10"/>
  <c r="Q10"/>
  <c r="K6"/>
  <c r="Q6"/>
  <c r="K68"/>
  <c r="Q68"/>
  <c r="K66"/>
  <c r="Q66"/>
  <c r="K64"/>
  <c r="Q64"/>
  <c r="K62"/>
  <c r="Q62"/>
  <c r="K60"/>
  <c r="Q60"/>
  <c r="K58"/>
  <c r="Q58"/>
  <c r="K56"/>
  <c r="Q56"/>
  <c r="K54"/>
  <c r="Q54"/>
  <c r="K52"/>
  <c r="Q52"/>
  <c r="K50"/>
  <c r="Q50"/>
  <c r="K21"/>
  <c r="Q21"/>
  <c r="K19"/>
  <c r="Q19"/>
  <c r="K17"/>
  <c r="Q17"/>
  <c r="K15"/>
  <c r="Q15"/>
  <c r="K13"/>
  <c r="Q13"/>
  <c r="K11"/>
  <c r="Q11"/>
  <c r="K9"/>
  <c r="Q9"/>
  <c r="K7"/>
  <c r="Q7"/>
  <c r="K5"/>
  <c r="Q5"/>
  <c r="K3"/>
  <c r="Q3"/>
  <c r="B3" i="69"/>
  <c r="AH3"/>
  <c r="A4"/>
  <c r="AJ4"/>
  <c r="B4"/>
  <c r="AH4"/>
  <c r="AR4"/>
  <c r="BF4"/>
  <c r="A5"/>
  <c r="AP5"/>
  <c r="B5"/>
  <c r="AH5"/>
  <c r="AL5"/>
  <c r="BD5"/>
  <c r="A6"/>
  <c r="B6"/>
  <c r="AH6"/>
  <c r="AJ6"/>
  <c r="AR6"/>
  <c r="AV6"/>
  <c r="BD6"/>
  <c r="A7"/>
  <c r="AJ7"/>
  <c r="B7"/>
  <c r="AH7"/>
  <c r="AL7"/>
  <c r="BD7"/>
  <c r="A8"/>
  <c r="AJ8"/>
  <c r="B8"/>
  <c r="AH8"/>
  <c r="AR8"/>
  <c r="BD8"/>
  <c r="A9"/>
  <c r="AL9"/>
  <c r="B9"/>
  <c r="AH9"/>
  <c r="AJ9"/>
  <c r="AP9"/>
  <c r="BF9"/>
  <c r="A10"/>
  <c r="AR10"/>
  <c r="B10"/>
  <c r="AH10"/>
  <c r="AJ10"/>
  <c r="BD10"/>
  <c r="A11"/>
  <c r="AJ11"/>
  <c r="B11"/>
  <c r="AH11"/>
  <c r="AL11"/>
  <c r="AR11"/>
  <c r="BD11"/>
  <c r="A12"/>
  <c r="AJ12"/>
  <c r="B12"/>
  <c r="AH12"/>
  <c r="AR12"/>
  <c r="A13"/>
  <c r="AL13"/>
  <c r="B13"/>
  <c r="AH13"/>
  <c r="AJ13"/>
  <c r="BF13"/>
  <c r="A14"/>
  <c r="B14"/>
  <c r="AH14"/>
  <c r="AJ14"/>
  <c r="AR14"/>
  <c r="AV14"/>
  <c r="BD14"/>
  <c r="A15"/>
  <c r="AJ15"/>
  <c r="B15"/>
  <c r="AH15"/>
  <c r="AL15"/>
  <c r="BD15"/>
  <c r="A16"/>
  <c r="AJ16"/>
  <c r="B16"/>
  <c r="AH16"/>
  <c r="AR16"/>
  <c r="BD16"/>
  <c r="A17"/>
  <c r="AI17"/>
  <c r="B17"/>
  <c r="AH17"/>
  <c r="AG17"/>
  <c r="AJ17"/>
  <c r="AL17"/>
  <c r="AO17"/>
  <c r="AQ17"/>
  <c r="AS17"/>
  <c r="BC17"/>
  <c r="BE17"/>
  <c r="BG17"/>
  <c r="A18"/>
  <c r="D18"/>
  <c r="U18"/>
  <c r="B18"/>
  <c r="C18"/>
  <c r="H18"/>
  <c r="G18"/>
  <c r="AH18"/>
  <c r="AJ18"/>
  <c r="AN18"/>
  <c r="AR18"/>
  <c r="AV18"/>
  <c r="BF18"/>
  <c r="BJ18"/>
  <c r="A19"/>
  <c r="D19"/>
  <c r="U19"/>
  <c r="B19"/>
  <c r="AH19"/>
  <c r="C19"/>
  <c r="H19"/>
  <c r="G19"/>
  <c r="AJ19"/>
  <c r="AN19"/>
  <c r="AR19"/>
  <c r="AV19"/>
  <c r="BF19"/>
  <c r="BJ19"/>
  <c r="A20"/>
  <c r="D20"/>
  <c r="U20"/>
  <c r="B20"/>
  <c r="C20"/>
  <c r="H20"/>
  <c r="G20"/>
  <c r="AH20"/>
  <c r="AJ20"/>
  <c r="AN20"/>
  <c r="AR20"/>
  <c r="AV20"/>
  <c r="BF20"/>
  <c r="BJ20"/>
  <c r="A21"/>
  <c r="D21"/>
  <c r="U21"/>
  <c r="B21"/>
  <c r="AH21"/>
  <c r="C21"/>
  <c r="H21"/>
  <c r="G21"/>
  <c r="AJ21"/>
  <c r="AN21"/>
  <c r="AR21"/>
  <c r="AV21"/>
  <c r="BF21"/>
  <c r="BJ21"/>
  <c r="A22"/>
  <c r="D22"/>
  <c r="U22"/>
  <c r="B22"/>
  <c r="C22"/>
  <c r="H22"/>
  <c r="G22"/>
  <c r="AH22"/>
  <c r="AJ22"/>
  <c r="AN22"/>
  <c r="AR22"/>
  <c r="AV22"/>
  <c r="BF22"/>
  <c r="BJ22"/>
  <c r="A23"/>
  <c r="D23"/>
  <c r="U23"/>
  <c r="B23"/>
  <c r="AH23"/>
  <c r="C23"/>
  <c r="H23"/>
  <c r="G23"/>
  <c r="AJ23"/>
  <c r="AN23"/>
  <c r="AR23"/>
  <c r="AV23"/>
  <c r="BF23"/>
  <c r="BJ23"/>
  <c r="Y24"/>
  <c r="B25"/>
  <c r="AH25"/>
  <c r="A26"/>
  <c r="AI26"/>
  <c r="B26"/>
  <c r="AH26"/>
  <c r="AG26"/>
  <c r="AL26"/>
  <c r="BD26"/>
  <c r="A27"/>
  <c r="AI27"/>
  <c r="B27"/>
  <c r="AH27"/>
  <c r="AG27"/>
  <c r="BD27"/>
  <c r="A28"/>
  <c r="AI28"/>
  <c r="B28"/>
  <c r="AH28"/>
  <c r="AG28"/>
  <c r="AL28"/>
  <c r="BD28"/>
  <c r="A29"/>
  <c r="AI29"/>
  <c r="B29"/>
  <c r="AH29"/>
  <c r="AG29"/>
  <c r="BD29"/>
  <c r="A30"/>
  <c r="AI30"/>
  <c r="B30"/>
  <c r="AG30"/>
  <c r="AL30"/>
  <c r="BD30"/>
  <c r="A31"/>
  <c r="AI31"/>
  <c r="B31"/>
  <c r="AG31"/>
  <c r="BD31"/>
  <c r="A32"/>
  <c r="AI32"/>
  <c r="B32"/>
  <c r="AG32"/>
  <c r="AL32"/>
  <c r="BD32"/>
  <c r="A33"/>
  <c r="AI33"/>
  <c r="B33"/>
  <c r="AG33"/>
  <c r="BD33"/>
  <c r="A34"/>
  <c r="AI34"/>
  <c r="B34"/>
  <c r="AG34"/>
  <c r="AL34"/>
  <c r="BD34"/>
  <c r="A35"/>
  <c r="AI35"/>
  <c r="B35"/>
  <c r="AG35"/>
  <c r="BD35"/>
  <c r="A36"/>
  <c r="AI36"/>
  <c r="B36"/>
  <c r="AG36"/>
  <c r="AL36"/>
  <c r="BD36"/>
  <c r="A37"/>
  <c r="AI37"/>
  <c r="B37"/>
  <c r="AG37"/>
  <c r="BD37"/>
  <c r="A38"/>
  <c r="AI38"/>
  <c r="B38"/>
  <c r="AG38"/>
  <c r="AL38"/>
  <c r="BD38"/>
  <c r="A39"/>
  <c r="AI39"/>
  <c r="B39"/>
  <c r="AG39"/>
  <c r="BD39"/>
  <c r="A40"/>
  <c r="AI40"/>
  <c r="B40"/>
  <c r="AG40"/>
  <c r="AL40"/>
  <c r="BD40"/>
  <c r="A41"/>
  <c r="AI41"/>
  <c r="B41"/>
  <c r="AG41"/>
  <c r="BD41"/>
  <c r="A42"/>
  <c r="AI42"/>
  <c r="B42"/>
  <c r="AG42"/>
  <c r="AL42"/>
  <c r="BD42"/>
  <c r="A43"/>
  <c r="AI43"/>
  <c r="B43"/>
  <c r="AH43"/>
  <c r="AG43"/>
  <c r="BD43"/>
  <c r="A44"/>
  <c r="AI44"/>
  <c r="B44"/>
  <c r="AH44"/>
  <c r="AG44"/>
  <c r="AL44"/>
  <c r="BD44"/>
  <c r="A45"/>
  <c r="D45"/>
  <c r="U45"/>
  <c r="B45"/>
  <c r="AH45"/>
  <c r="C45"/>
  <c r="J45"/>
  <c r="AK45"/>
  <c r="BD45"/>
  <c r="AV10"/>
  <c r="BH45"/>
  <c r="AO45"/>
  <c r="G45"/>
  <c r="AL43"/>
  <c r="AL41"/>
  <c r="AL39"/>
  <c r="AL37"/>
  <c r="AL35"/>
  <c r="AL33"/>
  <c r="AL31"/>
  <c r="AL29"/>
  <c r="AL27"/>
  <c r="BH22"/>
  <c r="BD22"/>
  <c r="AT22"/>
  <c r="AP22"/>
  <c r="AL22"/>
  <c r="E22"/>
  <c r="BH20"/>
  <c r="BD20"/>
  <c r="AT20"/>
  <c r="AP20"/>
  <c r="AL20"/>
  <c r="E20"/>
  <c r="BH18"/>
  <c r="BD18"/>
  <c r="AT18"/>
  <c r="AP18"/>
  <c r="AL18"/>
  <c r="E18"/>
  <c r="AR15"/>
  <c r="AP13"/>
  <c r="BD12"/>
  <c r="AR7"/>
  <c r="BJ45"/>
  <c r="BF45"/>
  <c r="AU45"/>
  <c r="AM45"/>
  <c r="AI45"/>
  <c r="E45"/>
  <c r="AS45"/>
  <c r="BF44"/>
  <c r="AO44"/>
  <c r="AJ44"/>
  <c r="BF43"/>
  <c r="AO43"/>
  <c r="AJ43"/>
  <c r="BF42"/>
  <c r="AO42"/>
  <c r="AJ42"/>
  <c r="BF41"/>
  <c r="AO41"/>
  <c r="AJ41"/>
  <c r="BF40"/>
  <c r="AO40"/>
  <c r="AJ40"/>
  <c r="BF39"/>
  <c r="AO39"/>
  <c r="AJ39"/>
  <c r="BF38"/>
  <c r="AO38"/>
  <c r="AJ38"/>
  <c r="BF37"/>
  <c r="AO37"/>
  <c r="AJ37"/>
  <c r="BF36"/>
  <c r="AO36"/>
  <c r="AJ36"/>
  <c r="BF35"/>
  <c r="AO35"/>
  <c r="AJ35"/>
  <c r="BF34"/>
  <c r="AO34"/>
  <c r="AJ34"/>
  <c r="BF33"/>
  <c r="AO33"/>
  <c r="AJ33"/>
  <c r="BF32"/>
  <c r="AO32"/>
  <c r="AJ32"/>
  <c r="BF31"/>
  <c r="AO31"/>
  <c r="AJ31"/>
  <c r="BF30"/>
  <c r="AO30"/>
  <c r="AJ30"/>
  <c r="BF29"/>
  <c r="AO29"/>
  <c r="AJ29"/>
  <c r="BF28"/>
  <c r="AO28"/>
  <c r="AJ28"/>
  <c r="BF27"/>
  <c r="AO27"/>
  <c r="AJ27"/>
  <c r="BF26"/>
  <c r="AO26"/>
  <c r="AO46"/>
  <c r="AJ26"/>
  <c r="BH23"/>
  <c r="BD23"/>
  <c r="AT23"/>
  <c r="AP23"/>
  <c r="AL23"/>
  <c r="E23"/>
  <c r="BH21"/>
  <c r="BD21"/>
  <c r="AT21"/>
  <c r="AP21"/>
  <c r="AL21"/>
  <c r="E21"/>
  <c r="BH19"/>
  <c r="BD19"/>
  <c r="AT19"/>
  <c r="AP19"/>
  <c r="AL19"/>
  <c r="E19"/>
  <c r="BF17"/>
  <c r="BD17"/>
  <c r="AR17"/>
  <c r="BI17"/>
  <c r="AP17"/>
  <c r="BK17"/>
  <c r="AM17"/>
  <c r="AK17"/>
  <c r="BD13"/>
  <c r="AR13"/>
  <c r="AV13"/>
  <c r="BD9"/>
  <c r="AR9"/>
  <c r="AV9"/>
  <c r="BD46"/>
  <c r="AL46"/>
  <c r="BH17"/>
  <c r="BJ17"/>
  <c r="AT17"/>
  <c r="BN45"/>
  <c r="P45"/>
  <c r="L45"/>
  <c r="BP45"/>
  <c r="BL45"/>
  <c r="T45"/>
  <c r="N45"/>
  <c r="I45"/>
  <c r="Q23"/>
  <c r="Q22"/>
  <c r="Q21"/>
  <c r="Q20"/>
  <c r="Q19"/>
  <c r="Q18"/>
  <c r="BN23"/>
  <c r="M23"/>
  <c r="BN22"/>
  <c r="M22"/>
  <c r="BN21"/>
  <c r="M21"/>
  <c r="BN20"/>
  <c r="M20"/>
  <c r="BN19"/>
  <c r="M19"/>
  <c r="BN18"/>
  <c r="M18"/>
  <c r="BP23"/>
  <c r="BL23"/>
  <c r="O23"/>
  <c r="I23"/>
  <c r="BP22"/>
  <c r="BL22"/>
  <c r="O22"/>
  <c r="I22"/>
  <c r="BP21"/>
  <c r="BL21"/>
  <c r="O21"/>
  <c r="I21"/>
  <c r="BP20"/>
  <c r="BL20"/>
  <c r="O20"/>
  <c r="I20"/>
  <c r="BP19"/>
  <c r="BL19"/>
  <c r="O19"/>
  <c r="I19"/>
  <c r="BP18"/>
  <c r="BL18"/>
  <c r="O18"/>
  <c r="I18"/>
  <c r="AI46"/>
  <c r="BQ45"/>
  <c r="BO45"/>
  <c r="BM45"/>
  <c r="BK45"/>
  <c r="BI45"/>
  <c r="BG45"/>
  <c r="BE45"/>
  <c r="BC45"/>
  <c r="AV45"/>
  <c r="AT45"/>
  <c r="AQ45"/>
  <c r="AN45"/>
  <c r="AL45"/>
  <c r="AJ45"/>
  <c r="AG45"/>
  <c r="V45"/>
  <c r="O45"/>
  <c r="M45"/>
  <c r="H45"/>
  <c r="F45"/>
  <c r="AW45"/>
  <c r="BG44"/>
  <c r="BE44"/>
  <c r="BC44"/>
  <c r="AM44"/>
  <c r="AK44"/>
  <c r="BG43"/>
  <c r="BE43"/>
  <c r="BC43"/>
  <c r="AM43"/>
  <c r="AK43"/>
  <c r="BG42"/>
  <c r="BE42"/>
  <c r="BC42"/>
  <c r="AM42"/>
  <c r="AK42"/>
  <c r="BG41"/>
  <c r="BE41"/>
  <c r="BC41"/>
  <c r="AM41"/>
  <c r="AK41"/>
  <c r="BG40"/>
  <c r="BE40"/>
  <c r="BC40"/>
  <c r="AM40"/>
  <c r="AK40"/>
  <c r="BG39"/>
  <c r="BE39"/>
  <c r="BC39"/>
  <c r="AM39"/>
  <c r="AK39"/>
  <c r="BG38"/>
  <c r="BE38"/>
  <c r="BC38"/>
  <c r="AM38"/>
  <c r="AK38"/>
  <c r="BG37"/>
  <c r="BE37"/>
  <c r="BC37"/>
  <c r="AM37"/>
  <c r="AK37"/>
  <c r="BG36"/>
  <c r="BE36"/>
  <c r="BC36"/>
  <c r="AM36"/>
  <c r="AK36"/>
  <c r="BG35"/>
  <c r="BE35"/>
  <c r="BC35"/>
  <c r="AM35"/>
  <c r="AK35"/>
  <c r="BG34"/>
  <c r="BE34"/>
  <c r="BC34"/>
  <c r="AM34"/>
  <c r="AK34"/>
  <c r="BG33"/>
  <c r="BE33"/>
  <c r="BC33"/>
  <c r="AM33"/>
  <c r="AK33"/>
  <c r="BG32"/>
  <c r="BE32"/>
  <c r="BC32"/>
  <c r="AM32"/>
  <c r="AK32"/>
  <c r="BG31"/>
  <c r="BE31"/>
  <c r="BC31"/>
  <c r="AM31"/>
  <c r="AK31"/>
  <c r="BG30"/>
  <c r="BE30"/>
  <c r="BC30"/>
  <c r="AM30"/>
  <c r="AK30"/>
  <c r="BG29"/>
  <c r="BE29"/>
  <c r="BC29"/>
  <c r="AM29"/>
  <c r="AK29"/>
  <c r="BG28"/>
  <c r="BE28"/>
  <c r="BC28"/>
  <c r="AM28"/>
  <c r="AK28"/>
  <c r="BG27"/>
  <c r="BE27"/>
  <c r="BC27"/>
  <c r="AM27"/>
  <c r="AK27"/>
  <c r="BG26"/>
  <c r="BG46"/>
  <c r="BE26"/>
  <c r="BC26"/>
  <c r="BC46"/>
  <c r="AM26"/>
  <c r="AK26"/>
  <c r="AK46"/>
  <c r="AV16"/>
  <c r="BF15"/>
  <c r="AV15"/>
  <c r="AP15"/>
  <c r="AV12"/>
  <c r="BF11"/>
  <c r="AV11"/>
  <c r="AP11"/>
  <c r="AV8"/>
  <c r="BF7"/>
  <c r="AV7"/>
  <c r="AP7"/>
  <c r="AV4"/>
  <c r="BH44"/>
  <c r="AN44"/>
  <c r="BH43"/>
  <c r="AN43"/>
  <c r="AN29"/>
  <c r="BH28"/>
  <c r="AN28"/>
  <c r="BH27"/>
  <c r="AN27"/>
  <c r="BH26"/>
  <c r="AN26"/>
  <c r="BA45"/>
  <c r="AE45"/>
  <c r="BF5"/>
  <c r="AR5"/>
  <c r="AR24"/>
  <c r="AJ5"/>
  <c r="AJ24"/>
  <c r="BD4"/>
  <c r="BD24"/>
  <c r="AP4"/>
  <c r="AL4"/>
  <c r="C44"/>
  <c r="D44"/>
  <c r="C43"/>
  <c r="D43"/>
  <c r="C42"/>
  <c r="D42"/>
  <c r="C41"/>
  <c r="D41"/>
  <c r="C40"/>
  <c r="D40"/>
  <c r="AH42"/>
  <c r="AP42"/>
  <c r="BK42"/>
  <c r="AH40"/>
  <c r="AP40"/>
  <c r="BK40"/>
  <c r="AH38"/>
  <c r="AP38"/>
  <c r="BK38"/>
  <c r="AH36"/>
  <c r="AP36"/>
  <c r="BK36"/>
  <c r="AH34"/>
  <c r="AP34"/>
  <c r="BK34"/>
  <c r="AH32"/>
  <c r="AP32"/>
  <c r="BK32"/>
  <c r="AH30"/>
  <c r="AP30"/>
  <c r="BK30"/>
  <c r="AR45"/>
  <c r="AP45"/>
  <c r="AF45"/>
  <c r="Z45"/>
  <c r="AP44"/>
  <c r="BK44"/>
  <c r="AP43"/>
  <c r="BK43"/>
  <c r="BH42"/>
  <c r="AN42"/>
  <c r="BH40"/>
  <c r="AN40"/>
  <c r="BH38"/>
  <c r="AN38"/>
  <c r="BH36"/>
  <c r="AN36"/>
  <c r="BH34"/>
  <c r="AN34"/>
  <c r="BH32"/>
  <c r="AN32"/>
  <c r="BH30"/>
  <c r="AN30"/>
  <c r="AH41"/>
  <c r="AP41"/>
  <c r="BK41"/>
  <c r="AH39"/>
  <c r="AP39"/>
  <c r="BK39"/>
  <c r="AH37"/>
  <c r="AP37"/>
  <c r="BK37"/>
  <c r="AH35"/>
  <c r="AP35"/>
  <c r="BK35"/>
  <c r="AH33"/>
  <c r="AP33"/>
  <c r="BK33"/>
  <c r="AH31"/>
  <c r="AP31"/>
  <c r="BK31"/>
  <c r="BH41"/>
  <c r="AN41"/>
  <c r="BH39"/>
  <c r="AN39"/>
  <c r="BH37"/>
  <c r="AN37"/>
  <c r="BH35"/>
  <c r="AN35"/>
  <c r="BH33"/>
  <c r="AN33"/>
  <c r="BH31"/>
  <c r="AN31"/>
  <c r="BH29"/>
  <c r="BH46"/>
  <c r="AG16"/>
  <c r="AI16"/>
  <c r="AK16"/>
  <c r="AM16"/>
  <c r="AO16"/>
  <c r="AQ16"/>
  <c r="AS16"/>
  <c r="BC16"/>
  <c r="BE16"/>
  <c r="BG16"/>
  <c r="AG14"/>
  <c r="AI14"/>
  <c r="AK14"/>
  <c r="AM14"/>
  <c r="AO14"/>
  <c r="AQ14"/>
  <c r="AS14"/>
  <c r="BC14"/>
  <c r="BE14"/>
  <c r="BG14"/>
  <c r="AG12"/>
  <c r="AI12"/>
  <c r="AK12"/>
  <c r="AM12"/>
  <c r="AO12"/>
  <c r="AQ12"/>
  <c r="AS12"/>
  <c r="BC12"/>
  <c r="BE12"/>
  <c r="BG12"/>
  <c r="AG10"/>
  <c r="AI10"/>
  <c r="AK10"/>
  <c r="AM10"/>
  <c r="AO10"/>
  <c r="AQ10"/>
  <c r="AS10"/>
  <c r="BC10"/>
  <c r="BE10"/>
  <c r="BG10"/>
  <c r="AG8"/>
  <c r="AI8"/>
  <c r="AK8"/>
  <c r="AM8"/>
  <c r="AO8"/>
  <c r="AQ8"/>
  <c r="AS8"/>
  <c r="BC8"/>
  <c r="BE8"/>
  <c r="BG8"/>
  <c r="AG6"/>
  <c r="AI6"/>
  <c r="AK6"/>
  <c r="AM6"/>
  <c r="AO6"/>
  <c r="AQ6"/>
  <c r="AS6"/>
  <c r="BC6"/>
  <c r="BE6"/>
  <c r="BG6"/>
  <c r="BI6"/>
  <c r="AG15"/>
  <c r="AI15"/>
  <c r="AK15"/>
  <c r="AM15"/>
  <c r="AO15"/>
  <c r="AQ15"/>
  <c r="AS15"/>
  <c r="BC15"/>
  <c r="BE15"/>
  <c r="BG15"/>
  <c r="BI15"/>
  <c r="AG13"/>
  <c r="AI13"/>
  <c r="AK13"/>
  <c r="AM13"/>
  <c r="AO13"/>
  <c r="AQ13"/>
  <c r="AS13"/>
  <c r="BC13"/>
  <c r="BE13"/>
  <c r="BG13"/>
  <c r="AG11"/>
  <c r="AI11"/>
  <c r="AK11"/>
  <c r="AM11"/>
  <c r="AO11"/>
  <c r="AQ11"/>
  <c r="AS11"/>
  <c r="BC11"/>
  <c r="BE11"/>
  <c r="BG11"/>
  <c r="AG9"/>
  <c r="AI9"/>
  <c r="AK9"/>
  <c r="AM9"/>
  <c r="AO9"/>
  <c r="AQ9"/>
  <c r="AS9"/>
  <c r="BC9"/>
  <c r="BE9"/>
  <c r="BG9"/>
  <c r="AG7"/>
  <c r="AI7"/>
  <c r="AK7"/>
  <c r="AM7"/>
  <c r="AO7"/>
  <c r="AQ7"/>
  <c r="AS7"/>
  <c r="BC7"/>
  <c r="BE7"/>
  <c r="BG7"/>
  <c r="AP29"/>
  <c r="BK29"/>
  <c r="AP28"/>
  <c r="BK28"/>
  <c r="AP27"/>
  <c r="BK27"/>
  <c r="AP26"/>
  <c r="BQ23"/>
  <c r="BO23"/>
  <c r="BM23"/>
  <c r="BK23"/>
  <c r="BI23"/>
  <c r="BG23"/>
  <c r="BE23"/>
  <c r="BC23"/>
  <c r="AU23"/>
  <c r="AS23"/>
  <c r="AQ23"/>
  <c r="AO23"/>
  <c r="AM23"/>
  <c r="AK23"/>
  <c r="AI23"/>
  <c r="AG23"/>
  <c r="V23"/>
  <c r="T23"/>
  <c r="P23"/>
  <c r="N23"/>
  <c r="L23"/>
  <c r="J23"/>
  <c r="F23"/>
  <c r="AE23"/>
  <c r="BQ22"/>
  <c r="BO22"/>
  <c r="BM22"/>
  <c r="BK22"/>
  <c r="BI22"/>
  <c r="BG22"/>
  <c r="BE22"/>
  <c r="BC22"/>
  <c r="AU22"/>
  <c r="AS22"/>
  <c r="AQ22"/>
  <c r="AO22"/>
  <c r="AM22"/>
  <c r="AK22"/>
  <c r="AI22"/>
  <c r="AG22"/>
  <c r="V22"/>
  <c r="T22"/>
  <c r="P22"/>
  <c r="N22"/>
  <c r="L22"/>
  <c r="J22"/>
  <c r="F22"/>
  <c r="AY22"/>
  <c r="BQ21"/>
  <c r="BO21"/>
  <c r="BM21"/>
  <c r="BK21"/>
  <c r="BI21"/>
  <c r="BG21"/>
  <c r="BE21"/>
  <c r="BC21"/>
  <c r="AU21"/>
  <c r="AS21"/>
  <c r="AQ21"/>
  <c r="AO21"/>
  <c r="AM21"/>
  <c r="AK21"/>
  <c r="AI21"/>
  <c r="AG21"/>
  <c r="V21"/>
  <c r="T21"/>
  <c r="P21"/>
  <c r="N21"/>
  <c r="L21"/>
  <c r="J21"/>
  <c r="F21"/>
  <c r="AE21"/>
  <c r="BQ20"/>
  <c r="BO20"/>
  <c r="BM20"/>
  <c r="BK20"/>
  <c r="BI20"/>
  <c r="BG20"/>
  <c r="BE20"/>
  <c r="BC20"/>
  <c r="AU20"/>
  <c r="AS20"/>
  <c r="AQ20"/>
  <c r="AO20"/>
  <c r="AM20"/>
  <c r="AK20"/>
  <c r="AI20"/>
  <c r="AG20"/>
  <c r="V20"/>
  <c r="T20"/>
  <c r="P20"/>
  <c r="N20"/>
  <c r="L20"/>
  <c r="J20"/>
  <c r="F20"/>
  <c r="AY20"/>
  <c r="BQ19"/>
  <c r="BO19"/>
  <c r="BM19"/>
  <c r="BK19"/>
  <c r="BI19"/>
  <c r="BG19"/>
  <c r="BE19"/>
  <c r="BC19"/>
  <c r="AU19"/>
  <c r="AS19"/>
  <c r="AQ19"/>
  <c r="AO19"/>
  <c r="AM19"/>
  <c r="AK19"/>
  <c r="AI19"/>
  <c r="AG19"/>
  <c r="V19"/>
  <c r="T19"/>
  <c r="P19"/>
  <c r="N19"/>
  <c r="L19"/>
  <c r="J19"/>
  <c r="F19"/>
  <c r="AE19"/>
  <c r="BQ18"/>
  <c r="BO18"/>
  <c r="BM18"/>
  <c r="BK18"/>
  <c r="BI18"/>
  <c r="BG18"/>
  <c r="BE18"/>
  <c r="BC18"/>
  <c r="AU18"/>
  <c r="AS18"/>
  <c r="AQ18"/>
  <c r="AO18"/>
  <c r="AM18"/>
  <c r="AK18"/>
  <c r="AI18"/>
  <c r="AG18"/>
  <c r="V18"/>
  <c r="T18"/>
  <c r="P18"/>
  <c r="N18"/>
  <c r="L18"/>
  <c r="J18"/>
  <c r="F18"/>
  <c r="AY18"/>
  <c r="BJ16"/>
  <c r="BF16"/>
  <c r="AP16"/>
  <c r="BK16"/>
  <c r="AL16"/>
  <c r="BJ14"/>
  <c r="BF14"/>
  <c r="AP14"/>
  <c r="BK14"/>
  <c r="AL14"/>
  <c r="BJ12"/>
  <c r="BF12"/>
  <c r="AP12"/>
  <c r="BK12"/>
  <c r="AL12"/>
  <c r="BJ10"/>
  <c r="BF10"/>
  <c r="AP10"/>
  <c r="BK10"/>
  <c r="AL10"/>
  <c r="BJ8"/>
  <c r="BF8"/>
  <c r="AP8"/>
  <c r="BK8"/>
  <c r="AL8"/>
  <c r="BJ6"/>
  <c r="BF6"/>
  <c r="BF24"/>
  <c r="AP6"/>
  <c r="BK6"/>
  <c r="AL6"/>
  <c r="AL24"/>
  <c r="BG5"/>
  <c r="BE5"/>
  <c r="BC5"/>
  <c r="AS5"/>
  <c r="AQ5"/>
  <c r="AO5"/>
  <c r="AM5"/>
  <c r="AK5"/>
  <c r="AI5"/>
  <c r="AG5"/>
  <c r="BG4"/>
  <c r="BE4"/>
  <c r="BC4"/>
  <c r="AS4"/>
  <c r="AS24"/>
  <c r="AQ4"/>
  <c r="AO4"/>
  <c r="AO24"/>
  <c r="AM4"/>
  <c r="AK4"/>
  <c r="AK24"/>
  <c r="AI4"/>
  <c r="AG4"/>
  <c r="BI9"/>
  <c r="BI11"/>
  <c r="BI13"/>
  <c r="BK15"/>
  <c r="BI14"/>
  <c r="BI16"/>
  <c r="BI7"/>
  <c r="BK9"/>
  <c r="BK11"/>
  <c r="BI10"/>
  <c r="AN17"/>
  <c r="AU17"/>
  <c r="AV17"/>
  <c r="AJ46"/>
  <c r="BF46"/>
  <c r="AN4"/>
  <c r="BJ4"/>
  <c r="BH4"/>
  <c r="AN5"/>
  <c r="BJ5"/>
  <c r="BH5"/>
  <c r="BK7"/>
  <c r="BK13"/>
  <c r="BI8"/>
  <c r="BI12"/>
  <c r="W45"/>
  <c r="AD45"/>
  <c r="X45"/>
  <c r="S45"/>
  <c r="AA45"/>
  <c r="AY45"/>
  <c r="AM46"/>
  <c r="BE46"/>
  <c r="R45"/>
  <c r="AT5"/>
  <c r="AU5"/>
  <c r="BI4"/>
  <c r="BK4"/>
  <c r="AT4"/>
  <c r="AU4"/>
  <c r="BI5"/>
  <c r="BK5"/>
  <c r="AV5"/>
  <c r="AV24"/>
  <c r="AT6"/>
  <c r="BH6"/>
  <c r="AN6"/>
  <c r="AU6"/>
  <c r="BH7"/>
  <c r="BJ7"/>
  <c r="AT7"/>
  <c r="AN7"/>
  <c r="AU7"/>
  <c r="AT8"/>
  <c r="BH8"/>
  <c r="AN8"/>
  <c r="AU8"/>
  <c r="BH9"/>
  <c r="BJ9"/>
  <c r="AT9"/>
  <c r="AN9"/>
  <c r="AT10"/>
  <c r="BH10"/>
  <c r="AN10"/>
  <c r="AU10"/>
  <c r="BH11"/>
  <c r="BJ11"/>
  <c r="AT11"/>
  <c r="AN11"/>
  <c r="AU11"/>
  <c r="AT12"/>
  <c r="BH12"/>
  <c r="AN12"/>
  <c r="AU12"/>
  <c r="BH13"/>
  <c r="BJ13"/>
  <c r="AT13"/>
  <c r="AN13"/>
  <c r="AT14"/>
  <c r="BH14"/>
  <c r="AN14"/>
  <c r="AU14"/>
  <c r="BH15"/>
  <c r="BJ15"/>
  <c r="AT15"/>
  <c r="AN15"/>
  <c r="AT16"/>
  <c r="AT24"/>
  <c r="AY24"/>
  <c r="BH16"/>
  <c r="AN16"/>
  <c r="AU16"/>
  <c r="BH24"/>
  <c r="AN24"/>
  <c r="R19"/>
  <c r="AY19"/>
  <c r="R23"/>
  <c r="AY23"/>
  <c r="AX4"/>
  <c r="AX7"/>
  <c r="AX11"/>
  <c r="AX15"/>
  <c r="AX18"/>
  <c r="AX20"/>
  <c r="AX22"/>
  <c r="AX14"/>
  <c r="AX10"/>
  <c r="AX8"/>
  <c r="AX5"/>
  <c r="AX9"/>
  <c r="AX13"/>
  <c r="AX17"/>
  <c r="AX19"/>
  <c r="AX21"/>
  <c r="AX23"/>
  <c r="AX16"/>
  <c r="AX12"/>
  <c r="AX6"/>
  <c r="BE24"/>
  <c r="BI24"/>
  <c r="R21"/>
  <c r="AY21"/>
  <c r="E40"/>
  <c r="E41"/>
  <c r="E42"/>
  <c r="E43"/>
  <c r="E44"/>
  <c r="S19"/>
  <c r="W19"/>
  <c r="AD19"/>
  <c r="AF19"/>
  <c r="S21"/>
  <c r="W21"/>
  <c r="AD21"/>
  <c r="AF21"/>
  <c r="S23"/>
  <c r="W23"/>
  <c r="AD23"/>
  <c r="AF23"/>
  <c r="BK26"/>
  <c r="BK46"/>
  <c r="AP46"/>
  <c r="AN46"/>
  <c r="U40"/>
  <c r="AR40"/>
  <c r="AV40"/>
  <c r="U41"/>
  <c r="AR41"/>
  <c r="AV41"/>
  <c r="U42"/>
  <c r="AR42"/>
  <c r="AV42"/>
  <c r="U43"/>
  <c r="AR43"/>
  <c r="AV43"/>
  <c r="U44"/>
  <c r="AR44"/>
  <c r="AV44"/>
  <c r="AI24"/>
  <c r="AM24"/>
  <c r="AQ24"/>
  <c r="AW24"/>
  <c r="BC24"/>
  <c r="BG24"/>
  <c r="BK24"/>
  <c r="AP24"/>
  <c r="BJ24"/>
  <c r="R18"/>
  <c r="AE18"/>
  <c r="X19"/>
  <c r="AW19"/>
  <c r="BA19"/>
  <c r="R20"/>
  <c r="AE20"/>
  <c r="X21"/>
  <c r="AW21"/>
  <c r="BA21"/>
  <c r="R22"/>
  <c r="AE22"/>
  <c r="X23"/>
  <c r="AW23"/>
  <c r="BA23"/>
  <c r="AX24"/>
  <c r="S18"/>
  <c r="W18"/>
  <c r="AD18"/>
  <c r="AF18"/>
  <c r="S20"/>
  <c r="W20"/>
  <c r="AD20"/>
  <c r="AF20"/>
  <c r="S22"/>
  <c r="W22"/>
  <c r="AD22"/>
  <c r="AF22"/>
  <c r="G40"/>
  <c r="I40"/>
  <c r="M40"/>
  <c r="O40"/>
  <c r="BL40"/>
  <c r="BN40"/>
  <c r="BP40"/>
  <c r="H40"/>
  <c r="L40"/>
  <c r="P40"/>
  <c r="T40"/>
  <c r="BM40"/>
  <c r="BQ40"/>
  <c r="F40"/>
  <c r="J40"/>
  <c r="N40"/>
  <c r="AQ40"/>
  <c r="BO40"/>
  <c r="G41"/>
  <c r="I41"/>
  <c r="M41"/>
  <c r="O41"/>
  <c r="BL41"/>
  <c r="BN41"/>
  <c r="BP41"/>
  <c r="F41"/>
  <c r="J41"/>
  <c r="N41"/>
  <c r="AQ41"/>
  <c r="BO41"/>
  <c r="H41"/>
  <c r="L41"/>
  <c r="P41"/>
  <c r="T41"/>
  <c r="BM41"/>
  <c r="BQ41"/>
  <c r="G42"/>
  <c r="I42"/>
  <c r="M42"/>
  <c r="O42"/>
  <c r="BL42"/>
  <c r="BN42"/>
  <c r="BP42"/>
  <c r="H42"/>
  <c r="L42"/>
  <c r="P42"/>
  <c r="T42"/>
  <c r="BM42"/>
  <c r="BQ42"/>
  <c r="F42"/>
  <c r="J42"/>
  <c r="N42"/>
  <c r="AQ42"/>
  <c r="BO42"/>
  <c r="F43"/>
  <c r="H43"/>
  <c r="J43"/>
  <c r="L43"/>
  <c r="N43"/>
  <c r="P43"/>
  <c r="T43"/>
  <c r="AQ43"/>
  <c r="BM43"/>
  <c r="BO43"/>
  <c r="BQ43"/>
  <c r="G43"/>
  <c r="I43"/>
  <c r="M43"/>
  <c r="O43"/>
  <c r="BL43"/>
  <c r="BN43"/>
  <c r="BP43"/>
  <c r="F44"/>
  <c r="H44"/>
  <c r="J44"/>
  <c r="L44"/>
  <c r="N44"/>
  <c r="P44"/>
  <c r="T44"/>
  <c r="AQ44"/>
  <c r="BM44"/>
  <c r="BO44"/>
  <c r="BQ44"/>
  <c r="G44"/>
  <c r="I44"/>
  <c r="M44"/>
  <c r="O44"/>
  <c r="BL44"/>
  <c r="BN44"/>
  <c r="BP44"/>
  <c r="X18"/>
  <c r="AW18"/>
  <c r="BA18"/>
  <c r="X20"/>
  <c r="AW20"/>
  <c r="BA20"/>
  <c r="X22"/>
  <c r="AW22"/>
  <c r="BA22"/>
  <c r="AU15"/>
  <c r="AU13"/>
  <c r="AU9"/>
  <c r="AU24"/>
  <c r="BA24"/>
  <c r="AZ4"/>
  <c r="AZ5"/>
  <c r="AZ7"/>
  <c r="AZ9"/>
  <c r="AZ11"/>
  <c r="AZ13"/>
  <c r="AZ15"/>
  <c r="AZ6"/>
  <c r="AZ8"/>
  <c r="AZ10"/>
  <c r="AZ12"/>
  <c r="AZ14"/>
  <c r="AZ16"/>
  <c r="AZ17"/>
  <c r="AZ18"/>
  <c r="AZ19"/>
  <c r="AZ20"/>
  <c r="AZ21"/>
  <c r="AZ22"/>
  <c r="AZ23"/>
  <c r="R44"/>
  <c r="X44"/>
  <c r="AA44"/>
  <c r="AE44"/>
  <c r="AW44"/>
  <c r="AY44"/>
  <c r="BA44"/>
  <c r="S44"/>
  <c r="W44"/>
  <c r="Z44"/>
  <c r="AD44"/>
  <c r="AF44"/>
  <c r="BI44"/>
  <c r="BJ44"/>
  <c r="R43"/>
  <c r="X43"/>
  <c r="AA43"/>
  <c r="AE43"/>
  <c r="AW43"/>
  <c r="AY43"/>
  <c r="BA43"/>
  <c r="S43"/>
  <c r="W43"/>
  <c r="Z43"/>
  <c r="AD43"/>
  <c r="AF43"/>
  <c r="BJ42"/>
  <c r="BI42"/>
  <c r="S41"/>
  <c r="W41"/>
  <c r="Z41"/>
  <c r="AD41"/>
  <c r="AF41"/>
  <c r="R41"/>
  <c r="AA41"/>
  <c r="AE41"/>
  <c r="AY41"/>
  <c r="X41"/>
  <c r="AW41"/>
  <c r="BA41"/>
  <c r="BJ40"/>
  <c r="BI40"/>
  <c r="BB20"/>
  <c r="BB21"/>
  <c r="BB22"/>
  <c r="BB23"/>
  <c r="BB7"/>
  <c r="BB6"/>
  <c r="BB5"/>
  <c r="BB4"/>
  <c r="BB19"/>
  <c r="BB17"/>
  <c r="BB15"/>
  <c r="BB13"/>
  <c r="BB11"/>
  <c r="BB9"/>
  <c r="BB18"/>
  <c r="BB16"/>
  <c r="BB14"/>
  <c r="BB12"/>
  <c r="BB10"/>
  <c r="BB8"/>
  <c r="AX26"/>
  <c r="AX27"/>
  <c r="AX28"/>
  <c r="AX29"/>
  <c r="AX30"/>
  <c r="AX31"/>
  <c r="AX32"/>
  <c r="AX33"/>
  <c r="AX34"/>
  <c r="AX35"/>
  <c r="AX36"/>
  <c r="AX37"/>
  <c r="AX38"/>
  <c r="AX39"/>
  <c r="AX40"/>
  <c r="AX41"/>
  <c r="AX42"/>
  <c r="AX43"/>
  <c r="AX44"/>
  <c r="AX45"/>
  <c r="V44"/>
  <c r="AS44"/>
  <c r="AT44"/>
  <c r="AU44"/>
  <c r="V43"/>
  <c r="AS43"/>
  <c r="AS42"/>
  <c r="AT42"/>
  <c r="AU42"/>
  <c r="V42"/>
  <c r="V41"/>
  <c r="AS41"/>
  <c r="AS40"/>
  <c r="AT40"/>
  <c r="AU40"/>
  <c r="V40"/>
  <c r="AZ24"/>
  <c r="BI43"/>
  <c r="BJ43"/>
  <c r="S42"/>
  <c r="W42"/>
  <c r="Z42"/>
  <c r="AD42"/>
  <c r="AF42"/>
  <c r="X42"/>
  <c r="AW42"/>
  <c r="BA42"/>
  <c r="R42"/>
  <c r="AA42"/>
  <c r="AE42"/>
  <c r="AY42"/>
  <c r="BJ41"/>
  <c r="BI41"/>
  <c r="AT41"/>
  <c r="AU41"/>
  <c r="S40"/>
  <c r="W40"/>
  <c r="Z40"/>
  <c r="AD40"/>
  <c r="AF40"/>
  <c r="X40"/>
  <c r="AW40"/>
  <c r="BA40"/>
  <c r="R40"/>
  <c r="AA40"/>
  <c r="AE40"/>
  <c r="AY40"/>
  <c r="AT43"/>
  <c r="AU43"/>
  <c r="BB24"/>
  <c r="AX46"/>
  <c r="C5"/>
  <c r="BM5"/>
  <c r="C6"/>
  <c r="BM6"/>
  <c r="C7"/>
  <c r="BM7"/>
  <c r="C8"/>
  <c r="BM8"/>
  <c r="C9"/>
  <c r="BM9"/>
  <c r="C10"/>
  <c r="BM10"/>
  <c r="C11"/>
  <c r="BM11"/>
  <c r="C12"/>
  <c r="BM12"/>
  <c r="C13"/>
  <c r="BM13"/>
  <c r="C14"/>
  <c r="BM14"/>
  <c r="C15"/>
  <c r="BM15"/>
  <c r="C16"/>
  <c r="BM16"/>
  <c r="C17"/>
  <c r="BM17"/>
  <c r="C4"/>
  <c r="BM4"/>
  <c r="BM24"/>
  <c r="C31"/>
  <c r="BL31"/>
  <c r="BM31"/>
  <c r="BN31"/>
  <c r="BO31"/>
  <c r="BP31"/>
  <c r="BQ31"/>
  <c r="C39"/>
  <c r="BL39"/>
  <c r="BM39"/>
  <c r="BN39"/>
  <c r="BO39"/>
  <c r="BP39"/>
  <c r="BQ39"/>
  <c r="D31"/>
  <c r="AR31"/>
  <c r="AV31"/>
  <c r="D33"/>
  <c r="AR33"/>
  <c r="AV33"/>
  <c r="D35"/>
  <c r="AR35"/>
  <c r="AV35"/>
  <c r="D37"/>
  <c r="AR37"/>
  <c r="AV37"/>
  <c r="D39"/>
  <c r="AR39"/>
  <c r="AV39"/>
  <c r="BO5"/>
  <c r="BO6"/>
  <c r="BO7"/>
  <c r="BO8"/>
  <c r="BO9"/>
  <c r="BO10"/>
  <c r="BO11"/>
  <c r="BO12"/>
  <c r="BO13"/>
  <c r="BO14"/>
  <c r="BO15"/>
  <c r="BO16"/>
  <c r="BO17"/>
  <c r="BO4"/>
  <c r="BO24"/>
  <c r="D4"/>
  <c r="D5"/>
  <c r="D6"/>
  <c r="D7"/>
  <c r="D8"/>
  <c r="D9"/>
  <c r="D10"/>
  <c r="D11"/>
  <c r="D12"/>
  <c r="D13"/>
  <c r="D14"/>
  <c r="D15"/>
  <c r="D16"/>
  <c r="D17"/>
  <c r="D24"/>
  <c r="D26"/>
  <c r="D27"/>
  <c r="D28"/>
  <c r="D29"/>
  <c r="D30"/>
  <c r="D32"/>
  <c r="D34"/>
  <c r="D36"/>
  <c r="D38"/>
  <c r="D46"/>
  <c r="AR27"/>
  <c r="AV27"/>
  <c r="AR28"/>
  <c r="AV28"/>
  <c r="AR29"/>
  <c r="AV29"/>
  <c r="C38"/>
  <c r="BL38"/>
  <c r="BM38"/>
  <c r="BN38"/>
  <c r="BO38"/>
  <c r="BP38"/>
  <c r="BQ38"/>
  <c r="AR30"/>
  <c r="AV30"/>
  <c r="AR32"/>
  <c r="AV32"/>
  <c r="AR34"/>
  <c r="AV34"/>
  <c r="AR36"/>
  <c r="AV36"/>
  <c r="AR38"/>
  <c r="AV38"/>
  <c r="C32"/>
  <c r="BL32"/>
  <c r="BM32"/>
  <c r="BN32"/>
  <c r="BO32"/>
  <c r="BP32"/>
  <c r="BQ32"/>
  <c r="C28"/>
  <c r="BL28"/>
  <c r="BM28"/>
  <c r="BN28"/>
  <c r="BO28"/>
  <c r="BP28"/>
  <c r="BQ28"/>
  <c r="C27"/>
  <c r="BL27"/>
  <c r="BM27"/>
  <c r="BN27"/>
  <c r="BO27"/>
  <c r="BP27"/>
  <c r="BQ27"/>
  <c r="E6"/>
  <c r="F6"/>
  <c r="AY6"/>
  <c r="BL17"/>
  <c r="BN17"/>
  <c r="BP17"/>
  <c r="BQ17"/>
  <c r="BN5"/>
  <c r="BN6"/>
  <c r="BN7"/>
  <c r="BN8"/>
  <c r="BN9"/>
  <c r="BN10"/>
  <c r="BN11"/>
  <c r="BN12"/>
  <c r="BN13"/>
  <c r="BN14"/>
  <c r="BN15"/>
  <c r="BN16"/>
  <c r="BN4"/>
  <c r="BN24"/>
  <c r="BL5"/>
  <c r="BL6"/>
  <c r="BL7"/>
  <c r="BL8"/>
  <c r="BL9"/>
  <c r="BL10"/>
  <c r="BL11"/>
  <c r="BL12"/>
  <c r="BL13"/>
  <c r="BL14"/>
  <c r="BL15"/>
  <c r="BL16"/>
  <c r="BL4"/>
  <c r="BL24"/>
  <c r="E4"/>
  <c r="E5"/>
  <c r="E7"/>
  <c r="E8"/>
  <c r="E9"/>
  <c r="E10"/>
  <c r="E11"/>
  <c r="E12"/>
  <c r="E13"/>
  <c r="E14"/>
  <c r="E15"/>
  <c r="E16"/>
  <c r="E17"/>
  <c r="E24"/>
  <c r="BP12"/>
  <c r="BQ12"/>
  <c r="BP11"/>
  <c r="BQ11"/>
  <c r="BP5"/>
  <c r="BP6"/>
  <c r="BP7"/>
  <c r="BP8"/>
  <c r="BP9"/>
  <c r="BP10"/>
  <c r="BP13"/>
  <c r="BP14"/>
  <c r="BP15"/>
  <c r="BP16"/>
  <c r="BP4"/>
  <c r="BP24"/>
  <c r="AC20"/>
  <c r="AC22"/>
  <c r="AW6"/>
  <c r="BA6"/>
  <c r="V11"/>
  <c r="V14"/>
  <c r="V17"/>
  <c r="E38"/>
  <c r="F38"/>
  <c r="AW38"/>
  <c r="C34"/>
  <c r="E34"/>
  <c r="F34"/>
  <c r="AW34"/>
  <c r="C30"/>
  <c r="E30"/>
  <c r="F30"/>
  <c r="AW30"/>
  <c r="E28"/>
  <c r="F28"/>
  <c r="AW28"/>
  <c r="C36"/>
  <c r="AQ36"/>
  <c r="BJ36"/>
  <c r="BI36"/>
  <c r="AR26"/>
  <c r="AV26"/>
  <c r="AV46"/>
  <c r="AR46"/>
  <c r="E39"/>
  <c r="F39"/>
  <c r="AW39"/>
  <c r="C37"/>
  <c r="AQ37"/>
  <c r="BJ37"/>
  <c r="BI37"/>
  <c r="C35"/>
  <c r="E35"/>
  <c r="F35"/>
  <c r="AW35"/>
  <c r="E31"/>
  <c r="F31"/>
  <c r="AW31"/>
  <c r="C29"/>
  <c r="AQ29"/>
  <c r="BJ29"/>
  <c r="BI29"/>
  <c r="AQ27"/>
  <c r="BJ27"/>
  <c r="BI27"/>
  <c r="C26"/>
  <c r="AQ26"/>
  <c r="AQ28"/>
  <c r="AQ30"/>
  <c r="AQ31"/>
  <c r="AQ32"/>
  <c r="C33"/>
  <c r="AQ33"/>
  <c r="AQ34"/>
  <c r="AQ35"/>
  <c r="AQ38"/>
  <c r="AQ39"/>
  <c r="AQ46"/>
  <c r="AW46"/>
  <c r="BO29"/>
  <c r="BO30"/>
  <c r="BO33"/>
  <c r="BO34"/>
  <c r="BO35"/>
  <c r="BO36"/>
  <c r="BO37"/>
  <c r="BO26"/>
  <c r="BO46"/>
  <c r="BP29"/>
  <c r="BP30"/>
  <c r="BP33"/>
  <c r="BP34"/>
  <c r="BP35"/>
  <c r="BP36"/>
  <c r="BP37"/>
  <c r="BP26"/>
  <c r="BP46"/>
  <c r="BL29"/>
  <c r="BL30"/>
  <c r="BL33"/>
  <c r="BL34"/>
  <c r="BL35"/>
  <c r="BL36"/>
  <c r="BL37"/>
  <c r="BL26"/>
  <c r="BL46"/>
  <c r="E36"/>
  <c r="F36"/>
  <c r="AW36"/>
  <c r="E32"/>
  <c r="F32"/>
  <c r="AW32"/>
  <c r="BJ30"/>
  <c r="BI30"/>
  <c r="E37"/>
  <c r="F37"/>
  <c r="AW37"/>
  <c r="E33"/>
  <c r="F33"/>
  <c r="AW33"/>
  <c r="BJ31"/>
  <c r="BI31"/>
  <c r="E29"/>
  <c r="F29"/>
  <c r="AW29"/>
  <c r="E27"/>
  <c r="F27"/>
  <c r="AW27"/>
  <c r="E26"/>
  <c r="F26"/>
  <c r="AW26"/>
  <c r="AS38"/>
  <c r="AT38"/>
  <c r="AU38"/>
  <c r="BA38"/>
  <c r="AS36"/>
  <c r="AT36"/>
  <c r="AU36"/>
  <c r="BA36"/>
  <c r="AS34"/>
  <c r="AT34"/>
  <c r="AU34"/>
  <c r="BA34"/>
  <c r="AS32"/>
  <c r="AT32"/>
  <c r="AU32"/>
  <c r="BA32"/>
  <c r="AS30"/>
  <c r="AT30"/>
  <c r="AU30"/>
  <c r="BA30"/>
  <c r="V30"/>
  <c r="AS28"/>
  <c r="AT28"/>
  <c r="AU28"/>
  <c r="BA28"/>
  <c r="AS26"/>
  <c r="AT26"/>
  <c r="AY26"/>
  <c r="E46"/>
  <c r="V39"/>
  <c r="AS39"/>
  <c r="AT39"/>
  <c r="AU39"/>
  <c r="BA39"/>
  <c r="AS37"/>
  <c r="AT37"/>
  <c r="AU37"/>
  <c r="BA37"/>
  <c r="AS35"/>
  <c r="AT35"/>
  <c r="AU35"/>
  <c r="BA35"/>
  <c r="AS33"/>
  <c r="AT33"/>
  <c r="AU33"/>
  <c r="BA33"/>
  <c r="AS31"/>
  <c r="AT31"/>
  <c r="AU31"/>
  <c r="BA31"/>
  <c r="V29"/>
  <c r="AS29"/>
  <c r="AT29"/>
  <c r="AU29"/>
  <c r="BA29"/>
  <c r="AS27"/>
  <c r="AT27"/>
  <c r="AU27"/>
  <c r="BA27"/>
  <c r="BQ29"/>
  <c r="BQ30"/>
  <c r="BQ33"/>
  <c r="BQ34"/>
  <c r="BQ35"/>
  <c r="BQ36"/>
  <c r="BQ37"/>
  <c r="BQ26"/>
  <c r="BQ46"/>
  <c r="BM29"/>
  <c r="BM30"/>
  <c r="BM33"/>
  <c r="BM34"/>
  <c r="BM35"/>
  <c r="BM36"/>
  <c r="BM37"/>
  <c r="BM26"/>
  <c r="BM46"/>
  <c r="BN29"/>
  <c r="BN30"/>
  <c r="BN33"/>
  <c r="BN34"/>
  <c r="BN35"/>
  <c r="BN36"/>
  <c r="BN37"/>
  <c r="BN26"/>
  <c r="BN46"/>
  <c r="AY35"/>
  <c r="AY39"/>
  <c r="AY30"/>
  <c r="BQ5"/>
  <c r="BQ6"/>
  <c r="BQ7"/>
  <c r="BQ8"/>
  <c r="BQ9"/>
  <c r="BQ10"/>
  <c r="BQ13"/>
  <c r="BQ14"/>
  <c r="BQ15"/>
  <c r="BQ16"/>
  <c r="BQ4"/>
  <c r="BQ24"/>
  <c r="AY28"/>
  <c r="AY38"/>
  <c r="AY32"/>
  <c r="AY31"/>
  <c r="AY33"/>
  <c r="AY34"/>
  <c r="AY37"/>
  <c r="AY36"/>
  <c r="AY29"/>
  <c r="AD27"/>
  <c r="AD28"/>
  <c r="AD29"/>
  <c r="AD30"/>
  <c r="AD31"/>
  <c r="AD32"/>
  <c r="AD33"/>
  <c r="AD34"/>
  <c r="AD35"/>
  <c r="AD36"/>
  <c r="AD37"/>
  <c r="AD38"/>
  <c r="AD39"/>
  <c r="AD26"/>
  <c r="AD46"/>
  <c r="AY27"/>
  <c r="AC21"/>
  <c r="AC18"/>
  <c r="AC19"/>
  <c r="AC23"/>
  <c r="AE27"/>
  <c r="AE28"/>
  <c r="AE29"/>
  <c r="AE30"/>
  <c r="AE31"/>
  <c r="AE32"/>
  <c r="AE33"/>
  <c r="AE34"/>
  <c r="AE35"/>
  <c r="AE36"/>
  <c r="AE37"/>
  <c r="AE38"/>
  <c r="AE39"/>
  <c r="AE26"/>
  <c r="AE46"/>
  <c r="AF27"/>
  <c r="AF28"/>
  <c r="AF29"/>
  <c r="AF30"/>
  <c r="AF31"/>
  <c r="AF32"/>
  <c r="AF33"/>
  <c r="AF34"/>
  <c r="AF35"/>
  <c r="AF36"/>
  <c r="AF37"/>
  <c r="AF38"/>
  <c r="AF39"/>
  <c r="AF26"/>
  <c r="AF46"/>
  <c r="F4"/>
  <c r="AY4"/>
  <c r="AW4"/>
  <c r="BA4"/>
  <c r="F5"/>
  <c r="AY5"/>
  <c r="AW5"/>
  <c r="BA5"/>
  <c r="F7"/>
  <c r="AW7"/>
  <c r="AY7"/>
  <c r="BA7"/>
  <c r="F8"/>
  <c r="AW8"/>
  <c r="BA8"/>
  <c r="AY8"/>
  <c r="F9"/>
  <c r="BA9"/>
  <c r="AW9"/>
  <c r="AY9"/>
  <c r="F10"/>
  <c r="AW10"/>
  <c r="BA10"/>
  <c r="AY10"/>
  <c r="F11"/>
  <c r="AW11"/>
  <c r="AY11"/>
  <c r="BA11"/>
  <c r="F12"/>
  <c r="AW12"/>
  <c r="BA12"/>
  <c r="AY12"/>
  <c r="F13"/>
  <c r="BA13"/>
  <c r="AW13"/>
  <c r="AY13"/>
  <c r="F14"/>
  <c r="X14"/>
  <c r="AC14"/>
  <c r="R14"/>
  <c r="AW14"/>
  <c r="BA14"/>
  <c r="AD14"/>
  <c r="AY14"/>
  <c r="AE14"/>
  <c r="S14"/>
  <c r="W14"/>
  <c r="AF14"/>
  <c r="F15"/>
  <c r="AW15"/>
  <c r="AY15"/>
  <c r="BA15"/>
  <c r="F16"/>
  <c r="AW16"/>
  <c r="BA16"/>
  <c r="AY16"/>
  <c r="F17"/>
  <c r="AW17"/>
  <c r="AY17"/>
  <c r="BA17"/>
  <c r="AT46"/>
  <c r="AY46"/>
  <c r="AC40"/>
  <c r="AC42"/>
  <c r="BJ28"/>
  <c r="BJ32"/>
  <c r="BJ33"/>
  <c r="BJ34"/>
  <c r="BJ35"/>
  <c r="BJ38"/>
  <c r="BJ39"/>
  <c r="BJ26"/>
  <c r="BJ46"/>
  <c r="AC43"/>
  <c r="AC44"/>
  <c r="AC45"/>
  <c r="AS46"/>
  <c r="BI28"/>
  <c r="BI32"/>
  <c r="BI33"/>
  <c r="BI34"/>
  <c r="BI35"/>
  <c r="BI38"/>
  <c r="BI39"/>
  <c r="BI26"/>
  <c r="BI46"/>
  <c r="AC41"/>
  <c r="AU26"/>
  <c r="AU46"/>
  <c r="BA46"/>
  <c r="BA26"/>
  <c r="BB27"/>
  <c r="BB28"/>
  <c r="BB29"/>
  <c r="BB30"/>
  <c r="BB31"/>
  <c r="BB32"/>
  <c r="BB33"/>
  <c r="BB34"/>
  <c r="BB35"/>
  <c r="BB36"/>
  <c r="BB37"/>
  <c r="BB38"/>
  <c r="BB39"/>
  <c r="BB40"/>
  <c r="BB41"/>
  <c r="BB42"/>
  <c r="BB43"/>
  <c r="BB44"/>
  <c r="BB45"/>
  <c r="AZ27"/>
  <c r="AZ28"/>
  <c r="AZ29"/>
  <c r="AZ30"/>
  <c r="AZ31"/>
  <c r="AZ32"/>
  <c r="AZ33"/>
  <c r="AZ34"/>
  <c r="AZ35"/>
  <c r="AZ36"/>
  <c r="AZ37"/>
  <c r="AZ38"/>
  <c r="AZ39"/>
  <c r="AZ40"/>
  <c r="AZ41"/>
  <c r="AZ42"/>
  <c r="AZ43"/>
  <c r="AZ44"/>
  <c r="AZ45"/>
  <c r="AZ26"/>
  <c r="AZ46"/>
  <c r="BB26"/>
  <c r="BB46"/>
  <c r="V27"/>
  <c r="V38"/>
  <c r="V28"/>
  <c r="K18"/>
  <c r="K20"/>
  <c r="K22"/>
  <c r="K19"/>
  <c r="U5"/>
  <c r="K23"/>
  <c r="K21"/>
  <c r="I5"/>
  <c r="Q45"/>
  <c r="K45"/>
  <c r="H16"/>
  <c r="J16"/>
  <c r="L16"/>
  <c r="N16"/>
  <c r="T16"/>
  <c r="U16"/>
  <c r="P16"/>
  <c r="H14"/>
  <c r="J14"/>
  <c r="L14"/>
  <c r="N14"/>
  <c r="T14"/>
  <c r="U14"/>
  <c r="P14"/>
  <c r="U12"/>
  <c r="H10"/>
  <c r="J10"/>
  <c r="L10"/>
  <c r="N10"/>
  <c r="T10"/>
  <c r="P10"/>
  <c r="H8"/>
  <c r="J8"/>
  <c r="L8"/>
  <c r="N8"/>
  <c r="T8"/>
  <c r="U8"/>
  <c r="P8"/>
  <c r="H6"/>
  <c r="J6"/>
  <c r="L6"/>
  <c r="N6"/>
  <c r="T6"/>
  <c r="P6"/>
  <c r="U17"/>
  <c r="H15"/>
  <c r="J15"/>
  <c r="L15"/>
  <c r="N15"/>
  <c r="T15"/>
  <c r="U15"/>
  <c r="P15"/>
  <c r="H13"/>
  <c r="J13"/>
  <c r="L13"/>
  <c r="N13"/>
  <c r="T13"/>
  <c r="U13"/>
  <c r="P13"/>
  <c r="U11"/>
  <c r="H9"/>
  <c r="J9"/>
  <c r="L9"/>
  <c r="N9"/>
  <c r="T9"/>
  <c r="P9"/>
  <c r="H7"/>
  <c r="J7"/>
  <c r="L7"/>
  <c r="N7"/>
  <c r="T7"/>
  <c r="U7"/>
  <c r="P7"/>
  <c r="Q16"/>
  <c r="M16"/>
  <c r="I16"/>
  <c r="Q14"/>
  <c r="M14"/>
  <c r="I14"/>
  <c r="Q10"/>
  <c r="M10"/>
  <c r="I10"/>
  <c r="Q8"/>
  <c r="M8"/>
  <c r="I8"/>
  <c r="Q6"/>
  <c r="M6"/>
  <c r="I6"/>
  <c r="T5"/>
  <c r="P5"/>
  <c r="N5"/>
  <c r="L5"/>
  <c r="J5"/>
  <c r="P4"/>
  <c r="O5"/>
  <c r="H5"/>
  <c r="G5"/>
  <c r="M5"/>
  <c r="Q5"/>
  <c r="G6"/>
  <c r="O6"/>
  <c r="G7"/>
  <c r="I7"/>
  <c r="M7"/>
  <c r="O7"/>
  <c r="Q7"/>
  <c r="G8"/>
  <c r="O8"/>
  <c r="G9"/>
  <c r="I9"/>
  <c r="M9"/>
  <c r="O9"/>
  <c r="Q9"/>
  <c r="G10"/>
  <c r="O10"/>
  <c r="G13"/>
  <c r="I13"/>
  <c r="M13"/>
  <c r="O13"/>
  <c r="Q13"/>
  <c r="G14"/>
  <c r="O14"/>
  <c r="G15"/>
  <c r="I15"/>
  <c r="M15"/>
  <c r="O15"/>
  <c r="Q15"/>
  <c r="G16"/>
  <c r="O16"/>
  <c r="AF6"/>
  <c r="P26"/>
  <c r="G29"/>
  <c r="I29"/>
  <c r="M29"/>
  <c r="O29"/>
  <c r="H29"/>
  <c r="J29"/>
  <c r="L29"/>
  <c r="N29"/>
  <c r="P29"/>
  <c r="T29"/>
  <c r="G33"/>
  <c r="I33"/>
  <c r="M33"/>
  <c r="O33"/>
  <c r="J33"/>
  <c r="N33"/>
  <c r="H33"/>
  <c r="L33"/>
  <c r="P33"/>
  <c r="T33"/>
  <c r="G35"/>
  <c r="I35"/>
  <c r="M35"/>
  <c r="O35"/>
  <c r="J35"/>
  <c r="N35"/>
  <c r="H35"/>
  <c r="L35"/>
  <c r="P35"/>
  <c r="T35"/>
  <c r="G37"/>
  <c r="I37"/>
  <c r="M37"/>
  <c r="O37"/>
  <c r="J37"/>
  <c r="N37"/>
  <c r="H37"/>
  <c r="L37"/>
  <c r="P37"/>
  <c r="T37"/>
  <c r="U31"/>
  <c r="U33"/>
  <c r="U35"/>
  <c r="U37"/>
  <c r="U39"/>
  <c r="U6"/>
  <c r="U28"/>
  <c r="G30"/>
  <c r="I30"/>
  <c r="M30"/>
  <c r="O30"/>
  <c r="H30"/>
  <c r="L30"/>
  <c r="P30"/>
  <c r="T30"/>
  <c r="J30"/>
  <c r="N30"/>
  <c r="G34"/>
  <c r="I34"/>
  <c r="M34"/>
  <c r="O34"/>
  <c r="H34"/>
  <c r="L34"/>
  <c r="P34"/>
  <c r="T34"/>
  <c r="J34"/>
  <c r="N34"/>
  <c r="G36"/>
  <c r="I36"/>
  <c r="M36"/>
  <c r="O36"/>
  <c r="H36"/>
  <c r="L36"/>
  <c r="P36"/>
  <c r="T36"/>
  <c r="J36"/>
  <c r="N36"/>
  <c r="U32"/>
  <c r="U34"/>
  <c r="U38"/>
  <c r="AE6"/>
  <c r="AD6"/>
  <c r="AE5"/>
  <c r="AF5"/>
  <c r="AD5"/>
  <c r="AE7"/>
  <c r="AF7"/>
  <c r="AD7"/>
  <c r="AD8"/>
  <c r="AE8"/>
  <c r="AF8"/>
  <c r="AE9"/>
  <c r="AF9"/>
  <c r="AD9"/>
  <c r="AD10"/>
  <c r="AE10"/>
  <c r="AF10"/>
  <c r="AE11"/>
  <c r="AF11"/>
  <c r="AD11"/>
  <c r="AD12"/>
  <c r="AE12"/>
  <c r="AF12"/>
  <c r="AE13"/>
  <c r="AF13"/>
  <c r="AD13"/>
  <c r="AE15"/>
  <c r="AF15"/>
  <c r="AD15"/>
  <c r="AD16"/>
  <c r="AE16"/>
  <c r="AF16"/>
  <c r="AE17"/>
  <c r="AD17"/>
  <c r="AF17"/>
  <c r="K42"/>
  <c r="Q43"/>
  <c r="K43"/>
  <c r="K44"/>
  <c r="Q44"/>
  <c r="Q41"/>
  <c r="Q40"/>
  <c r="K40"/>
  <c r="K41"/>
  <c r="AD4"/>
  <c r="AD24"/>
  <c r="AE4"/>
  <c r="AE24"/>
  <c r="AF4"/>
  <c r="AF24"/>
  <c r="Q42"/>
  <c r="U36"/>
  <c r="Q34"/>
  <c r="Q37"/>
  <c r="Q35"/>
  <c r="Q33"/>
  <c r="Q36"/>
  <c r="Q29"/>
  <c r="Q30"/>
  <c r="I11"/>
  <c r="I12"/>
  <c r="I17"/>
  <c r="I4"/>
  <c r="I24"/>
  <c r="G11"/>
  <c r="G12"/>
  <c r="G17"/>
  <c r="G4"/>
  <c r="G24"/>
  <c r="J12"/>
  <c r="K12"/>
  <c r="M11"/>
  <c r="M12"/>
  <c r="M17"/>
  <c r="M4"/>
  <c r="M24"/>
  <c r="C24"/>
  <c r="P24"/>
  <c r="P12"/>
  <c r="L11"/>
  <c r="L12"/>
  <c r="L17"/>
  <c r="L4"/>
  <c r="L24"/>
  <c r="O11"/>
  <c r="O12"/>
  <c r="O17"/>
  <c r="O4"/>
  <c r="O24"/>
  <c r="K16"/>
  <c r="K14"/>
  <c r="H11"/>
  <c r="H12"/>
  <c r="H17"/>
  <c r="H4"/>
  <c r="H24"/>
  <c r="N11"/>
  <c r="N12"/>
  <c r="N17"/>
  <c r="N4"/>
  <c r="N24"/>
  <c r="J11"/>
  <c r="J17"/>
  <c r="J4"/>
  <c r="J24"/>
  <c r="K24"/>
  <c r="Q11"/>
  <c r="Q12"/>
  <c r="Q17"/>
  <c r="Q4"/>
  <c r="Q24"/>
  <c r="K10"/>
  <c r="K8"/>
  <c r="K6"/>
  <c r="K4"/>
  <c r="K11"/>
  <c r="P11"/>
  <c r="P17"/>
  <c r="K15"/>
  <c r="K17"/>
  <c r="K13"/>
  <c r="K5"/>
  <c r="K9"/>
  <c r="K7"/>
  <c r="Q27"/>
  <c r="Q28"/>
  <c r="Q31"/>
  <c r="Q32"/>
  <c r="Q38"/>
  <c r="Q39"/>
  <c r="Q26"/>
  <c r="Q46"/>
  <c r="G27"/>
  <c r="G28"/>
  <c r="G31"/>
  <c r="G32"/>
  <c r="G38"/>
  <c r="G39"/>
  <c r="G26"/>
  <c r="G46"/>
  <c r="I27"/>
  <c r="I28"/>
  <c r="I31"/>
  <c r="I32"/>
  <c r="I38"/>
  <c r="I39"/>
  <c r="I26"/>
  <c r="I46"/>
  <c r="M27"/>
  <c r="M28"/>
  <c r="M31"/>
  <c r="M32"/>
  <c r="M38"/>
  <c r="M39"/>
  <c r="M26"/>
  <c r="M46"/>
  <c r="C46"/>
  <c r="P46"/>
  <c r="P27"/>
  <c r="J27"/>
  <c r="K27"/>
  <c r="J28"/>
  <c r="J31"/>
  <c r="J32"/>
  <c r="J38"/>
  <c r="J39"/>
  <c r="J26"/>
  <c r="J46"/>
  <c r="K46"/>
  <c r="O27"/>
  <c r="O28"/>
  <c r="O31"/>
  <c r="O32"/>
  <c r="O38"/>
  <c r="O39"/>
  <c r="O26"/>
  <c r="O46"/>
  <c r="H27"/>
  <c r="H28"/>
  <c r="H31"/>
  <c r="H32"/>
  <c r="H38"/>
  <c r="H39"/>
  <c r="H26"/>
  <c r="H46"/>
  <c r="L27"/>
  <c r="L28"/>
  <c r="L31"/>
  <c r="L32"/>
  <c r="L38"/>
  <c r="L39"/>
  <c r="L26"/>
  <c r="L46"/>
  <c r="N27"/>
  <c r="N28"/>
  <c r="N31"/>
  <c r="N32"/>
  <c r="N38"/>
  <c r="N39"/>
  <c r="N26"/>
  <c r="N46"/>
  <c r="K31"/>
  <c r="K28"/>
  <c r="K32"/>
  <c r="K39"/>
  <c r="K38"/>
  <c r="P31"/>
  <c r="P28"/>
  <c r="P32"/>
  <c r="P39"/>
  <c r="P38"/>
  <c r="K34"/>
  <c r="K37"/>
  <c r="K35"/>
  <c r="K33"/>
  <c r="K36"/>
  <c r="K26"/>
  <c r="K29"/>
  <c r="K30"/>
  <c r="F46"/>
  <c r="F24"/>
  <c r="T26"/>
  <c r="T4"/>
  <c r="U4"/>
  <c r="U26"/>
  <c r="W5"/>
  <c r="X5"/>
  <c r="W4"/>
  <c r="W6"/>
  <c r="W7"/>
  <c r="W8"/>
  <c r="W9"/>
  <c r="W10"/>
  <c r="W11"/>
  <c r="W12"/>
  <c r="W13"/>
  <c r="W15"/>
  <c r="W16"/>
  <c r="W17"/>
  <c r="AC5"/>
  <c r="X6"/>
  <c r="AC6"/>
  <c r="X7"/>
  <c r="AC7"/>
  <c r="X8"/>
  <c r="AC8"/>
  <c r="X9"/>
  <c r="AC9"/>
  <c r="X10"/>
  <c r="AC10"/>
  <c r="X11"/>
  <c r="AC11"/>
  <c r="X12"/>
  <c r="AC12"/>
  <c r="X13"/>
  <c r="AC13"/>
  <c r="X15"/>
  <c r="AC15"/>
  <c r="X16"/>
  <c r="AC16"/>
  <c r="X17"/>
  <c r="AC17"/>
  <c r="X4"/>
  <c r="AC4"/>
  <c r="AC24"/>
  <c r="W27"/>
  <c r="X27"/>
  <c r="W26"/>
  <c r="W28"/>
  <c r="W29"/>
  <c r="W30"/>
  <c r="W31"/>
  <c r="W32"/>
  <c r="W33"/>
  <c r="W34"/>
  <c r="W35"/>
  <c r="W36"/>
  <c r="W37"/>
  <c r="W38"/>
  <c r="W39"/>
  <c r="AC27"/>
  <c r="X28"/>
  <c r="AC28"/>
  <c r="X29"/>
  <c r="AC29"/>
  <c r="X30"/>
  <c r="AC30"/>
  <c r="X31"/>
  <c r="AC31"/>
  <c r="X32"/>
  <c r="AC32"/>
  <c r="X33"/>
  <c r="AC33"/>
  <c r="X34"/>
  <c r="AC34"/>
  <c r="X35"/>
  <c r="AC35"/>
  <c r="X36"/>
  <c r="AC36"/>
  <c r="X37"/>
  <c r="AC37"/>
  <c r="X38"/>
  <c r="AC38"/>
  <c r="X39"/>
  <c r="AC39"/>
  <c r="X26"/>
  <c r="AC26"/>
  <c r="AC46"/>
  <c r="AB27"/>
  <c r="AB28"/>
  <c r="AB29"/>
  <c r="AB30"/>
  <c r="AB31"/>
  <c r="AB32"/>
  <c r="AB33"/>
  <c r="AB34"/>
  <c r="AB35"/>
  <c r="AB36"/>
  <c r="AB37"/>
  <c r="AB38"/>
  <c r="AB39"/>
  <c r="AB40"/>
  <c r="AB26"/>
  <c r="AB46"/>
  <c r="AB42"/>
  <c r="W46"/>
  <c r="X46"/>
  <c r="AB45"/>
  <c r="AB43"/>
  <c r="AB41"/>
  <c r="AB44"/>
  <c r="R5"/>
  <c r="R6"/>
  <c r="R7"/>
  <c r="R8"/>
  <c r="R9"/>
  <c r="R10"/>
  <c r="R11"/>
  <c r="R12"/>
  <c r="R13"/>
  <c r="R15"/>
  <c r="R16"/>
  <c r="R17"/>
  <c r="R4"/>
  <c r="R24"/>
  <c r="Z4"/>
  <c r="Z5"/>
  <c r="Z6"/>
  <c r="Z7"/>
  <c r="Z8"/>
  <c r="Z9"/>
  <c r="Z10"/>
  <c r="Z11"/>
  <c r="Z12"/>
  <c r="Z13"/>
  <c r="Z14"/>
  <c r="Z15"/>
  <c r="Z16"/>
  <c r="Z17"/>
  <c r="Z24"/>
  <c r="S5"/>
  <c r="S6"/>
  <c r="S7"/>
  <c r="S8"/>
  <c r="S9"/>
  <c r="S10"/>
  <c r="S11"/>
  <c r="S12"/>
  <c r="S13"/>
  <c r="S15"/>
  <c r="S16"/>
  <c r="S17"/>
  <c r="S4"/>
  <c r="S24"/>
  <c r="AA5"/>
  <c r="AB5"/>
  <c r="AA6"/>
  <c r="AB6"/>
  <c r="AA7"/>
  <c r="AB7"/>
  <c r="AA8"/>
  <c r="AB8"/>
  <c r="AA9"/>
  <c r="AB9"/>
  <c r="AA10"/>
  <c r="AB10"/>
  <c r="AA11"/>
  <c r="AB11"/>
  <c r="AA12"/>
  <c r="AB12"/>
  <c r="AA13"/>
  <c r="AB13"/>
  <c r="AB14"/>
  <c r="AA15"/>
  <c r="AB15"/>
  <c r="AA16"/>
  <c r="AB16"/>
  <c r="AA17"/>
  <c r="AB17"/>
  <c r="Z18"/>
  <c r="AB18"/>
  <c r="Z19"/>
  <c r="AB19"/>
  <c r="AA4"/>
  <c r="AB4"/>
  <c r="AB24"/>
  <c r="V5"/>
  <c r="V6"/>
  <c r="V7"/>
  <c r="V8"/>
  <c r="V9"/>
  <c r="V10"/>
  <c r="V12"/>
  <c r="V13"/>
  <c r="V15"/>
  <c r="V16"/>
  <c r="V4"/>
  <c r="V24"/>
  <c r="W24"/>
  <c r="X24"/>
  <c r="S27"/>
  <c r="S26"/>
  <c r="S28"/>
  <c r="S29"/>
  <c r="S30"/>
  <c r="S31"/>
  <c r="S32"/>
  <c r="S33"/>
  <c r="S34"/>
  <c r="S35"/>
  <c r="S36"/>
  <c r="S37"/>
  <c r="S38"/>
  <c r="S39"/>
  <c r="AA27"/>
  <c r="AA28"/>
  <c r="AA29"/>
  <c r="AA30"/>
  <c r="AA31"/>
  <c r="AA32"/>
  <c r="AA33"/>
  <c r="AA34"/>
  <c r="AA35"/>
  <c r="AA36"/>
  <c r="AA37"/>
  <c r="AA38"/>
  <c r="AA39"/>
  <c r="AA26"/>
  <c r="AA46"/>
  <c r="T28"/>
  <c r="T31"/>
  <c r="T32"/>
  <c r="T38"/>
  <c r="T39"/>
  <c r="T27"/>
  <c r="T46"/>
  <c r="Z23"/>
  <c r="AB23"/>
  <c r="Z21"/>
  <c r="AB21"/>
  <c r="Z22"/>
  <c r="AB22"/>
  <c r="Z20"/>
  <c r="AB20"/>
  <c r="V31"/>
  <c r="V32"/>
  <c r="V33"/>
  <c r="V34"/>
  <c r="V35"/>
  <c r="V36"/>
  <c r="V37"/>
  <c r="V26"/>
  <c r="V46"/>
  <c r="S46"/>
  <c r="T12"/>
  <c r="T17"/>
  <c r="T11"/>
  <c r="T24"/>
  <c r="U10"/>
  <c r="U9"/>
  <c r="U24"/>
  <c r="U29"/>
  <c r="U30"/>
  <c r="U27"/>
  <c r="U46"/>
  <c r="R27"/>
  <c r="R26"/>
  <c r="R28"/>
  <c r="R29"/>
  <c r="R30"/>
  <c r="R31"/>
  <c r="R32"/>
  <c r="R33"/>
  <c r="R34"/>
  <c r="R35"/>
  <c r="R36"/>
  <c r="R37"/>
  <c r="R38"/>
  <c r="R39"/>
  <c r="Z27"/>
  <c r="Z28"/>
  <c r="Z29"/>
  <c r="Z30"/>
  <c r="Z31"/>
  <c r="Z32"/>
  <c r="Z33"/>
  <c r="Z34"/>
  <c r="Z35"/>
  <c r="Z36"/>
  <c r="Z37"/>
  <c r="Z38"/>
  <c r="Z39"/>
  <c r="Z26"/>
  <c r="Z46"/>
  <c r="AA14"/>
  <c r="AA24"/>
  <c r="AA20"/>
  <c r="AA18"/>
  <c r="AA23"/>
  <c r="AA19"/>
  <c r="AA22"/>
  <c r="AA21"/>
  <c r="R46"/>
  <c r="H3" i="60"/>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B1" i="66"/>
  <c r="B57"/>
  <c r="N1"/>
  <c r="AF1"/>
  <c r="AF57"/>
  <c r="Q1"/>
  <c r="T1"/>
  <c r="T57"/>
  <c r="AI1"/>
  <c r="Q57"/>
  <c r="AI57"/>
  <c r="N57"/>
  <c r="AJ107"/>
  <c r="AJ105"/>
  <c r="AJ103"/>
  <c r="AJ101"/>
  <c r="AJ99"/>
  <c r="AJ49"/>
  <c r="AJ51"/>
  <c r="AJ47"/>
  <c r="R107"/>
  <c r="R105"/>
  <c r="R103"/>
  <c r="R101"/>
  <c r="R99"/>
  <c r="AJ33"/>
  <c r="AJ97"/>
  <c r="AJ95"/>
  <c r="AJ93"/>
  <c r="AJ91"/>
  <c r="R97"/>
  <c r="R95"/>
  <c r="R93"/>
  <c r="R91"/>
  <c r="R47"/>
  <c r="R49"/>
  <c r="R51"/>
  <c r="R45"/>
  <c r="R43"/>
  <c r="R41"/>
  <c r="R39"/>
  <c r="R37"/>
  <c r="R35"/>
  <c r="R33"/>
  <c r="R31"/>
  <c r="R29"/>
  <c r="R27"/>
  <c r="R25"/>
  <c r="R23"/>
  <c r="R21"/>
  <c r="R19"/>
  <c r="R17"/>
  <c r="R15"/>
  <c r="R3"/>
  <c r="AJ9"/>
  <c r="AJ7"/>
  <c r="R11"/>
  <c r="AJ5"/>
  <c r="R73"/>
  <c r="R89"/>
  <c r="AJ67"/>
  <c r="AJ81"/>
  <c r="R79"/>
  <c r="AJ75"/>
  <c r="AJ85"/>
  <c r="R77"/>
  <c r="AJ73"/>
  <c r="R61"/>
  <c r="R67"/>
  <c r="AJ65"/>
  <c r="AJ89"/>
  <c r="R65"/>
  <c r="R75"/>
  <c r="R81"/>
  <c r="AJ87"/>
  <c r="R87"/>
  <c r="AJ63"/>
  <c r="AJ71"/>
  <c r="R59"/>
  <c r="R63"/>
  <c r="R69"/>
  <c r="R85"/>
  <c r="AJ59"/>
  <c r="AJ61"/>
  <c r="AJ69"/>
  <c r="AJ77"/>
  <c r="AJ79"/>
  <c r="R13"/>
  <c r="AJ3"/>
  <c r="R5"/>
  <c r="R83"/>
  <c r="R71"/>
  <c r="R7"/>
  <c r="R9"/>
  <c r="AJ83"/>
  <c r="AJ39"/>
  <c r="AJ31"/>
  <c r="AJ45"/>
  <c r="AJ35"/>
  <c r="AJ41"/>
  <c r="AJ37"/>
  <c r="AJ43"/>
  <c r="AJ29"/>
  <c r="AJ21"/>
  <c r="AJ15"/>
  <c r="AJ17"/>
  <c r="AJ23"/>
  <c r="AJ11"/>
  <c r="AJ25"/>
  <c r="AJ13"/>
  <c r="AJ27"/>
  <c r="AJ19"/>
  <c r="A9" i="67"/>
  <c r="B9"/>
  <c r="H9"/>
  <c r="C9"/>
  <c r="D9"/>
  <c r="S9"/>
  <c r="T9"/>
  <c r="X9"/>
  <c r="U9"/>
  <c r="V9"/>
  <c r="A10"/>
  <c r="B10"/>
  <c r="H10"/>
  <c r="C10"/>
  <c r="C33"/>
  <c r="D10"/>
  <c r="S10"/>
  <c r="T10"/>
  <c r="U10"/>
  <c r="V10"/>
  <c r="AF10"/>
  <c r="A11"/>
  <c r="B11"/>
  <c r="H11"/>
  <c r="C11"/>
  <c r="D11"/>
  <c r="S11"/>
  <c r="T11"/>
  <c r="X11"/>
  <c r="U11"/>
  <c r="V11"/>
  <c r="A12"/>
  <c r="B12"/>
  <c r="H12"/>
  <c r="C12"/>
  <c r="C35"/>
  <c r="D12"/>
  <c r="S12"/>
  <c r="T12"/>
  <c r="U12"/>
  <c r="V12"/>
  <c r="AF12"/>
  <c r="A13"/>
  <c r="B13"/>
  <c r="C13"/>
  <c r="D13"/>
  <c r="S13"/>
  <c r="T13"/>
  <c r="X13"/>
  <c r="U13"/>
  <c r="V13"/>
  <c r="A14"/>
  <c r="B14"/>
  <c r="H14"/>
  <c r="C14"/>
  <c r="C37"/>
  <c r="D14"/>
  <c r="S14"/>
  <c r="T14"/>
  <c r="U14"/>
  <c r="V14"/>
  <c r="AF14"/>
  <c r="A15"/>
  <c r="B15"/>
  <c r="C15"/>
  <c r="D15"/>
  <c r="S15"/>
  <c r="T15"/>
  <c r="X15"/>
  <c r="U15"/>
  <c r="V15"/>
  <c r="A16"/>
  <c r="B16"/>
  <c r="H16"/>
  <c r="C16"/>
  <c r="C39"/>
  <c r="D16"/>
  <c r="S16"/>
  <c r="T16"/>
  <c r="U16"/>
  <c r="V16"/>
  <c r="A17"/>
  <c r="B17"/>
  <c r="C17"/>
  <c r="D17"/>
  <c r="S17"/>
  <c r="T17"/>
  <c r="Y17"/>
  <c r="U17"/>
  <c r="V17"/>
  <c r="A18"/>
  <c r="B18"/>
  <c r="H18"/>
  <c r="C18"/>
  <c r="D18"/>
  <c r="S18"/>
  <c r="T18"/>
  <c r="Y18"/>
  <c r="U18"/>
  <c r="V18"/>
  <c r="A19"/>
  <c r="B19"/>
  <c r="C19"/>
  <c r="D19"/>
  <c r="S19"/>
  <c r="T19"/>
  <c r="Y19"/>
  <c r="U19"/>
  <c r="V19"/>
  <c r="A20"/>
  <c r="B20"/>
  <c r="H20"/>
  <c r="C20"/>
  <c r="D20"/>
  <c r="S20"/>
  <c r="T20"/>
  <c r="Y20"/>
  <c r="U20"/>
  <c r="V20"/>
  <c r="A21"/>
  <c r="B21"/>
  <c r="H21"/>
  <c r="C21"/>
  <c r="D21"/>
  <c r="S21"/>
  <c r="T21"/>
  <c r="Y21"/>
  <c r="U21"/>
  <c r="V21"/>
  <c r="A22"/>
  <c r="B22"/>
  <c r="H22"/>
  <c r="C22"/>
  <c r="D22"/>
  <c r="S22"/>
  <c r="T22"/>
  <c r="Y22"/>
  <c r="U22"/>
  <c r="V22"/>
  <c r="A23"/>
  <c r="B23"/>
  <c r="F23"/>
  <c r="C23"/>
  <c r="C46"/>
  <c r="D23"/>
  <c r="H23"/>
  <c r="J23"/>
  <c r="L23"/>
  <c r="N23"/>
  <c r="P23"/>
  <c r="S23"/>
  <c r="T23"/>
  <c r="Z23"/>
  <c r="U23"/>
  <c r="V23"/>
  <c r="A24"/>
  <c r="B24"/>
  <c r="F24"/>
  <c r="C24"/>
  <c r="C47"/>
  <c r="D24"/>
  <c r="H24"/>
  <c r="L24"/>
  <c r="P24"/>
  <c r="S24"/>
  <c r="T24"/>
  <c r="Z24"/>
  <c r="U24"/>
  <c r="V24"/>
  <c r="A25"/>
  <c r="B25"/>
  <c r="E25"/>
  <c r="C25"/>
  <c r="C48"/>
  <c r="D25"/>
  <c r="H25"/>
  <c r="L25"/>
  <c r="P25"/>
  <c r="S25"/>
  <c r="T25"/>
  <c r="Z25"/>
  <c r="U25"/>
  <c r="U48"/>
  <c r="V25"/>
  <c r="A26"/>
  <c r="B26"/>
  <c r="H26"/>
  <c r="C26"/>
  <c r="C49"/>
  <c r="D26"/>
  <c r="L26"/>
  <c r="S26"/>
  <c r="T26"/>
  <c r="Z26"/>
  <c r="U26"/>
  <c r="U49"/>
  <c r="V26"/>
  <c r="A27"/>
  <c r="B27"/>
  <c r="E27"/>
  <c r="C27"/>
  <c r="C50"/>
  <c r="D27"/>
  <c r="F27"/>
  <c r="H27"/>
  <c r="J27"/>
  <c r="L27"/>
  <c r="N27"/>
  <c r="P27"/>
  <c r="S27"/>
  <c r="T27"/>
  <c r="Z27"/>
  <c r="U27"/>
  <c r="U50"/>
  <c r="V27"/>
  <c r="A28"/>
  <c r="B28"/>
  <c r="C28"/>
  <c r="C51"/>
  <c r="D28"/>
  <c r="F28"/>
  <c r="H28"/>
  <c r="J28"/>
  <c r="L28"/>
  <c r="N28"/>
  <c r="P28"/>
  <c r="S28"/>
  <c r="T28"/>
  <c r="Z28"/>
  <c r="U28"/>
  <c r="U51"/>
  <c r="V28"/>
  <c r="AD28"/>
  <c r="A32"/>
  <c r="B32"/>
  <c r="C32"/>
  <c r="S32"/>
  <c r="T32"/>
  <c r="U32"/>
  <c r="A33"/>
  <c r="B33"/>
  <c r="S33"/>
  <c r="U33"/>
  <c r="A34"/>
  <c r="B34"/>
  <c r="C34"/>
  <c r="S34"/>
  <c r="T34"/>
  <c r="U34"/>
  <c r="A35"/>
  <c r="B35"/>
  <c r="S35"/>
  <c r="U35"/>
  <c r="A36"/>
  <c r="C36"/>
  <c r="S36"/>
  <c r="U36"/>
  <c r="A37"/>
  <c r="B37"/>
  <c r="S37"/>
  <c r="U37"/>
  <c r="A38"/>
  <c r="C38"/>
  <c r="S38"/>
  <c r="U38"/>
  <c r="A39"/>
  <c r="B39"/>
  <c r="S39"/>
  <c r="U39"/>
  <c r="A40"/>
  <c r="C40"/>
  <c r="S40"/>
  <c r="U40"/>
  <c r="A41"/>
  <c r="B41"/>
  <c r="C41"/>
  <c r="S41"/>
  <c r="U41"/>
  <c r="A42"/>
  <c r="C42"/>
  <c r="S42"/>
  <c r="U42"/>
  <c r="A43"/>
  <c r="B43"/>
  <c r="C43"/>
  <c r="S43"/>
  <c r="U43"/>
  <c r="A44"/>
  <c r="B44"/>
  <c r="C44"/>
  <c r="S44"/>
  <c r="U44"/>
  <c r="A45"/>
  <c r="C45"/>
  <c r="S45"/>
  <c r="U45"/>
  <c r="A46"/>
  <c r="B46"/>
  <c r="D46"/>
  <c r="S46"/>
  <c r="U46"/>
  <c r="A47"/>
  <c r="S47"/>
  <c r="U47"/>
  <c r="A48"/>
  <c r="S48"/>
  <c r="A49"/>
  <c r="B49"/>
  <c r="D49"/>
  <c r="S49"/>
  <c r="A50"/>
  <c r="B50"/>
  <c r="D50"/>
  <c r="S50"/>
  <c r="A51"/>
  <c r="B51"/>
  <c r="D51"/>
  <c r="S51"/>
  <c r="A55"/>
  <c r="B55"/>
  <c r="C55"/>
  <c r="D55"/>
  <c r="S55"/>
  <c r="T55"/>
  <c r="AF55"/>
  <c r="U55"/>
  <c r="V55"/>
  <c r="A56"/>
  <c r="B56"/>
  <c r="C56"/>
  <c r="D56"/>
  <c r="N56"/>
  <c r="S56"/>
  <c r="T56"/>
  <c r="U56"/>
  <c r="A57"/>
  <c r="B57"/>
  <c r="C57"/>
  <c r="D57"/>
  <c r="N57"/>
  <c r="S57"/>
  <c r="T57"/>
  <c r="X57"/>
  <c r="U57"/>
  <c r="V57"/>
  <c r="A58"/>
  <c r="B58"/>
  <c r="N58"/>
  <c r="C58"/>
  <c r="D58"/>
  <c r="S58"/>
  <c r="T58"/>
  <c r="AF58"/>
  <c r="U58"/>
  <c r="A59"/>
  <c r="B59"/>
  <c r="C59"/>
  <c r="D59"/>
  <c r="S59"/>
  <c r="T59"/>
  <c r="X59"/>
  <c r="U59"/>
  <c r="V59"/>
  <c r="A60"/>
  <c r="B60"/>
  <c r="H60"/>
  <c r="C60"/>
  <c r="F60"/>
  <c r="N60"/>
  <c r="S60"/>
  <c r="T60"/>
  <c r="U60"/>
  <c r="V60"/>
  <c r="A61"/>
  <c r="B61"/>
  <c r="G61"/>
  <c r="C61"/>
  <c r="N61"/>
  <c r="S61"/>
  <c r="T61"/>
  <c r="U61"/>
  <c r="V61"/>
  <c r="A62"/>
  <c r="B62"/>
  <c r="F62"/>
  <c r="C62"/>
  <c r="D62"/>
  <c r="S62"/>
  <c r="T62"/>
  <c r="AF62"/>
  <c r="U62"/>
  <c r="V62"/>
  <c r="A63"/>
  <c r="B63"/>
  <c r="G63"/>
  <c r="C63"/>
  <c r="D63"/>
  <c r="S63"/>
  <c r="U63"/>
  <c r="A64"/>
  <c r="C64"/>
  <c r="S64"/>
  <c r="T64"/>
  <c r="U64"/>
  <c r="V64"/>
  <c r="A65"/>
  <c r="B65"/>
  <c r="F65"/>
  <c r="C65"/>
  <c r="D65"/>
  <c r="G65"/>
  <c r="N65"/>
  <c r="S65"/>
  <c r="T65"/>
  <c r="U65"/>
  <c r="AF65"/>
  <c r="A66"/>
  <c r="B66"/>
  <c r="C66"/>
  <c r="D66"/>
  <c r="G66"/>
  <c r="N66"/>
  <c r="S66"/>
  <c r="T66"/>
  <c r="U66"/>
  <c r="V66"/>
  <c r="A67"/>
  <c r="B67"/>
  <c r="C67"/>
  <c r="D67"/>
  <c r="G67"/>
  <c r="N67"/>
  <c r="S67"/>
  <c r="T67"/>
  <c r="X67"/>
  <c r="U67"/>
  <c r="V67"/>
  <c r="Y67"/>
  <c r="A68"/>
  <c r="A69"/>
  <c r="A70"/>
  <c r="A71"/>
  <c r="A72"/>
  <c r="A73"/>
  <c r="A74"/>
  <c r="B68"/>
  <c r="C68"/>
  <c r="D68"/>
  <c r="F68"/>
  <c r="G68"/>
  <c r="H68"/>
  <c r="S68"/>
  <c r="T68"/>
  <c r="X68"/>
  <c r="U68"/>
  <c r="V68"/>
  <c r="B69"/>
  <c r="F69"/>
  <c r="C69"/>
  <c r="D69"/>
  <c r="S69"/>
  <c r="T69"/>
  <c r="X69"/>
  <c r="U69"/>
  <c r="V69"/>
  <c r="AF69"/>
  <c r="B70"/>
  <c r="F70"/>
  <c r="C70"/>
  <c r="D70"/>
  <c r="S70"/>
  <c r="T70"/>
  <c r="X70"/>
  <c r="U70"/>
  <c r="V70"/>
  <c r="AF70"/>
  <c r="B71"/>
  <c r="F71"/>
  <c r="C71"/>
  <c r="D71"/>
  <c r="S71"/>
  <c r="T71"/>
  <c r="X71"/>
  <c r="U71"/>
  <c r="V71"/>
  <c r="AF71"/>
  <c r="B72"/>
  <c r="F72"/>
  <c r="C72"/>
  <c r="D72"/>
  <c r="G72"/>
  <c r="I72"/>
  <c r="N72"/>
  <c r="S72"/>
  <c r="T72"/>
  <c r="X72"/>
  <c r="U72"/>
  <c r="V72"/>
  <c r="B73"/>
  <c r="F73"/>
  <c r="C73"/>
  <c r="D73"/>
  <c r="I73"/>
  <c r="S73"/>
  <c r="T73"/>
  <c r="X73"/>
  <c r="U73"/>
  <c r="V73"/>
  <c r="B74"/>
  <c r="F74"/>
  <c r="C74"/>
  <c r="D74"/>
  <c r="I74"/>
  <c r="S74"/>
  <c r="T74"/>
  <c r="X74"/>
  <c r="U74"/>
  <c r="V74"/>
  <c r="A78"/>
  <c r="B78"/>
  <c r="N78"/>
  <c r="C78"/>
  <c r="D78"/>
  <c r="S78"/>
  <c r="T78"/>
  <c r="U78"/>
  <c r="V78"/>
  <c r="AF78"/>
  <c r="A79"/>
  <c r="B79"/>
  <c r="N79"/>
  <c r="C79"/>
  <c r="D79"/>
  <c r="S79"/>
  <c r="T79"/>
  <c r="X79"/>
  <c r="U79"/>
  <c r="A80"/>
  <c r="B80"/>
  <c r="N80"/>
  <c r="C80"/>
  <c r="D80"/>
  <c r="S80"/>
  <c r="T80"/>
  <c r="X80"/>
  <c r="U80"/>
  <c r="V80"/>
  <c r="A81"/>
  <c r="B81"/>
  <c r="C81"/>
  <c r="D81"/>
  <c r="N81"/>
  <c r="S81"/>
  <c r="T81"/>
  <c r="X81"/>
  <c r="U81"/>
  <c r="AF81"/>
  <c r="A82"/>
  <c r="B82"/>
  <c r="N82"/>
  <c r="C82"/>
  <c r="D82"/>
  <c r="S82"/>
  <c r="T82"/>
  <c r="X82"/>
  <c r="U82"/>
  <c r="V82"/>
  <c r="A83"/>
  <c r="B83"/>
  <c r="F83"/>
  <c r="C83"/>
  <c r="N83"/>
  <c r="S83"/>
  <c r="T83"/>
  <c r="U83"/>
  <c r="V83"/>
  <c r="A84"/>
  <c r="B84"/>
  <c r="C84"/>
  <c r="G84"/>
  <c r="N84"/>
  <c r="S84"/>
  <c r="T84"/>
  <c r="U84"/>
  <c r="V84"/>
  <c r="A85"/>
  <c r="B85"/>
  <c r="F85"/>
  <c r="C85"/>
  <c r="D85"/>
  <c r="S85"/>
  <c r="T85"/>
  <c r="AF85"/>
  <c r="U85"/>
  <c r="V85"/>
  <c r="A86"/>
  <c r="B86"/>
  <c r="G86"/>
  <c r="C86"/>
  <c r="D86"/>
  <c r="S86"/>
  <c r="T86"/>
  <c r="U86"/>
  <c r="V86"/>
  <c r="AF86"/>
  <c r="A87"/>
  <c r="B87"/>
  <c r="N87"/>
  <c r="C87"/>
  <c r="D87"/>
  <c r="S87"/>
  <c r="T87"/>
  <c r="U87"/>
  <c r="V87"/>
  <c r="A88"/>
  <c r="B88"/>
  <c r="F88"/>
  <c r="C88"/>
  <c r="D88"/>
  <c r="N88"/>
  <c r="S88"/>
  <c r="T88"/>
  <c r="U88"/>
  <c r="AF88"/>
  <c r="A89"/>
  <c r="B89"/>
  <c r="N89"/>
  <c r="C89"/>
  <c r="D89"/>
  <c r="S89"/>
  <c r="T89"/>
  <c r="AF89"/>
  <c r="U89"/>
  <c r="V89"/>
  <c r="A90"/>
  <c r="B90"/>
  <c r="G90"/>
  <c r="C90"/>
  <c r="D90"/>
  <c r="N90"/>
  <c r="S90"/>
  <c r="T90"/>
  <c r="X90"/>
  <c r="U90"/>
  <c r="V90"/>
  <c r="A91"/>
  <c r="B91"/>
  <c r="F91"/>
  <c r="C91"/>
  <c r="D91"/>
  <c r="S91"/>
  <c r="T91"/>
  <c r="X91"/>
  <c r="U91"/>
  <c r="V91"/>
  <c r="A92"/>
  <c r="B92"/>
  <c r="F92"/>
  <c r="C92"/>
  <c r="D92"/>
  <c r="I92"/>
  <c r="S92"/>
  <c r="T92"/>
  <c r="X92"/>
  <c r="U92"/>
  <c r="V92"/>
  <c r="A93"/>
  <c r="B93"/>
  <c r="F93"/>
  <c r="C93"/>
  <c r="D93"/>
  <c r="S93"/>
  <c r="T93"/>
  <c r="X93"/>
  <c r="U93"/>
  <c r="V93"/>
  <c r="Y93"/>
  <c r="AF93"/>
  <c r="A94"/>
  <c r="B94"/>
  <c r="C94"/>
  <c r="D94"/>
  <c r="F94"/>
  <c r="G94"/>
  <c r="H94"/>
  <c r="I94"/>
  <c r="K94"/>
  <c r="N94"/>
  <c r="P94"/>
  <c r="S94"/>
  <c r="T94"/>
  <c r="X94"/>
  <c r="U94"/>
  <c r="V94"/>
  <c r="A95"/>
  <c r="B95"/>
  <c r="F95"/>
  <c r="C95"/>
  <c r="D95"/>
  <c r="S95"/>
  <c r="T95"/>
  <c r="X95"/>
  <c r="U95"/>
  <c r="V95"/>
  <c r="AF95"/>
  <c r="A96"/>
  <c r="B96"/>
  <c r="F96"/>
  <c r="C96"/>
  <c r="D96"/>
  <c r="S96"/>
  <c r="T96"/>
  <c r="X96"/>
  <c r="U96"/>
  <c r="V96"/>
  <c r="AF96"/>
  <c r="A97"/>
  <c r="B97"/>
  <c r="F97"/>
  <c r="C97"/>
  <c r="D97"/>
  <c r="S97"/>
  <c r="T97"/>
  <c r="X97"/>
  <c r="U97"/>
  <c r="V97"/>
  <c r="AA97"/>
  <c r="A108"/>
  <c r="B108"/>
  <c r="F108"/>
  <c r="C108"/>
  <c r="C131"/>
  <c r="D108"/>
  <c r="N108"/>
  <c r="S108"/>
  <c r="T108"/>
  <c r="X108"/>
  <c r="U108"/>
  <c r="U131"/>
  <c r="V108"/>
  <c r="A109"/>
  <c r="B109"/>
  <c r="F109"/>
  <c r="C109"/>
  <c r="C132"/>
  <c r="D109"/>
  <c r="N109"/>
  <c r="S109"/>
  <c r="T109"/>
  <c r="X109"/>
  <c r="U109"/>
  <c r="U132"/>
  <c r="V109"/>
  <c r="A110"/>
  <c r="B110"/>
  <c r="F110"/>
  <c r="C110"/>
  <c r="C133"/>
  <c r="D110"/>
  <c r="N110"/>
  <c r="S110"/>
  <c r="T110"/>
  <c r="X110"/>
  <c r="U110"/>
  <c r="U133"/>
  <c r="V110"/>
  <c r="A111"/>
  <c r="B111"/>
  <c r="F111"/>
  <c r="C111"/>
  <c r="C134"/>
  <c r="D111"/>
  <c r="N111"/>
  <c r="S111"/>
  <c r="T111"/>
  <c r="X111"/>
  <c r="U111"/>
  <c r="U134"/>
  <c r="V111"/>
  <c r="A112"/>
  <c r="B112"/>
  <c r="F112"/>
  <c r="C112"/>
  <c r="C135"/>
  <c r="D112"/>
  <c r="N112"/>
  <c r="S112"/>
  <c r="T112"/>
  <c r="X112"/>
  <c r="U112"/>
  <c r="U135"/>
  <c r="V112"/>
  <c r="A113"/>
  <c r="B113"/>
  <c r="F113"/>
  <c r="C113"/>
  <c r="C136"/>
  <c r="D113"/>
  <c r="N113"/>
  <c r="S113"/>
  <c r="T113"/>
  <c r="X113"/>
  <c r="U113"/>
  <c r="U136"/>
  <c r="V113"/>
  <c r="A114"/>
  <c r="B114"/>
  <c r="F114"/>
  <c r="C114"/>
  <c r="C137"/>
  <c r="D114"/>
  <c r="N114"/>
  <c r="S114"/>
  <c r="T114"/>
  <c r="X114"/>
  <c r="U114"/>
  <c r="U137"/>
  <c r="V114"/>
  <c r="A115"/>
  <c r="B115"/>
  <c r="F115"/>
  <c r="C115"/>
  <c r="C161"/>
  <c r="D115"/>
  <c r="N115"/>
  <c r="S115"/>
  <c r="T115"/>
  <c r="X115"/>
  <c r="U115"/>
  <c r="V115"/>
  <c r="A116"/>
  <c r="B116"/>
  <c r="N116"/>
  <c r="C116"/>
  <c r="C139"/>
  <c r="D116"/>
  <c r="S116"/>
  <c r="T116"/>
  <c r="U116"/>
  <c r="U139"/>
  <c r="V116"/>
  <c r="A117"/>
  <c r="B117"/>
  <c r="F117"/>
  <c r="C117"/>
  <c r="C186"/>
  <c r="D117"/>
  <c r="G117"/>
  <c r="N117"/>
  <c r="S117"/>
  <c r="T117"/>
  <c r="X117"/>
  <c r="U117"/>
  <c r="V117"/>
  <c r="Z117"/>
  <c r="A118"/>
  <c r="B118"/>
  <c r="N118"/>
  <c r="C118"/>
  <c r="D118"/>
  <c r="S118"/>
  <c r="T118"/>
  <c r="T187"/>
  <c r="U118"/>
  <c r="U141"/>
  <c r="V118"/>
  <c r="A119"/>
  <c r="B119"/>
  <c r="F119"/>
  <c r="C119"/>
  <c r="D119"/>
  <c r="N119"/>
  <c r="S119"/>
  <c r="T119"/>
  <c r="X119"/>
  <c r="U119"/>
  <c r="U142"/>
  <c r="V119"/>
  <c r="A120"/>
  <c r="B120"/>
  <c r="N120"/>
  <c r="C120"/>
  <c r="C143"/>
  <c r="D120"/>
  <c r="S120"/>
  <c r="T120"/>
  <c r="U120"/>
  <c r="U143"/>
  <c r="V120"/>
  <c r="A121"/>
  <c r="B121"/>
  <c r="F121"/>
  <c r="C121"/>
  <c r="D121"/>
  <c r="G121"/>
  <c r="N121"/>
  <c r="S121"/>
  <c r="T121"/>
  <c r="X121"/>
  <c r="U121"/>
  <c r="V121"/>
  <c r="Z121"/>
  <c r="A122"/>
  <c r="B122"/>
  <c r="H122"/>
  <c r="C122"/>
  <c r="D122"/>
  <c r="S122"/>
  <c r="T122"/>
  <c r="U122"/>
  <c r="U145"/>
  <c r="V122"/>
  <c r="A123"/>
  <c r="B123"/>
  <c r="E123"/>
  <c r="C123"/>
  <c r="D123"/>
  <c r="F123"/>
  <c r="H123"/>
  <c r="J123"/>
  <c r="L123"/>
  <c r="N123"/>
  <c r="P123"/>
  <c r="S123"/>
  <c r="T123"/>
  <c r="Z123"/>
  <c r="U123"/>
  <c r="U146"/>
  <c r="V123"/>
  <c r="A124"/>
  <c r="B124"/>
  <c r="C124"/>
  <c r="C170"/>
  <c r="D124"/>
  <c r="E124"/>
  <c r="F124"/>
  <c r="G124"/>
  <c r="H124"/>
  <c r="I124"/>
  <c r="J124"/>
  <c r="K124"/>
  <c r="L124"/>
  <c r="M124"/>
  <c r="N124"/>
  <c r="O124"/>
  <c r="P124"/>
  <c r="Q124"/>
  <c r="S124"/>
  <c r="T124"/>
  <c r="X124"/>
  <c r="U124"/>
  <c r="V124"/>
  <c r="A125"/>
  <c r="A126"/>
  <c r="A127"/>
  <c r="B125"/>
  <c r="F125"/>
  <c r="C125"/>
  <c r="C171"/>
  <c r="D125"/>
  <c r="L125"/>
  <c r="S125"/>
  <c r="T125"/>
  <c r="Z125"/>
  <c r="U125"/>
  <c r="V125"/>
  <c r="B126"/>
  <c r="H126"/>
  <c r="C126"/>
  <c r="C149"/>
  <c r="D126"/>
  <c r="L126"/>
  <c r="S126"/>
  <c r="T126"/>
  <c r="Z126"/>
  <c r="U126"/>
  <c r="U149"/>
  <c r="V126"/>
  <c r="B127"/>
  <c r="F127"/>
  <c r="C127"/>
  <c r="C173"/>
  <c r="D127"/>
  <c r="L127"/>
  <c r="S127"/>
  <c r="T127"/>
  <c r="Z127"/>
  <c r="U127"/>
  <c r="U173"/>
  <c r="V127"/>
  <c r="A131"/>
  <c r="S131"/>
  <c r="A132"/>
  <c r="S132"/>
  <c r="A133"/>
  <c r="S133"/>
  <c r="A134"/>
  <c r="S134"/>
  <c r="A135"/>
  <c r="S135"/>
  <c r="A136"/>
  <c r="S136"/>
  <c r="A137"/>
  <c r="S137"/>
  <c r="A138"/>
  <c r="S138"/>
  <c r="A139"/>
  <c r="S139"/>
  <c r="A140"/>
  <c r="S140"/>
  <c r="T140"/>
  <c r="A141"/>
  <c r="C141"/>
  <c r="S141"/>
  <c r="A142"/>
  <c r="S142"/>
  <c r="A143"/>
  <c r="S143"/>
  <c r="A144"/>
  <c r="S144"/>
  <c r="T144"/>
  <c r="A145"/>
  <c r="C145"/>
  <c r="S145"/>
  <c r="A146"/>
  <c r="C146"/>
  <c r="S146"/>
  <c r="T146"/>
  <c r="AA146"/>
  <c r="A147"/>
  <c r="B147"/>
  <c r="D147"/>
  <c r="F147"/>
  <c r="H147"/>
  <c r="K147"/>
  <c r="P147"/>
  <c r="S147"/>
  <c r="U147"/>
  <c r="X147"/>
  <c r="Z147"/>
  <c r="A148"/>
  <c r="C148"/>
  <c r="S148"/>
  <c r="T148"/>
  <c r="AA148"/>
  <c r="A149"/>
  <c r="S149"/>
  <c r="T149"/>
  <c r="A150"/>
  <c r="B150"/>
  <c r="G150"/>
  <c r="C150"/>
  <c r="D150"/>
  <c r="S150"/>
  <c r="T150"/>
  <c r="U150"/>
  <c r="AA150"/>
  <c r="A154"/>
  <c r="C154"/>
  <c r="S154"/>
  <c r="A155"/>
  <c r="C155"/>
  <c r="S155"/>
  <c r="T155"/>
  <c r="Y155"/>
  <c r="A156"/>
  <c r="B156"/>
  <c r="N156"/>
  <c r="D156"/>
  <c r="S156"/>
  <c r="U156"/>
  <c r="A157"/>
  <c r="S157"/>
  <c r="U157"/>
  <c r="A158"/>
  <c r="C158"/>
  <c r="S158"/>
  <c r="T158"/>
  <c r="Y158"/>
  <c r="A159"/>
  <c r="B159"/>
  <c r="S159"/>
  <c r="A160"/>
  <c r="S160"/>
  <c r="U160"/>
  <c r="A161"/>
  <c r="S161"/>
  <c r="A162"/>
  <c r="S162"/>
  <c r="T162"/>
  <c r="Y162"/>
  <c r="U162"/>
  <c r="V162"/>
  <c r="A163"/>
  <c r="S163"/>
  <c r="A164"/>
  <c r="C164"/>
  <c r="S164"/>
  <c r="U164"/>
  <c r="A165"/>
  <c r="S165"/>
  <c r="U165"/>
  <c r="A166"/>
  <c r="B166"/>
  <c r="D166"/>
  <c r="S166"/>
  <c r="T166"/>
  <c r="Y166"/>
  <c r="A167"/>
  <c r="S167"/>
  <c r="A168"/>
  <c r="C168"/>
  <c r="S168"/>
  <c r="T168"/>
  <c r="Y168"/>
  <c r="A169"/>
  <c r="B169"/>
  <c r="G169"/>
  <c r="N169"/>
  <c r="S169"/>
  <c r="U169"/>
  <c r="A170"/>
  <c r="B170"/>
  <c r="N170"/>
  <c r="S170"/>
  <c r="U170"/>
  <c r="A171"/>
  <c r="B171"/>
  <c r="S171"/>
  <c r="A172"/>
  <c r="C172"/>
  <c r="S172"/>
  <c r="A173"/>
  <c r="S173"/>
  <c r="A177"/>
  <c r="B177"/>
  <c r="G177"/>
  <c r="C177"/>
  <c r="D177"/>
  <c r="S177"/>
  <c r="T177"/>
  <c r="Y177"/>
  <c r="U177"/>
  <c r="V177"/>
  <c r="A178"/>
  <c r="C178"/>
  <c r="S178"/>
  <c r="T178"/>
  <c r="Y178"/>
  <c r="A179"/>
  <c r="C179"/>
  <c r="S179"/>
  <c r="A180"/>
  <c r="B180"/>
  <c r="N180"/>
  <c r="C180"/>
  <c r="D180"/>
  <c r="S180"/>
  <c r="A181"/>
  <c r="B181"/>
  <c r="N181"/>
  <c r="C181"/>
  <c r="D181"/>
  <c r="S181"/>
  <c r="U181"/>
  <c r="A182"/>
  <c r="C182"/>
  <c r="S182"/>
  <c r="A183"/>
  <c r="S183"/>
  <c r="A184"/>
  <c r="C184"/>
  <c r="S184"/>
  <c r="A185"/>
  <c r="S185"/>
  <c r="T185"/>
  <c r="Y185"/>
  <c r="U185"/>
  <c r="V185"/>
  <c r="A186"/>
  <c r="S186"/>
  <c r="T186"/>
  <c r="A187"/>
  <c r="C187"/>
  <c r="S187"/>
  <c r="A188"/>
  <c r="S188"/>
  <c r="T188"/>
  <c r="V188"/>
  <c r="A189"/>
  <c r="C189"/>
  <c r="S189"/>
  <c r="U189"/>
  <c r="A190"/>
  <c r="S190"/>
  <c r="T190"/>
  <c r="Y190"/>
  <c r="U190"/>
  <c r="V190"/>
  <c r="A191"/>
  <c r="C191"/>
  <c r="S191"/>
  <c r="A192"/>
  <c r="S192"/>
  <c r="T192"/>
  <c r="A193"/>
  <c r="B193"/>
  <c r="C193"/>
  <c r="D193"/>
  <c r="F193"/>
  <c r="G193"/>
  <c r="H193"/>
  <c r="I193"/>
  <c r="K193"/>
  <c r="N193"/>
  <c r="P193"/>
  <c r="S193"/>
  <c r="T193"/>
  <c r="U193"/>
  <c r="A194"/>
  <c r="C194"/>
  <c r="S194"/>
  <c r="T194"/>
  <c r="A195"/>
  <c r="C195"/>
  <c r="S195"/>
  <c r="T195"/>
  <c r="A196"/>
  <c r="S196"/>
  <c r="F159"/>
  <c r="N159"/>
  <c r="V166"/>
  <c r="AF19"/>
  <c r="U196"/>
  <c r="B196"/>
  <c r="G196"/>
  <c r="B188"/>
  <c r="D188"/>
  <c r="C185"/>
  <c r="T184"/>
  <c r="B184"/>
  <c r="D184"/>
  <c r="T183"/>
  <c r="V183"/>
  <c r="C183"/>
  <c r="T182"/>
  <c r="V182"/>
  <c r="T180"/>
  <c r="Y180"/>
  <c r="U168"/>
  <c r="U166"/>
  <c r="C166"/>
  <c r="C162"/>
  <c r="T160"/>
  <c r="V160"/>
  <c r="C160"/>
  <c r="T159"/>
  <c r="V159"/>
  <c r="T157"/>
  <c r="Y157"/>
  <c r="C156"/>
  <c r="B155"/>
  <c r="T154"/>
  <c r="AF150"/>
  <c r="Z150"/>
  <c r="I150"/>
  <c r="AF147"/>
  <c r="Y147"/>
  <c r="V147"/>
  <c r="N147"/>
  <c r="I147"/>
  <c r="G147"/>
  <c r="T142"/>
  <c r="T138"/>
  <c r="T136"/>
  <c r="T134"/>
  <c r="T132"/>
  <c r="P127"/>
  <c r="H127"/>
  <c r="P126"/>
  <c r="P125"/>
  <c r="H125"/>
  <c r="L122"/>
  <c r="Z119"/>
  <c r="G119"/>
  <c r="Z115"/>
  <c r="G115"/>
  <c r="Z113"/>
  <c r="G113"/>
  <c r="Z111"/>
  <c r="G111"/>
  <c r="Z109"/>
  <c r="G109"/>
  <c r="AF97"/>
  <c r="Y97"/>
  <c r="I96"/>
  <c r="I95"/>
  <c r="AF92"/>
  <c r="AF87"/>
  <c r="AF82"/>
  <c r="AA74"/>
  <c r="AF73"/>
  <c r="P72"/>
  <c r="K72"/>
  <c r="H72"/>
  <c r="Y71"/>
  <c r="I70"/>
  <c r="I69"/>
  <c r="G62"/>
  <c r="AF59"/>
  <c r="N51"/>
  <c r="N49"/>
  <c r="B48"/>
  <c r="D48"/>
  <c r="B45"/>
  <c r="P26"/>
  <c r="N25"/>
  <c r="J25"/>
  <c r="F25"/>
  <c r="Q23"/>
  <c r="O23"/>
  <c r="M23"/>
  <c r="K23"/>
  <c r="I23"/>
  <c r="AF15"/>
  <c r="AF13"/>
  <c r="AF11"/>
  <c r="AF9"/>
  <c r="G171"/>
  <c r="N171"/>
  <c r="E126"/>
  <c r="F126"/>
  <c r="J126"/>
  <c r="N126"/>
  <c r="B195"/>
  <c r="U148"/>
  <c r="U171"/>
  <c r="U194"/>
  <c r="X122"/>
  <c r="Z122"/>
  <c r="T145"/>
  <c r="AA145"/>
  <c r="T191"/>
  <c r="X120"/>
  <c r="Z120"/>
  <c r="T143"/>
  <c r="T189"/>
  <c r="X118"/>
  <c r="Z118"/>
  <c r="T141"/>
  <c r="T164"/>
  <c r="V164"/>
  <c r="X116"/>
  <c r="Z116"/>
  <c r="T139"/>
  <c r="X150"/>
  <c r="N150"/>
  <c r="T147"/>
  <c r="AA147"/>
  <c r="C147"/>
  <c r="N127"/>
  <c r="J127"/>
  <c r="N125"/>
  <c r="J125"/>
  <c r="P122"/>
  <c r="D170"/>
  <c r="G170"/>
  <c r="Y154"/>
  <c r="V154"/>
  <c r="F150"/>
  <c r="H150"/>
  <c r="K150"/>
  <c r="P150"/>
  <c r="V150"/>
  <c r="Y150"/>
  <c r="E127"/>
  <c r="G127"/>
  <c r="I127"/>
  <c r="K127"/>
  <c r="M127"/>
  <c r="O127"/>
  <c r="Q127"/>
  <c r="B173"/>
  <c r="X126"/>
  <c r="AF126"/>
  <c r="T172"/>
  <c r="Y172"/>
  <c r="E125"/>
  <c r="G125"/>
  <c r="I125"/>
  <c r="K125"/>
  <c r="M125"/>
  <c r="O125"/>
  <c r="Q125"/>
  <c r="B148"/>
  <c r="B194"/>
  <c r="C169"/>
  <c r="C192"/>
  <c r="E122"/>
  <c r="F122"/>
  <c r="J122"/>
  <c r="N122"/>
  <c r="B168"/>
  <c r="U144"/>
  <c r="U167"/>
  <c r="C167"/>
  <c r="C144"/>
  <c r="C190"/>
  <c r="F120"/>
  <c r="G120"/>
  <c r="B189"/>
  <c r="D189"/>
  <c r="C165"/>
  <c r="C142"/>
  <c r="C188"/>
  <c r="F118"/>
  <c r="G118"/>
  <c r="B164"/>
  <c r="U140"/>
  <c r="U163"/>
  <c r="U186"/>
  <c r="C163"/>
  <c r="C140"/>
  <c r="F116"/>
  <c r="G116"/>
  <c r="B162"/>
  <c r="B185"/>
  <c r="U138"/>
  <c r="U161"/>
  <c r="N196"/>
  <c r="V186"/>
  <c r="U182"/>
  <c r="T181"/>
  <c r="Y181"/>
  <c r="T179"/>
  <c r="Y179"/>
  <c r="U178"/>
  <c r="B160"/>
  <c r="C159"/>
  <c r="C157"/>
  <c r="T156"/>
  <c r="C138"/>
  <c r="T137"/>
  <c r="T135"/>
  <c r="T133"/>
  <c r="T131"/>
  <c r="Z114"/>
  <c r="G114"/>
  <c r="Z112"/>
  <c r="G112"/>
  <c r="Z110"/>
  <c r="G110"/>
  <c r="Z108"/>
  <c r="G108"/>
  <c r="I97"/>
  <c r="N96"/>
  <c r="G96"/>
  <c r="N95"/>
  <c r="G95"/>
  <c r="I93"/>
  <c r="N92"/>
  <c r="G92"/>
  <c r="G88"/>
  <c r="N74"/>
  <c r="G74"/>
  <c r="N73"/>
  <c r="G73"/>
  <c r="I71"/>
  <c r="N70"/>
  <c r="G70"/>
  <c r="N69"/>
  <c r="G69"/>
  <c r="Y59"/>
  <c r="Y57"/>
  <c r="N50"/>
  <c r="N48"/>
  <c r="B47"/>
  <c r="N46"/>
  <c r="Q27"/>
  <c r="O27"/>
  <c r="M27"/>
  <c r="K27"/>
  <c r="I27"/>
  <c r="G27"/>
  <c r="Q25"/>
  <c r="O25"/>
  <c r="M25"/>
  <c r="K25"/>
  <c r="I25"/>
  <c r="G25"/>
  <c r="N24"/>
  <c r="J24"/>
  <c r="AF21"/>
  <c r="Y15"/>
  <c r="Y13"/>
  <c r="Y11"/>
  <c r="Y9"/>
  <c r="I68"/>
  <c r="K68"/>
  <c r="F185"/>
  <c r="H185"/>
  <c r="F181"/>
  <c r="N189"/>
  <c r="V187"/>
  <c r="V184"/>
  <c r="V179"/>
  <c r="N177"/>
  <c r="I170"/>
  <c r="N168"/>
  <c r="N166"/>
  <c r="N164"/>
  <c r="F173"/>
  <c r="D173"/>
  <c r="I173"/>
  <c r="F171"/>
  <c r="D171"/>
  <c r="I171"/>
  <c r="F170"/>
  <c r="H170"/>
  <c r="K170"/>
  <c r="P170"/>
  <c r="F169"/>
  <c r="D169"/>
  <c r="I169"/>
  <c r="F168"/>
  <c r="H168"/>
  <c r="K168"/>
  <c r="P168"/>
  <c r="F164"/>
  <c r="H164"/>
  <c r="E26"/>
  <c r="G26"/>
  <c r="I26"/>
  <c r="K26"/>
  <c r="M26"/>
  <c r="O26"/>
  <c r="Q26"/>
  <c r="X16"/>
  <c r="Y16"/>
  <c r="X14"/>
  <c r="Y14"/>
  <c r="X12"/>
  <c r="Y12"/>
  <c r="X10"/>
  <c r="Y10"/>
  <c r="T33"/>
  <c r="AF17"/>
  <c r="E28"/>
  <c r="G28"/>
  <c r="I28"/>
  <c r="K28"/>
  <c r="M28"/>
  <c r="O28"/>
  <c r="Q28"/>
  <c r="E24"/>
  <c r="G24"/>
  <c r="I24"/>
  <c r="K24"/>
  <c r="M24"/>
  <c r="O24"/>
  <c r="Q24"/>
  <c r="H19"/>
  <c r="B42"/>
  <c r="H17"/>
  <c r="B40"/>
  <c r="H15"/>
  <c r="B38"/>
  <c r="H13"/>
  <c r="B36"/>
  <c r="U195"/>
  <c r="U192"/>
  <c r="B192"/>
  <c r="U191"/>
  <c r="B191"/>
  <c r="B190"/>
  <c r="D190"/>
  <c r="U188"/>
  <c r="U187"/>
  <c r="B187"/>
  <c r="B186"/>
  <c r="D186"/>
  <c r="U184"/>
  <c r="U183"/>
  <c r="B183"/>
  <c r="B182"/>
  <c r="U180"/>
  <c r="U179"/>
  <c r="B179"/>
  <c r="B178"/>
  <c r="T170"/>
  <c r="Y170"/>
  <c r="B167"/>
  <c r="B165"/>
  <c r="B163"/>
  <c r="H162"/>
  <c r="B161"/>
  <c r="U159"/>
  <c r="G159"/>
  <c r="U158"/>
  <c r="B158"/>
  <c r="B157"/>
  <c r="H156"/>
  <c r="U155"/>
  <c r="U154"/>
  <c r="B154"/>
  <c r="B146"/>
  <c r="B145"/>
  <c r="B144"/>
  <c r="B143"/>
  <c r="B142"/>
  <c r="B141"/>
  <c r="B140"/>
  <c r="B139"/>
  <c r="B138"/>
  <c r="B137"/>
  <c r="B136"/>
  <c r="B135"/>
  <c r="B134"/>
  <c r="B133"/>
  <c r="B132"/>
  <c r="B131"/>
  <c r="AD127"/>
  <c r="Z124"/>
  <c r="Q123"/>
  <c r="O123"/>
  <c r="M123"/>
  <c r="K123"/>
  <c r="I123"/>
  <c r="G123"/>
  <c r="Q122"/>
  <c r="O122"/>
  <c r="M122"/>
  <c r="K122"/>
  <c r="I122"/>
  <c r="G122"/>
  <c r="H121"/>
  <c r="I121"/>
  <c r="K121"/>
  <c r="P121"/>
  <c r="H120"/>
  <c r="I120"/>
  <c r="K120"/>
  <c r="P120"/>
  <c r="H119"/>
  <c r="I119"/>
  <c r="K119"/>
  <c r="P119"/>
  <c r="H118"/>
  <c r="I118"/>
  <c r="K118"/>
  <c r="P118"/>
  <c r="H117"/>
  <c r="I117"/>
  <c r="K117"/>
  <c r="P117"/>
  <c r="H116"/>
  <c r="I116"/>
  <c r="K116"/>
  <c r="P116"/>
  <c r="H115"/>
  <c r="I115"/>
  <c r="K115"/>
  <c r="P115"/>
  <c r="H114"/>
  <c r="I114"/>
  <c r="K114"/>
  <c r="P114"/>
  <c r="H113"/>
  <c r="I113"/>
  <c r="K113"/>
  <c r="P113"/>
  <c r="H112"/>
  <c r="I112"/>
  <c r="K112"/>
  <c r="P112"/>
  <c r="H111"/>
  <c r="I111"/>
  <c r="K111"/>
  <c r="P111"/>
  <c r="H110"/>
  <c r="I110"/>
  <c r="K110"/>
  <c r="P110"/>
  <c r="H109"/>
  <c r="I109"/>
  <c r="K109"/>
  <c r="P109"/>
  <c r="H108"/>
  <c r="I108"/>
  <c r="K108"/>
  <c r="P108"/>
  <c r="N97"/>
  <c r="G97"/>
  <c r="P96"/>
  <c r="K96"/>
  <c r="H96"/>
  <c r="Y95"/>
  <c r="AF94"/>
  <c r="N93"/>
  <c r="G93"/>
  <c r="P92"/>
  <c r="K92"/>
  <c r="H92"/>
  <c r="Y91"/>
  <c r="G91"/>
  <c r="G89"/>
  <c r="H88"/>
  <c r="I88"/>
  <c r="K88"/>
  <c r="P88"/>
  <c r="H86"/>
  <c r="G85"/>
  <c r="Y81"/>
  <c r="Y79"/>
  <c r="P74"/>
  <c r="K74"/>
  <c r="H74"/>
  <c r="Y73"/>
  <c r="AF72"/>
  <c r="N71"/>
  <c r="G71"/>
  <c r="P70"/>
  <c r="K70"/>
  <c r="H70"/>
  <c r="Y69"/>
  <c r="AF66"/>
  <c r="AF64"/>
  <c r="H62"/>
  <c r="I62"/>
  <c r="K62"/>
  <c r="G51"/>
  <c r="G50"/>
  <c r="G49"/>
  <c r="G48"/>
  <c r="G47"/>
  <c r="G46"/>
  <c r="N26"/>
  <c r="J26"/>
  <c r="F26"/>
  <c r="AF20"/>
  <c r="AF18"/>
  <c r="AF16"/>
  <c r="V141"/>
  <c r="V139"/>
  <c r="Y139"/>
  <c r="V137"/>
  <c r="V136"/>
  <c r="Y135"/>
  <c r="Y134"/>
  <c r="Y132"/>
  <c r="V131"/>
  <c r="Y131"/>
  <c r="N143"/>
  <c r="D143"/>
  <c r="H139"/>
  <c r="G45"/>
  <c r="D45"/>
  <c r="D44"/>
  <c r="N43"/>
  <c r="G43"/>
  <c r="D43"/>
  <c r="D42"/>
  <c r="D40"/>
  <c r="G39"/>
  <c r="D39"/>
  <c r="N37"/>
  <c r="D36"/>
  <c r="N35"/>
  <c r="D35"/>
  <c r="N34"/>
  <c r="D34"/>
  <c r="N33"/>
  <c r="D33"/>
  <c r="D32"/>
  <c r="G38"/>
  <c r="G40"/>
  <c r="G42"/>
  <c r="G44"/>
  <c r="F196"/>
  <c r="H196"/>
  <c r="K196"/>
  <c r="P196"/>
  <c r="F194"/>
  <c r="H194"/>
  <c r="K194"/>
  <c r="P194"/>
  <c r="F192"/>
  <c r="H192"/>
  <c r="K192"/>
  <c r="P192"/>
  <c r="F190"/>
  <c r="H190"/>
  <c r="H188"/>
  <c r="F186"/>
  <c r="H186"/>
  <c r="F184"/>
  <c r="H184"/>
  <c r="I196"/>
  <c r="D196"/>
  <c r="N194"/>
  <c r="G194"/>
  <c r="N192"/>
  <c r="G192"/>
  <c r="G190"/>
  <c r="N188"/>
  <c r="N186"/>
  <c r="G186"/>
  <c r="G184"/>
  <c r="X58"/>
  <c r="Y58"/>
  <c r="F45"/>
  <c r="F39"/>
  <c r="F37"/>
  <c r="X22"/>
  <c r="Z22"/>
  <c r="AF22"/>
  <c r="T45"/>
  <c r="X21"/>
  <c r="Z21"/>
  <c r="T44"/>
  <c r="X20"/>
  <c r="Z20"/>
  <c r="T43"/>
  <c r="X19"/>
  <c r="Z19"/>
  <c r="T42"/>
  <c r="X18"/>
  <c r="Z18"/>
  <c r="T41"/>
  <c r="X17"/>
  <c r="Z17"/>
  <c r="T40"/>
  <c r="T63"/>
  <c r="T196"/>
  <c r="C196"/>
  <c r="H182"/>
  <c r="H180"/>
  <c r="H178"/>
  <c r="T173"/>
  <c r="P173"/>
  <c r="K173"/>
  <c r="H173"/>
  <c r="U172"/>
  <c r="B172"/>
  <c r="T171"/>
  <c r="P171"/>
  <c r="K171"/>
  <c r="H171"/>
  <c r="T169"/>
  <c r="P169"/>
  <c r="K169"/>
  <c r="H169"/>
  <c r="T167"/>
  <c r="H167"/>
  <c r="T165"/>
  <c r="T163"/>
  <c r="T161"/>
  <c r="H161"/>
  <c r="H159"/>
  <c r="B149"/>
  <c r="AH127"/>
  <c r="Q126"/>
  <c r="O126"/>
  <c r="M126"/>
  <c r="K126"/>
  <c r="I126"/>
  <c r="G126"/>
  <c r="AF124"/>
  <c r="AF122"/>
  <c r="AF121"/>
  <c r="AF120"/>
  <c r="AF119"/>
  <c r="AF118"/>
  <c r="AF117"/>
  <c r="AF116"/>
  <c r="AF115"/>
  <c r="AF114"/>
  <c r="AF113"/>
  <c r="AF112"/>
  <c r="AF111"/>
  <c r="AF110"/>
  <c r="AF109"/>
  <c r="AF108"/>
  <c r="P97"/>
  <c r="K97"/>
  <c r="H97"/>
  <c r="Y96"/>
  <c r="P95"/>
  <c r="K95"/>
  <c r="H95"/>
  <c r="Y94"/>
  <c r="P93"/>
  <c r="K93"/>
  <c r="H93"/>
  <c r="Y92"/>
  <c r="H91"/>
  <c r="I91"/>
  <c r="K91"/>
  <c r="Y90"/>
  <c r="Y44"/>
  <c r="H85"/>
  <c r="I85"/>
  <c r="K85"/>
  <c r="H83"/>
  <c r="Y82"/>
  <c r="Y80"/>
  <c r="Y34"/>
  <c r="AF74"/>
  <c r="Y74"/>
  <c r="P73"/>
  <c r="K73"/>
  <c r="H73"/>
  <c r="Y72"/>
  <c r="P71"/>
  <c r="K71"/>
  <c r="H71"/>
  <c r="Y70"/>
  <c r="P69"/>
  <c r="K69"/>
  <c r="H69"/>
  <c r="Y68"/>
  <c r="Y45"/>
  <c r="V44"/>
  <c r="AF42"/>
  <c r="H65"/>
  <c r="I65"/>
  <c r="K65"/>
  <c r="P65"/>
  <c r="N59"/>
  <c r="N36"/>
  <c r="N55"/>
  <c r="N32"/>
  <c r="I51"/>
  <c r="I50"/>
  <c r="I49"/>
  <c r="I48"/>
  <c r="I47"/>
  <c r="I46"/>
  <c r="N44"/>
  <c r="N42"/>
  <c r="N38"/>
  <c r="AH28"/>
  <c r="H63"/>
  <c r="H40"/>
  <c r="X56"/>
  <c r="Y56"/>
  <c r="Y33"/>
  <c r="F51"/>
  <c r="H51"/>
  <c r="K51"/>
  <c r="P51"/>
  <c r="F50"/>
  <c r="H50"/>
  <c r="K50"/>
  <c r="P50"/>
  <c r="F49"/>
  <c r="H49"/>
  <c r="K49"/>
  <c r="P49"/>
  <c r="F48"/>
  <c r="H48"/>
  <c r="K48"/>
  <c r="P48"/>
  <c r="F47"/>
  <c r="H47"/>
  <c r="K47"/>
  <c r="P47"/>
  <c r="F46"/>
  <c r="H46"/>
  <c r="K46"/>
  <c r="P46"/>
  <c r="F42"/>
  <c r="W28"/>
  <c r="X28"/>
  <c r="AB28"/>
  <c r="AF28"/>
  <c r="T51"/>
  <c r="X27"/>
  <c r="AF27"/>
  <c r="T50"/>
  <c r="V50"/>
  <c r="X26"/>
  <c r="AF26"/>
  <c r="T49"/>
  <c r="X25"/>
  <c r="AF25"/>
  <c r="T48"/>
  <c r="V48"/>
  <c r="X24"/>
  <c r="AF24"/>
  <c r="T47"/>
  <c r="X23"/>
  <c r="AF23"/>
  <c r="T46"/>
  <c r="V46"/>
  <c r="F22"/>
  <c r="N22"/>
  <c r="F21"/>
  <c r="N21"/>
  <c r="F20"/>
  <c r="N20"/>
  <c r="F19"/>
  <c r="N19"/>
  <c r="F18"/>
  <c r="N18"/>
  <c r="B64"/>
  <c r="F17"/>
  <c r="N17"/>
  <c r="Y50"/>
  <c r="AF49"/>
  <c r="V49"/>
  <c r="AF47"/>
  <c r="V47"/>
  <c r="Y46"/>
  <c r="V45"/>
  <c r="AF43"/>
  <c r="V43"/>
  <c r="AF41"/>
  <c r="V41"/>
  <c r="V34"/>
  <c r="AF32"/>
  <c r="V32"/>
  <c r="T39"/>
  <c r="V39"/>
  <c r="T38"/>
  <c r="V38"/>
  <c r="T37"/>
  <c r="T36"/>
  <c r="V36"/>
  <c r="T35"/>
  <c r="Z16"/>
  <c r="AA16"/>
  <c r="AC16"/>
  <c r="AH16"/>
  <c r="N16"/>
  <c r="F16"/>
  <c r="Z15"/>
  <c r="AA15"/>
  <c r="AC15"/>
  <c r="AH15"/>
  <c r="N15"/>
  <c r="F15"/>
  <c r="Z14"/>
  <c r="AA14"/>
  <c r="AC14"/>
  <c r="AH14"/>
  <c r="N14"/>
  <c r="F14"/>
  <c r="Z13"/>
  <c r="AA13"/>
  <c r="AC13"/>
  <c r="AH13"/>
  <c r="N13"/>
  <c r="F13"/>
  <c r="Z12"/>
  <c r="AA12"/>
  <c r="AC12"/>
  <c r="AH12"/>
  <c r="N12"/>
  <c r="F12"/>
  <c r="Z11"/>
  <c r="AA11"/>
  <c r="AC11"/>
  <c r="AH11"/>
  <c r="N11"/>
  <c r="F11"/>
  <c r="Z10"/>
  <c r="AA10"/>
  <c r="AC10"/>
  <c r="AH10"/>
  <c r="N10"/>
  <c r="F10"/>
  <c r="Z9"/>
  <c r="AA9"/>
  <c r="AC9"/>
  <c r="AH9"/>
  <c r="N9"/>
  <c r="F9"/>
  <c r="W127"/>
  <c r="Y127"/>
  <c r="AA127"/>
  <c r="AC127"/>
  <c r="AE127"/>
  <c r="AG127"/>
  <c r="AI127"/>
  <c r="Y125"/>
  <c r="AE125"/>
  <c r="Y123"/>
  <c r="AE123"/>
  <c r="D102"/>
  <c r="D3"/>
  <c r="AF196"/>
  <c r="AF195"/>
  <c r="AF194"/>
  <c r="AF193"/>
  <c r="AF192"/>
  <c r="AF191"/>
  <c r="AF190"/>
  <c r="AF188"/>
  <c r="AF187"/>
  <c r="AF186"/>
  <c r="AF185"/>
  <c r="AF184"/>
  <c r="AF181"/>
  <c r="AF180"/>
  <c r="AF177"/>
  <c r="AF173"/>
  <c r="AF172"/>
  <c r="AF171"/>
  <c r="AF170"/>
  <c r="AF169"/>
  <c r="AF168"/>
  <c r="AF167"/>
  <c r="AF144"/>
  <c r="AF165"/>
  <c r="AF142"/>
  <c r="AF164"/>
  <c r="AF141"/>
  <c r="AF163"/>
  <c r="AF140"/>
  <c r="AF162"/>
  <c r="AF139"/>
  <c r="AF161"/>
  <c r="AF138"/>
  <c r="AF158"/>
  <c r="AF135"/>
  <c r="AF157"/>
  <c r="AF134"/>
  <c r="AF154"/>
  <c r="AF131"/>
  <c r="X50"/>
  <c r="X49"/>
  <c r="X48"/>
  <c r="X47"/>
  <c r="X46"/>
  <c r="X45"/>
  <c r="X44"/>
  <c r="X36"/>
  <c r="X35"/>
  <c r="X34"/>
  <c r="X33"/>
  <c r="AC196"/>
  <c r="AH196"/>
  <c r="X190"/>
  <c r="Z190"/>
  <c r="X189"/>
  <c r="Z189"/>
  <c r="Z188"/>
  <c r="Z187"/>
  <c r="X186"/>
  <c r="Z183"/>
  <c r="X181"/>
  <c r="Z181"/>
  <c r="X180"/>
  <c r="Z180"/>
  <c r="X179"/>
  <c r="Z179"/>
  <c r="X178"/>
  <c r="Z178"/>
  <c r="X177"/>
  <c r="X173"/>
  <c r="AC173"/>
  <c r="AH173"/>
  <c r="X172"/>
  <c r="X171"/>
  <c r="X170"/>
  <c r="X169"/>
  <c r="X168"/>
  <c r="X167"/>
  <c r="X144"/>
  <c r="Z167"/>
  <c r="Z144"/>
  <c r="X166"/>
  <c r="X143"/>
  <c r="Z166"/>
  <c r="Z143"/>
  <c r="Z165"/>
  <c r="Z142"/>
  <c r="Z164"/>
  <c r="Z141"/>
  <c r="X163"/>
  <c r="X140"/>
  <c r="Z160"/>
  <c r="Z137"/>
  <c r="X158"/>
  <c r="X135"/>
  <c r="Z158"/>
  <c r="Z135"/>
  <c r="X157"/>
  <c r="X134"/>
  <c r="Z157"/>
  <c r="Z134"/>
  <c r="X156"/>
  <c r="X133"/>
  <c r="Z156"/>
  <c r="Z133"/>
  <c r="X155"/>
  <c r="X132"/>
  <c r="Z155"/>
  <c r="Z132"/>
  <c r="X154"/>
  <c r="X131"/>
  <c r="AC150"/>
  <c r="AH150"/>
  <c r="AC148"/>
  <c r="AH148"/>
  <c r="AC147"/>
  <c r="AH147"/>
  <c r="AC146"/>
  <c r="AH146"/>
  <c r="AC145"/>
  <c r="AH145"/>
  <c r="W126"/>
  <c r="Y126"/>
  <c r="AA126"/>
  <c r="AC126"/>
  <c r="AH126"/>
  <c r="AE126"/>
  <c r="AG126"/>
  <c r="AI126"/>
  <c r="W124"/>
  <c r="Y124"/>
  <c r="AA124"/>
  <c r="AC124"/>
  <c r="AH124"/>
  <c r="AE124"/>
  <c r="AG124"/>
  <c r="AI124"/>
  <c r="AF127"/>
  <c r="AB127"/>
  <c r="X127"/>
  <c r="AF125"/>
  <c r="AB125"/>
  <c r="X125"/>
  <c r="AA125"/>
  <c r="AC125"/>
  <c r="AH125"/>
  <c r="AF123"/>
  <c r="AB123"/>
  <c r="X123"/>
  <c r="AA123"/>
  <c r="AC123"/>
  <c r="AH123"/>
  <c r="W122"/>
  <c r="E23"/>
  <c r="G23"/>
  <c r="AI122"/>
  <c r="AG122"/>
  <c r="Y122"/>
  <c r="AA122"/>
  <c r="AC122"/>
  <c r="AH122"/>
  <c r="Y121"/>
  <c r="AA121"/>
  <c r="Y120"/>
  <c r="AA120"/>
  <c r="Y119"/>
  <c r="AA119"/>
  <c r="Y118"/>
  <c r="AA118"/>
  <c r="Y117"/>
  <c r="AA117"/>
  <c r="Y116"/>
  <c r="AA116"/>
  <c r="Y115"/>
  <c r="AA115"/>
  <c r="Y114"/>
  <c r="AA114"/>
  <c r="Y113"/>
  <c r="AA113"/>
  <c r="Y112"/>
  <c r="AA112"/>
  <c r="Y111"/>
  <c r="AA111"/>
  <c r="Y110"/>
  <c r="AA110"/>
  <c r="Y109"/>
  <c r="AA109"/>
  <c r="Y108"/>
  <c r="AA108"/>
  <c r="AH97"/>
  <c r="AC97"/>
  <c r="Z97"/>
  <c r="Z96"/>
  <c r="AA96"/>
  <c r="AC96"/>
  <c r="AH96"/>
  <c r="Z95"/>
  <c r="AA95"/>
  <c r="AC95"/>
  <c r="AH95"/>
  <c r="Z94"/>
  <c r="AA94"/>
  <c r="AC94"/>
  <c r="AH94"/>
  <c r="Z93"/>
  <c r="AA93"/>
  <c r="AC93"/>
  <c r="AH93"/>
  <c r="Z92"/>
  <c r="AA92"/>
  <c r="AC92"/>
  <c r="AH92"/>
  <c r="Z91"/>
  <c r="Z82"/>
  <c r="AA82"/>
  <c r="AC82"/>
  <c r="AH82"/>
  <c r="Z81"/>
  <c r="AA81"/>
  <c r="AH74"/>
  <c r="AC74"/>
  <c r="Z74"/>
  <c r="Z73"/>
  <c r="AA73"/>
  <c r="AC73"/>
  <c r="AH73"/>
  <c r="Z72"/>
  <c r="AA72"/>
  <c r="AC72"/>
  <c r="AH72"/>
  <c r="Z71"/>
  <c r="AA71"/>
  <c r="AC71"/>
  <c r="AH71"/>
  <c r="Z70"/>
  <c r="AA70"/>
  <c r="AC70"/>
  <c r="AH70"/>
  <c r="Z69"/>
  <c r="AA69"/>
  <c r="AC69"/>
  <c r="AH69"/>
  <c r="Z68"/>
  <c r="Z59"/>
  <c r="AA59"/>
  <c r="AC59"/>
  <c r="AH59"/>
  <c r="Z58"/>
  <c r="AA58"/>
  <c r="AH51"/>
  <c r="AC51"/>
  <c r="Z51"/>
  <c r="Z50"/>
  <c r="Z49"/>
  <c r="Z48"/>
  <c r="Z47"/>
  <c r="Z46"/>
  <c r="Z45"/>
  <c r="Z35"/>
  <c r="AI28"/>
  <c r="AG28"/>
  <c r="AE28"/>
  <c r="AC28"/>
  <c r="AA28"/>
  <c r="Y28"/>
  <c r="AE27"/>
  <c r="Y27"/>
  <c r="AA27"/>
  <c r="AE26"/>
  <c r="Y26"/>
  <c r="AA26"/>
  <c r="AE25"/>
  <c r="Y25"/>
  <c r="AA25"/>
  <c r="AE24"/>
  <c r="Y24"/>
  <c r="AA24"/>
  <c r="Y23"/>
  <c r="AA23"/>
  <c r="O22"/>
  <c r="G22"/>
  <c r="I22"/>
  <c r="O21"/>
  <c r="G21"/>
  <c r="I21"/>
  <c r="O20"/>
  <c r="G20"/>
  <c r="I20"/>
  <c r="O19"/>
  <c r="G19"/>
  <c r="I19"/>
  <c r="O18"/>
  <c r="G18"/>
  <c r="I18"/>
  <c r="O17"/>
  <c r="G17"/>
  <c r="I17"/>
  <c r="O16"/>
  <c r="G16"/>
  <c r="I16"/>
  <c r="O15"/>
  <c r="G15"/>
  <c r="I15"/>
  <c r="O14"/>
  <c r="G14"/>
  <c r="I14"/>
  <c r="O13"/>
  <c r="G13"/>
  <c r="I13"/>
  <c r="O12"/>
  <c r="G12"/>
  <c r="I12"/>
  <c r="O11"/>
  <c r="G11"/>
  <c r="I11"/>
  <c r="O10"/>
  <c r="G10"/>
  <c r="I10"/>
  <c r="O9"/>
  <c r="G9"/>
  <c r="I9"/>
  <c r="D155"/>
  <c r="N155"/>
  <c r="G160"/>
  <c r="N160"/>
  <c r="D185"/>
  <c r="G185"/>
  <c r="D194"/>
  <c r="I194"/>
  <c r="G173"/>
  <c r="N173"/>
  <c r="D195"/>
  <c r="G195"/>
  <c r="I195"/>
  <c r="N195"/>
  <c r="F195"/>
  <c r="K195"/>
  <c r="H195"/>
  <c r="P195"/>
  <c r="Z36"/>
  <c r="D47"/>
  <c r="N47"/>
  <c r="Y156"/>
  <c r="Y133"/>
  <c r="V156"/>
  <c r="V133"/>
  <c r="F162"/>
  <c r="F139"/>
  <c r="D162"/>
  <c r="D139"/>
  <c r="G162"/>
  <c r="G139"/>
  <c r="G164"/>
  <c r="D164"/>
  <c r="G168"/>
  <c r="D168"/>
  <c r="I168"/>
  <c r="D148"/>
  <c r="G148"/>
  <c r="I148"/>
  <c r="N148"/>
  <c r="X148"/>
  <c r="Z148"/>
  <c r="AF148"/>
  <c r="H148"/>
  <c r="P148"/>
  <c r="Y148"/>
  <c r="F148"/>
  <c r="K148"/>
  <c r="V148"/>
  <c r="Y189"/>
  <c r="Y143"/>
  <c r="V189"/>
  <c r="V143"/>
  <c r="I139"/>
  <c r="K139"/>
  <c r="AA68"/>
  <c r="AC68"/>
  <c r="AA91"/>
  <c r="AC91"/>
  <c r="H42"/>
  <c r="D104"/>
  <c r="D146"/>
  <c r="G146"/>
  <c r="I146"/>
  <c r="N146"/>
  <c r="X146"/>
  <c r="Z146"/>
  <c r="AF146"/>
  <c r="F146"/>
  <c r="H146"/>
  <c r="K146"/>
  <c r="P146"/>
  <c r="V146"/>
  <c r="Y146"/>
  <c r="D157"/>
  <c r="D134"/>
  <c r="N157"/>
  <c r="N134"/>
  <c r="F161"/>
  <c r="G161"/>
  <c r="G138"/>
  <c r="D161"/>
  <c r="D138"/>
  <c r="F163"/>
  <c r="G163"/>
  <c r="N163"/>
  <c r="N140"/>
  <c r="D163"/>
  <c r="D140"/>
  <c r="F167"/>
  <c r="G167"/>
  <c r="G144"/>
  <c r="D167"/>
  <c r="D144"/>
  <c r="D178"/>
  <c r="D132"/>
  <c r="N178"/>
  <c r="N132"/>
  <c r="F182"/>
  <c r="F136"/>
  <c r="N182"/>
  <c r="N136"/>
  <c r="G182"/>
  <c r="G136"/>
  <c r="G140"/>
  <c r="I164"/>
  <c r="K164"/>
  <c r="P164"/>
  <c r="I185"/>
  <c r="K185"/>
  <c r="D145"/>
  <c r="G145"/>
  <c r="I145"/>
  <c r="N145"/>
  <c r="X145"/>
  <c r="Z145"/>
  <c r="AF145"/>
  <c r="F145"/>
  <c r="H145"/>
  <c r="K145"/>
  <c r="P145"/>
  <c r="V145"/>
  <c r="Y145"/>
  <c r="D154"/>
  <c r="D131"/>
  <c r="G154"/>
  <c r="G131"/>
  <c r="N154"/>
  <c r="N131"/>
  <c r="D158"/>
  <c r="D135"/>
  <c r="N158"/>
  <c r="N135"/>
  <c r="F158"/>
  <c r="F135"/>
  <c r="N165"/>
  <c r="N142"/>
  <c r="D165"/>
  <c r="D142"/>
  <c r="D179"/>
  <c r="D133"/>
  <c r="N179"/>
  <c r="N133"/>
  <c r="H179"/>
  <c r="H133"/>
  <c r="G183"/>
  <c r="G137"/>
  <c r="N183"/>
  <c r="N137"/>
  <c r="D187"/>
  <c r="D141"/>
  <c r="G187"/>
  <c r="G141"/>
  <c r="N187"/>
  <c r="N141"/>
  <c r="H187"/>
  <c r="H141"/>
  <c r="F187"/>
  <c r="F141"/>
  <c r="D191"/>
  <c r="G191"/>
  <c r="I191"/>
  <c r="N191"/>
  <c r="F191"/>
  <c r="K191"/>
  <c r="H191"/>
  <c r="P191"/>
  <c r="D192"/>
  <c r="I192"/>
  <c r="V102"/>
  <c r="E108"/>
  <c r="J108"/>
  <c r="L108"/>
  <c r="O108"/>
  <c r="Q108"/>
  <c r="E109"/>
  <c r="J109"/>
  <c r="L109"/>
  <c r="O109"/>
  <c r="Q109"/>
  <c r="E110"/>
  <c r="J110"/>
  <c r="L110"/>
  <c r="O110"/>
  <c r="Q110"/>
  <c r="E111"/>
  <c r="J111"/>
  <c r="L111"/>
  <c r="O111"/>
  <c r="Q111"/>
  <c r="E112"/>
  <c r="J112"/>
  <c r="L112"/>
  <c r="O112"/>
  <c r="Q112"/>
  <c r="E113"/>
  <c r="J113"/>
  <c r="L113"/>
  <c r="O113"/>
  <c r="Q113"/>
  <c r="E114"/>
  <c r="J114"/>
  <c r="L114"/>
  <c r="O114"/>
  <c r="Q114"/>
  <c r="E115"/>
  <c r="J115"/>
  <c r="L115"/>
  <c r="O115"/>
  <c r="Q115"/>
  <c r="E116"/>
  <c r="J116"/>
  <c r="L116"/>
  <c r="O116"/>
  <c r="Q116"/>
  <c r="E117"/>
  <c r="J117"/>
  <c r="L117"/>
  <c r="O117"/>
  <c r="Q117"/>
  <c r="E118"/>
  <c r="J118"/>
  <c r="L118"/>
  <c r="O118"/>
  <c r="Q118"/>
  <c r="E119"/>
  <c r="J119"/>
  <c r="L119"/>
  <c r="O119"/>
  <c r="Q119"/>
  <c r="E120"/>
  <c r="J120"/>
  <c r="L120"/>
  <c r="O120"/>
  <c r="Q120"/>
  <c r="E121"/>
  <c r="J121"/>
  <c r="L121"/>
  <c r="O121"/>
  <c r="Q121"/>
  <c r="AA132"/>
  <c r="AA133"/>
  <c r="AC133"/>
  <c r="AA134"/>
  <c r="AA135"/>
  <c r="AA143"/>
  <c r="AC143"/>
  <c r="J9"/>
  <c r="J10"/>
  <c r="J11"/>
  <c r="J12"/>
  <c r="J13"/>
  <c r="J14"/>
  <c r="J15"/>
  <c r="J16"/>
  <c r="J17"/>
  <c r="E17"/>
  <c r="J18"/>
  <c r="E18"/>
  <c r="J19"/>
  <c r="E19"/>
  <c r="J20"/>
  <c r="E20"/>
  <c r="J21"/>
  <c r="E21"/>
  <c r="J22"/>
  <c r="E22"/>
  <c r="E9"/>
  <c r="E10"/>
  <c r="E11"/>
  <c r="E12"/>
  <c r="E13"/>
  <c r="E14"/>
  <c r="E15"/>
  <c r="E16"/>
  <c r="K9"/>
  <c r="P9"/>
  <c r="Q9"/>
  <c r="K10"/>
  <c r="P10"/>
  <c r="Q10"/>
  <c r="K11"/>
  <c r="P11"/>
  <c r="Q11"/>
  <c r="K12"/>
  <c r="P12"/>
  <c r="Q12"/>
  <c r="K13"/>
  <c r="P13"/>
  <c r="Q13"/>
  <c r="K14"/>
  <c r="P14"/>
  <c r="Q14"/>
  <c r="H136"/>
  <c r="I136"/>
  <c r="I159"/>
  <c r="H37"/>
  <c r="K15"/>
  <c r="P15"/>
  <c r="Q15"/>
  <c r="K16"/>
  <c r="P16"/>
  <c r="Q16"/>
  <c r="H138"/>
  <c r="I161"/>
  <c r="K161"/>
  <c r="H39"/>
  <c r="I39"/>
  <c r="K39"/>
  <c r="I184"/>
  <c r="K184"/>
  <c r="F138"/>
  <c r="K17"/>
  <c r="P17"/>
  <c r="Q17"/>
  <c r="K18"/>
  <c r="P18"/>
  <c r="Q18"/>
  <c r="I186"/>
  <c r="K186"/>
  <c r="P186"/>
  <c r="F140"/>
  <c r="K19"/>
  <c r="P19"/>
  <c r="Q19"/>
  <c r="I42"/>
  <c r="K42"/>
  <c r="P42"/>
  <c r="K20"/>
  <c r="P20"/>
  <c r="Q20"/>
  <c r="K21"/>
  <c r="P21"/>
  <c r="Q21"/>
  <c r="K22"/>
  <c r="P22"/>
  <c r="H144"/>
  <c r="I167"/>
  <c r="K167"/>
  <c r="H45"/>
  <c r="I45"/>
  <c r="K45"/>
  <c r="I190"/>
  <c r="K190"/>
  <c r="F144"/>
  <c r="AA156"/>
  <c r="AC156"/>
  <c r="AA158"/>
  <c r="AA166"/>
  <c r="AC166"/>
  <c r="AA168"/>
  <c r="AC168"/>
  <c r="AH168"/>
  <c r="AA178"/>
  <c r="AA180"/>
  <c r="AA190"/>
  <c r="AC190"/>
  <c r="AH190"/>
  <c r="AF35"/>
  <c r="V37"/>
  <c r="AA17"/>
  <c r="AC17"/>
  <c r="AH17"/>
  <c r="AA18"/>
  <c r="AC18"/>
  <c r="AH18"/>
  <c r="AA19"/>
  <c r="AC19"/>
  <c r="AH19"/>
  <c r="AA20"/>
  <c r="AC20"/>
  <c r="AH20"/>
  <c r="AA21"/>
  <c r="AC21"/>
  <c r="AH21"/>
  <c r="AA22"/>
  <c r="AC22"/>
  <c r="D64"/>
  <c r="D41"/>
  <c r="N64"/>
  <c r="N41"/>
  <c r="X51"/>
  <c r="V51"/>
  <c r="AA51"/>
  <c r="AF51"/>
  <c r="Y51"/>
  <c r="F149"/>
  <c r="H149"/>
  <c r="K149"/>
  <c r="P149"/>
  <c r="V149"/>
  <c r="Y149"/>
  <c r="D149"/>
  <c r="G149"/>
  <c r="I149"/>
  <c r="N149"/>
  <c r="X149"/>
  <c r="Z149"/>
  <c r="AF149"/>
  <c r="F172"/>
  <c r="H172"/>
  <c r="K172"/>
  <c r="P172"/>
  <c r="D172"/>
  <c r="G172"/>
  <c r="I172"/>
  <c r="N172"/>
  <c r="AA155"/>
  <c r="AA157"/>
  <c r="AA179"/>
  <c r="AC179"/>
  <c r="AA181"/>
  <c r="AA189"/>
  <c r="AC189"/>
  <c r="AF36"/>
  <c r="Y36"/>
  <c r="AF39"/>
  <c r="Y48"/>
  <c r="AF46"/>
  <c r="AF48"/>
  <c r="AF50"/>
  <c r="Y35"/>
  <c r="V161"/>
  <c r="V138"/>
  <c r="V163"/>
  <c r="V140"/>
  <c r="V165"/>
  <c r="V142"/>
  <c r="Y167"/>
  <c r="V167"/>
  <c r="V144"/>
  <c r="Y169"/>
  <c r="Y171"/>
  <c r="Y173"/>
  <c r="AA173"/>
  <c r="V63"/>
  <c r="V40"/>
  <c r="AF63"/>
  <c r="AF40"/>
  <c r="Y47"/>
  <c r="Y49"/>
  <c r="AH22"/>
  <c r="AC23"/>
  <c r="AH23"/>
  <c r="AC109"/>
  <c r="AH109"/>
  <c r="AC111"/>
  <c r="AH111"/>
  <c r="AC113"/>
  <c r="AH113"/>
  <c r="AC115"/>
  <c r="AH115"/>
  <c r="AC117"/>
  <c r="AH117"/>
  <c r="AC119"/>
  <c r="AH119"/>
  <c r="AC121"/>
  <c r="AH121"/>
  <c r="AC24"/>
  <c r="AH24"/>
  <c r="AC25"/>
  <c r="AH25"/>
  <c r="AC26"/>
  <c r="AH26"/>
  <c r="AC27"/>
  <c r="AH27"/>
  <c r="AC108"/>
  <c r="AH108"/>
  <c r="AC110"/>
  <c r="AH110"/>
  <c r="AC112"/>
  <c r="AH112"/>
  <c r="AC114"/>
  <c r="AH114"/>
  <c r="AC116"/>
  <c r="AH116"/>
  <c r="AC118"/>
  <c r="AH118"/>
  <c r="AC120"/>
  <c r="AH120"/>
  <c r="AB108"/>
  <c r="AD108"/>
  <c r="AB109"/>
  <c r="AD109"/>
  <c r="AB110"/>
  <c r="AD110"/>
  <c r="AB111"/>
  <c r="AD111"/>
  <c r="AB112"/>
  <c r="AD112"/>
  <c r="AB113"/>
  <c r="AD113"/>
  <c r="AB114"/>
  <c r="AD114"/>
  <c r="AB115"/>
  <c r="AD115"/>
  <c r="AB116"/>
  <c r="AD116"/>
  <c r="AB117"/>
  <c r="AD117"/>
  <c r="AB118"/>
  <c r="AD118"/>
  <c r="AB119"/>
  <c r="AD119"/>
  <c r="AB120"/>
  <c r="AD120"/>
  <c r="AB121"/>
  <c r="AD121"/>
  <c r="AB122"/>
  <c r="AD122"/>
  <c r="AD124"/>
  <c r="AD126"/>
  <c r="AD123"/>
  <c r="AB124"/>
  <c r="AD125"/>
  <c r="AB126"/>
  <c r="AA169"/>
  <c r="AC169"/>
  <c r="AH169"/>
  <c r="AA170"/>
  <c r="AC170"/>
  <c r="AH170"/>
  <c r="AA171"/>
  <c r="AC171"/>
  <c r="AH171"/>
  <c r="AA172"/>
  <c r="AC172"/>
  <c r="AH172"/>
  <c r="AA35"/>
  <c r="AA45"/>
  <c r="AC45"/>
  <c r="AA47"/>
  <c r="AC47"/>
  <c r="AH47"/>
  <c r="AA49"/>
  <c r="AC49"/>
  <c r="AH49"/>
  <c r="AG123"/>
  <c r="AI125"/>
  <c r="W125"/>
  <c r="V3"/>
  <c r="AA36"/>
  <c r="AC36"/>
  <c r="AH36"/>
  <c r="AA46"/>
  <c r="AC46"/>
  <c r="AH46"/>
  <c r="AA48"/>
  <c r="AC48"/>
  <c r="AH48"/>
  <c r="AA50"/>
  <c r="AC50"/>
  <c r="AH50"/>
  <c r="W123"/>
  <c r="AG125"/>
  <c r="I162"/>
  <c r="K162"/>
  <c r="I141"/>
  <c r="I144"/>
  <c r="K144"/>
  <c r="I138"/>
  <c r="K138"/>
  <c r="I182"/>
  <c r="I187"/>
  <c r="K187"/>
  <c r="P187"/>
  <c r="K141"/>
  <c r="P141"/>
  <c r="D5"/>
  <c r="Q22"/>
  <c r="L22"/>
  <c r="L21"/>
  <c r="L20"/>
  <c r="L19"/>
  <c r="L18"/>
  <c r="L17"/>
  <c r="L16"/>
  <c r="L15"/>
  <c r="L14"/>
  <c r="L13"/>
  <c r="L12"/>
  <c r="L11"/>
  <c r="L10"/>
  <c r="L9"/>
  <c r="AA167"/>
  <c r="Y144"/>
  <c r="AA144"/>
  <c r="AI123"/>
  <c r="W121"/>
  <c r="W120"/>
  <c r="W119"/>
  <c r="W118"/>
  <c r="W117"/>
  <c r="W116"/>
  <c r="W115"/>
  <c r="W114"/>
  <c r="W113"/>
  <c r="W112"/>
  <c r="W111"/>
  <c r="W110"/>
  <c r="W109"/>
  <c r="W108"/>
  <c r="AI121"/>
  <c r="AG121"/>
  <c r="AI120"/>
  <c r="AG120"/>
  <c r="AI119"/>
  <c r="AG119"/>
  <c r="AI118"/>
  <c r="AG118"/>
  <c r="AI117"/>
  <c r="AG117"/>
  <c r="AI116"/>
  <c r="AG116"/>
  <c r="AI115"/>
  <c r="AG115"/>
  <c r="AI114"/>
  <c r="AG114"/>
  <c r="AI113"/>
  <c r="AG113"/>
  <c r="AI112"/>
  <c r="AG112"/>
  <c r="AI111"/>
  <c r="AG111"/>
  <c r="AI110"/>
  <c r="AG110"/>
  <c r="AI109"/>
  <c r="AG109"/>
  <c r="AI108"/>
  <c r="AG108"/>
  <c r="AC144"/>
  <c r="AH144"/>
  <c r="AA149"/>
  <c r="AC167"/>
  <c r="AH167"/>
  <c r="AC149"/>
  <c r="AH149"/>
  <c r="W9"/>
  <c r="AG9"/>
  <c r="AI9"/>
  <c r="W10"/>
  <c r="AG10"/>
  <c r="AI10"/>
  <c r="W11"/>
  <c r="AG11"/>
  <c r="AI11"/>
  <c r="W12"/>
  <c r="AG12"/>
  <c r="AI12"/>
  <c r="W13"/>
  <c r="AG13"/>
  <c r="AI13"/>
  <c r="W14"/>
  <c r="AG14"/>
  <c r="AI14"/>
  <c r="W15"/>
  <c r="AG15"/>
  <c r="AI15"/>
  <c r="W16"/>
  <c r="AG16"/>
  <c r="AI16"/>
  <c r="W17"/>
  <c r="AG17"/>
  <c r="AI17"/>
  <c r="W18"/>
  <c r="AG18"/>
  <c r="AI18"/>
  <c r="W19"/>
  <c r="AG19"/>
  <c r="AI19"/>
  <c r="W20"/>
  <c r="AG20"/>
  <c r="AI20"/>
  <c r="W21"/>
  <c r="AG21"/>
  <c r="AI21"/>
  <c r="W22"/>
  <c r="AB9"/>
  <c r="AD9"/>
  <c r="AB10"/>
  <c r="AD10"/>
  <c r="AB11"/>
  <c r="AD11"/>
  <c r="AB12"/>
  <c r="AD12"/>
  <c r="AB13"/>
  <c r="AD13"/>
  <c r="AB14"/>
  <c r="AD14"/>
  <c r="AB15"/>
  <c r="AD15"/>
  <c r="AB16"/>
  <c r="AD16"/>
  <c r="AB17"/>
  <c r="AD17"/>
  <c r="AB18"/>
  <c r="AD18"/>
  <c r="AB19"/>
  <c r="AD19"/>
  <c r="AB20"/>
  <c r="AD20"/>
  <c r="AB21"/>
  <c r="AD21"/>
  <c r="AB22"/>
  <c r="AD22"/>
  <c r="AG22"/>
  <c r="AB23"/>
  <c r="AD23"/>
  <c r="AB24"/>
  <c r="AD24"/>
  <c r="AB25"/>
  <c r="AD25"/>
  <c r="AB26"/>
  <c r="AD26"/>
  <c r="AB27"/>
  <c r="AD27"/>
  <c r="AI22"/>
  <c r="W27"/>
  <c r="W25"/>
  <c r="W23"/>
  <c r="AG27"/>
  <c r="AG26"/>
  <c r="AG25"/>
  <c r="AG24"/>
  <c r="AG23"/>
  <c r="W26"/>
  <c r="W24"/>
  <c r="AI27"/>
  <c r="AI26"/>
  <c r="AI25"/>
  <c r="AI24"/>
  <c r="AI23"/>
  <c r="V104"/>
  <c r="V5"/>
  <c r="AE122"/>
  <c r="AE23"/>
  <c r="Z67"/>
  <c r="AA67"/>
  <c r="AC67"/>
  <c r="AC191"/>
  <c r="AH191"/>
  <c r="AC193"/>
  <c r="AH193"/>
  <c r="AC195"/>
  <c r="AH195"/>
  <c r="AC192"/>
  <c r="AH192"/>
  <c r="AC194"/>
  <c r="AH194"/>
  <c r="V65"/>
  <c r="Z57"/>
  <c r="AA57"/>
  <c r="AC57"/>
  <c r="X55"/>
  <c r="Z56"/>
  <c r="AA56"/>
  <c r="V88"/>
  <c r="V42"/>
  <c r="Z79"/>
  <c r="AA79"/>
  <c r="Z33"/>
  <c r="AA33"/>
  <c r="Z90"/>
  <c r="AA90"/>
  <c r="AC90"/>
  <c r="Z80"/>
  <c r="Z44"/>
  <c r="AA44"/>
  <c r="AC44"/>
  <c r="AA80"/>
  <c r="AC80"/>
  <c r="Z34"/>
  <c r="AA34"/>
  <c r="AC34"/>
  <c r="X78"/>
  <c r="X32"/>
  <c r="Y191"/>
  <c r="Z191"/>
  <c r="X191"/>
  <c r="AA191"/>
  <c r="Y193"/>
  <c r="Z193"/>
  <c r="X193"/>
  <c r="AA193"/>
  <c r="Y195"/>
  <c r="Z195"/>
  <c r="X195"/>
  <c r="AA195"/>
  <c r="Y192"/>
  <c r="Z192"/>
  <c r="X192"/>
  <c r="AA192"/>
  <c r="Y194"/>
  <c r="Z194"/>
  <c r="X194"/>
  <c r="AA194"/>
  <c r="Y196"/>
  <c r="Z196"/>
  <c r="X196"/>
  <c r="AA196"/>
  <c r="V173"/>
  <c r="Z172"/>
  <c r="Z168"/>
  <c r="V169"/>
  <c r="V170"/>
  <c r="Z170"/>
  <c r="V196"/>
  <c r="V192"/>
  <c r="V194"/>
  <c r="V191"/>
  <c r="V193"/>
  <c r="V195"/>
  <c r="Z171"/>
  <c r="V168"/>
  <c r="V171"/>
  <c r="Z173"/>
  <c r="Z169"/>
  <c r="V172"/>
  <c r="M16"/>
  <c r="M21"/>
  <c r="M19"/>
  <c r="M17"/>
  <c r="M15"/>
  <c r="M13"/>
  <c r="M11"/>
  <c r="M9"/>
  <c r="M22"/>
  <c r="M14"/>
  <c r="M20"/>
  <c r="M18"/>
  <c r="M12"/>
  <c r="M10"/>
  <c r="D4"/>
  <c r="H84"/>
  <c r="H61"/>
  <c r="H38"/>
  <c r="F61"/>
  <c r="F84"/>
  <c r="F38"/>
  <c r="I38"/>
  <c r="D61"/>
  <c r="D84"/>
  <c r="D38"/>
  <c r="K38"/>
  <c r="P38"/>
  <c r="G82"/>
  <c r="G59"/>
  <c r="G36"/>
  <c r="H82"/>
  <c r="H59"/>
  <c r="H36"/>
  <c r="F59"/>
  <c r="F82"/>
  <c r="F36"/>
  <c r="I36"/>
  <c r="K36"/>
  <c r="P36"/>
  <c r="Z78"/>
  <c r="Z55"/>
  <c r="Z32"/>
  <c r="Y55"/>
  <c r="Y78"/>
  <c r="Y32"/>
  <c r="AA32"/>
  <c r="AC32"/>
  <c r="AH32"/>
  <c r="Y83"/>
  <c r="Y60"/>
  <c r="Y37"/>
  <c r="Z83"/>
  <c r="Z60"/>
  <c r="Z37"/>
  <c r="AF83"/>
  <c r="AF60"/>
  <c r="AF37"/>
  <c r="X60"/>
  <c r="X83"/>
  <c r="X37"/>
  <c r="AA37"/>
  <c r="AC37"/>
  <c r="AH37"/>
  <c r="AF68"/>
  <c r="AF91"/>
  <c r="AF45"/>
  <c r="AH45"/>
  <c r="AF57"/>
  <c r="AF80"/>
  <c r="AF34"/>
  <c r="AH34"/>
  <c r="I61"/>
  <c r="K61"/>
  <c r="P61"/>
  <c r="G79"/>
  <c r="G56"/>
  <c r="G33"/>
  <c r="H79"/>
  <c r="H56"/>
  <c r="H33"/>
  <c r="F56"/>
  <c r="F79"/>
  <c r="F33"/>
  <c r="I33"/>
  <c r="K33"/>
  <c r="P33"/>
  <c r="G81"/>
  <c r="G58"/>
  <c r="G35"/>
  <c r="H81"/>
  <c r="H58"/>
  <c r="H35"/>
  <c r="F58"/>
  <c r="F81"/>
  <c r="F35"/>
  <c r="I35"/>
  <c r="K35"/>
  <c r="P35"/>
  <c r="I59"/>
  <c r="K59"/>
  <c r="P59"/>
  <c r="N62"/>
  <c r="N85"/>
  <c r="N39"/>
  <c r="P39"/>
  <c r="AA78"/>
  <c r="AC78"/>
  <c r="AH78"/>
  <c r="Y84"/>
  <c r="Y61"/>
  <c r="Y38"/>
  <c r="Z84"/>
  <c r="Z61"/>
  <c r="Z38"/>
  <c r="AF84"/>
  <c r="AF61"/>
  <c r="AF38"/>
  <c r="X61"/>
  <c r="X84"/>
  <c r="X38"/>
  <c r="AA38"/>
  <c r="AC38"/>
  <c r="AH38"/>
  <c r="AA83"/>
  <c r="AC83"/>
  <c r="AH83"/>
  <c r="N86"/>
  <c r="N63"/>
  <c r="N40"/>
  <c r="F63"/>
  <c r="F86"/>
  <c r="F40"/>
  <c r="I40"/>
  <c r="K40"/>
  <c r="P40"/>
  <c r="G60"/>
  <c r="G83"/>
  <c r="G37"/>
  <c r="I37"/>
  <c r="D60"/>
  <c r="D83"/>
  <c r="D37"/>
  <c r="K37"/>
  <c r="P37"/>
  <c r="AH80"/>
  <c r="AH91"/>
  <c r="Y89"/>
  <c r="Y66"/>
  <c r="Y43"/>
  <c r="Z89"/>
  <c r="Z66"/>
  <c r="Z43"/>
  <c r="X66"/>
  <c r="X89"/>
  <c r="X43"/>
  <c r="AA43"/>
  <c r="AC43"/>
  <c r="AH43"/>
  <c r="I60"/>
  <c r="K60"/>
  <c r="P60"/>
  <c r="I56"/>
  <c r="K56"/>
  <c r="P56"/>
  <c r="G78"/>
  <c r="G55"/>
  <c r="G32"/>
  <c r="H78"/>
  <c r="H55"/>
  <c r="H32"/>
  <c r="F55"/>
  <c r="F78"/>
  <c r="F32"/>
  <c r="I32"/>
  <c r="K32"/>
  <c r="P32"/>
  <c r="I58"/>
  <c r="K58"/>
  <c r="P58"/>
  <c r="P62"/>
  <c r="AF79"/>
  <c r="AF56"/>
  <c r="AF33"/>
  <c r="V56"/>
  <c r="V79"/>
  <c r="V33"/>
  <c r="AC33"/>
  <c r="AH33"/>
  <c r="I63"/>
  <c r="K63"/>
  <c r="P63"/>
  <c r="AA84"/>
  <c r="AC84"/>
  <c r="AH84"/>
  <c r="Y88"/>
  <c r="Y65"/>
  <c r="Y42"/>
  <c r="Z88"/>
  <c r="Z65"/>
  <c r="Z42"/>
  <c r="X65"/>
  <c r="X88"/>
  <c r="X42"/>
  <c r="AA42"/>
  <c r="AC42"/>
  <c r="AH42"/>
  <c r="Y87"/>
  <c r="Y64"/>
  <c r="Y41"/>
  <c r="Z87"/>
  <c r="Z64"/>
  <c r="Z41"/>
  <c r="X64"/>
  <c r="X87"/>
  <c r="X41"/>
  <c r="AA41"/>
  <c r="AC41"/>
  <c r="AH41"/>
  <c r="AA89"/>
  <c r="AC89"/>
  <c r="AH89"/>
  <c r="G80"/>
  <c r="G57"/>
  <c r="G34"/>
  <c r="H80"/>
  <c r="H57"/>
  <c r="H34"/>
  <c r="F57"/>
  <c r="F80"/>
  <c r="F34"/>
  <c r="I34"/>
  <c r="K34"/>
  <c r="P34"/>
  <c r="I57"/>
  <c r="K57"/>
  <c r="P57"/>
  <c r="N68"/>
  <c r="N91"/>
  <c r="N45"/>
  <c r="P45"/>
  <c r="I55"/>
  <c r="K55"/>
  <c r="P55"/>
  <c r="AC79"/>
  <c r="AH79"/>
  <c r="AA88"/>
  <c r="AC88"/>
  <c r="AH88"/>
  <c r="AA87"/>
  <c r="AC87"/>
  <c r="AH87"/>
  <c r="P68"/>
  <c r="Y85"/>
  <c r="Y62"/>
  <c r="Y39"/>
  <c r="Z85"/>
  <c r="Z62"/>
  <c r="Z39"/>
  <c r="X62"/>
  <c r="X85"/>
  <c r="X39"/>
  <c r="AA39"/>
  <c r="AC39"/>
  <c r="AH39"/>
  <c r="AF67"/>
  <c r="AF90"/>
  <c r="AF44"/>
  <c r="AH44"/>
  <c r="V58"/>
  <c r="V81"/>
  <c r="V35"/>
  <c r="AC35"/>
  <c r="AH35"/>
  <c r="AA85"/>
  <c r="AC85"/>
  <c r="AH85"/>
  <c r="AH90"/>
  <c r="AC81"/>
  <c r="AH81"/>
  <c r="Y86"/>
  <c r="Y63"/>
  <c r="Y40"/>
  <c r="Z86"/>
  <c r="Z63"/>
  <c r="Z40"/>
  <c r="X63"/>
  <c r="X86"/>
  <c r="X40"/>
  <c r="AA40"/>
  <c r="AC40"/>
  <c r="AH40"/>
  <c r="AA86"/>
  <c r="AC86"/>
  <c r="AH86"/>
  <c r="H90"/>
  <c r="H67"/>
  <c r="H44"/>
  <c r="F67"/>
  <c r="F90"/>
  <c r="F44"/>
  <c r="I44"/>
  <c r="K44"/>
  <c r="P44"/>
  <c r="I67"/>
  <c r="K67"/>
  <c r="P67"/>
  <c r="H89"/>
  <c r="H66"/>
  <c r="H43"/>
  <c r="F66"/>
  <c r="F89"/>
  <c r="F43"/>
  <c r="I43"/>
  <c r="K43"/>
  <c r="P43"/>
  <c r="G87"/>
  <c r="G64"/>
  <c r="G41"/>
  <c r="H87"/>
  <c r="H64"/>
  <c r="H41"/>
  <c r="F64"/>
  <c r="F87"/>
  <c r="F41"/>
  <c r="I41"/>
  <c r="K41"/>
  <c r="P41"/>
  <c r="I66"/>
  <c r="K66"/>
  <c r="P66"/>
  <c r="I64"/>
  <c r="K64"/>
  <c r="P64"/>
  <c r="Z185"/>
  <c r="Z162"/>
  <c r="Z139"/>
  <c r="X162"/>
  <c r="X185"/>
  <c r="X139"/>
  <c r="AA139"/>
  <c r="AC139"/>
  <c r="AH139"/>
  <c r="G178"/>
  <c r="G155"/>
  <c r="G132"/>
  <c r="H155"/>
  <c r="H132"/>
  <c r="F155"/>
  <c r="F178"/>
  <c r="F132"/>
  <c r="I132"/>
  <c r="K132"/>
  <c r="P132"/>
  <c r="Y182"/>
  <c r="Y159"/>
  <c r="Y136"/>
  <c r="Z182"/>
  <c r="Z159"/>
  <c r="Z136"/>
  <c r="AF182"/>
  <c r="AF159"/>
  <c r="AF136"/>
  <c r="X159"/>
  <c r="X182"/>
  <c r="X136"/>
  <c r="AA136"/>
  <c r="AC136"/>
  <c r="AH136"/>
  <c r="AF156"/>
  <c r="AF179"/>
  <c r="AF133"/>
  <c r="AH133"/>
  <c r="V158"/>
  <c r="V181"/>
  <c r="V135"/>
  <c r="AC135"/>
  <c r="AH135"/>
  <c r="AF166"/>
  <c r="AF189"/>
  <c r="AF143"/>
  <c r="AH143"/>
  <c r="Y183"/>
  <c r="Y160"/>
  <c r="Y137"/>
  <c r="AF183"/>
  <c r="AF160"/>
  <c r="AF137"/>
  <c r="X160"/>
  <c r="X183"/>
  <c r="X137"/>
  <c r="AA137"/>
  <c r="AC137"/>
  <c r="AH137"/>
  <c r="I178"/>
  <c r="K178"/>
  <c r="P178"/>
  <c r="G189"/>
  <c r="H189"/>
  <c r="F189"/>
  <c r="I189"/>
  <c r="K189"/>
  <c r="P189"/>
  <c r="F156"/>
  <c r="G156"/>
  <c r="I156"/>
  <c r="K156"/>
  <c r="P156"/>
  <c r="AA183"/>
  <c r="AC183"/>
  <c r="AH183"/>
  <c r="H183"/>
  <c r="H160"/>
  <c r="H137"/>
  <c r="F160"/>
  <c r="F183"/>
  <c r="F137"/>
  <c r="I137"/>
  <c r="D160"/>
  <c r="D183"/>
  <c r="D137"/>
  <c r="K137"/>
  <c r="P137"/>
  <c r="AF178"/>
  <c r="V178"/>
  <c r="AC178"/>
  <c r="AH178"/>
  <c r="Y187"/>
  <c r="Y164"/>
  <c r="Y141"/>
  <c r="X164"/>
  <c r="X187"/>
  <c r="X141"/>
  <c r="AA141"/>
  <c r="AC141"/>
  <c r="AH141"/>
  <c r="G180"/>
  <c r="F180"/>
  <c r="I180"/>
  <c r="K180"/>
  <c r="P180"/>
  <c r="AA182"/>
  <c r="AC182"/>
  <c r="AH182"/>
  <c r="G188"/>
  <c r="F188"/>
  <c r="I188"/>
  <c r="K188"/>
  <c r="P188"/>
  <c r="AE10"/>
  <c r="AE14"/>
  <c r="AE11"/>
  <c r="AE15"/>
  <c r="AE22"/>
  <c r="V155"/>
  <c r="AC155"/>
  <c r="AF155"/>
  <c r="AH155"/>
  <c r="AF132"/>
  <c r="V132"/>
  <c r="AC132"/>
  <c r="AH132"/>
  <c r="AA159"/>
  <c r="AC159"/>
  <c r="AH159"/>
  <c r="AC158"/>
  <c r="AH158"/>
  <c r="I183"/>
  <c r="K183"/>
  <c r="P183"/>
  <c r="N167"/>
  <c r="P167"/>
  <c r="N190"/>
  <c r="N144"/>
  <c r="P144"/>
  <c r="I155"/>
  <c r="K155"/>
  <c r="P155"/>
  <c r="X165"/>
  <c r="Y165"/>
  <c r="AA165"/>
  <c r="AC165"/>
  <c r="AH165"/>
  <c r="Y188"/>
  <c r="Y142"/>
  <c r="X188"/>
  <c r="X142"/>
  <c r="AA142"/>
  <c r="AC142"/>
  <c r="AH142"/>
  <c r="H163"/>
  <c r="I163"/>
  <c r="K163"/>
  <c r="P163"/>
  <c r="H140"/>
  <c r="I140"/>
  <c r="K140"/>
  <c r="P140"/>
  <c r="G157"/>
  <c r="G134"/>
  <c r="H157"/>
  <c r="H134"/>
  <c r="F157"/>
  <c r="F134"/>
  <c r="I134"/>
  <c r="K134"/>
  <c r="P134"/>
  <c r="I157"/>
  <c r="K157"/>
  <c r="P157"/>
  <c r="G158"/>
  <c r="H158"/>
  <c r="I158"/>
  <c r="K158"/>
  <c r="P158"/>
  <c r="H181"/>
  <c r="H135"/>
  <c r="G181"/>
  <c r="G135"/>
  <c r="I135"/>
  <c r="K135"/>
  <c r="P135"/>
  <c r="F166"/>
  <c r="G166"/>
  <c r="H166"/>
  <c r="I166"/>
  <c r="K166"/>
  <c r="P166"/>
  <c r="G143"/>
  <c r="H143"/>
  <c r="F143"/>
  <c r="I143"/>
  <c r="K143"/>
  <c r="P143"/>
  <c r="X161"/>
  <c r="Y161"/>
  <c r="Z161"/>
  <c r="AA161"/>
  <c r="AC161"/>
  <c r="AH161"/>
  <c r="Y184"/>
  <c r="Y138"/>
  <c r="Z184"/>
  <c r="Z138"/>
  <c r="X184"/>
  <c r="X138"/>
  <c r="AA138"/>
  <c r="AC138"/>
  <c r="AH138"/>
  <c r="AA162"/>
  <c r="AC162"/>
  <c r="AH162"/>
  <c r="N162"/>
  <c r="N185"/>
  <c r="N139"/>
  <c r="P139"/>
  <c r="P162"/>
  <c r="H177"/>
  <c r="H154"/>
  <c r="H131"/>
  <c r="F154"/>
  <c r="F177"/>
  <c r="F131"/>
  <c r="I131"/>
  <c r="K131"/>
  <c r="P131"/>
  <c r="I154"/>
  <c r="K154"/>
  <c r="P154"/>
  <c r="D159"/>
  <c r="D182"/>
  <c r="D136"/>
  <c r="K136"/>
  <c r="P136"/>
  <c r="K159"/>
  <c r="P159"/>
  <c r="N161"/>
  <c r="P161"/>
  <c r="N184"/>
  <c r="N138"/>
  <c r="P138"/>
  <c r="G165"/>
  <c r="G142"/>
  <c r="H165"/>
  <c r="H142"/>
  <c r="F165"/>
  <c r="F142"/>
  <c r="I142"/>
  <c r="K142"/>
  <c r="P142"/>
  <c r="I165"/>
  <c r="K165"/>
  <c r="P165"/>
  <c r="AA164"/>
  <c r="AC164"/>
  <c r="AH164"/>
  <c r="AH156"/>
  <c r="Z154"/>
  <c r="AA154"/>
  <c r="AC154"/>
  <c r="AH154"/>
  <c r="Z177"/>
  <c r="Z131"/>
  <c r="AA131"/>
  <c r="AC131"/>
  <c r="AH131"/>
  <c r="AA160"/>
  <c r="AC160"/>
  <c r="AH160"/>
  <c r="V157"/>
  <c r="AC157"/>
  <c r="AH157"/>
  <c r="V180"/>
  <c r="V134"/>
  <c r="AC134"/>
  <c r="AH134"/>
  <c r="G179"/>
  <c r="F179"/>
  <c r="I179"/>
  <c r="K179"/>
  <c r="P179"/>
  <c r="G133"/>
  <c r="F133"/>
  <c r="I133"/>
  <c r="K133"/>
  <c r="P133"/>
  <c r="Z186"/>
  <c r="Z163"/>
  <c r="Z140"/>
  <c r="Y163"/>
  <c r="Y186"/>
  <c r="Y140"/>
  <c r="AA140"/>
  <c r="AC140"/>
  <c r="AH140"/>
  <c r="AA163"/>
  <c r="AC163"/>
  <c r="AH163"/>
  <c r="AH189"/>
  <c r="I87"/>
  <c r="K87"/>
  <c r="P87"/>
  <c r="AA60"/>
  <c r="AC60"/>
  <c r="AH60"/>
  <c r="I90"/>
  <c r="K90"/>
  <c r="P90"/>
  <c r="AA65"/>
  <c r="AC65"/>
  <c r="AH65"/>
  <c r="I80"/>
  <c r="K80"/>
  <c r="P80"/>
  <c r="AC56"/>
  <c r="AH56"/>
  <c r="I82"/>
  <c r="K82"/>
  <c r="P82"/>
  <c r="I78"/>
  <c r="K78"/>
  <c r="P78"/>
  <c r="AA61"/>
  <c r="AC61"/>
  <c r="AH61"/>
  <c r="I86"/>
  <c r="K86"/>
  <c r="P86"/>
  <c r="I79"/>
  <c r="K79"/>
  <c r="P79"/>
  <c r="I160"/>
  <c r="K160"/>
  <c r="P160"/>
  <c r="AA185"/>
  <c r="AC185"/>
  <c r="AH185"/>
  <c r="AE21"/>
  <c r="P190"/>
  <c r="AE108"/>
  <c r="AE113"/>
  <c r="AE110"/>
  <c r="AE118"/>
  <c r="AE112"/>
  <c r="AE121"/>
  <c r="AE116"/>
  <c r="AE111"/>
  <c r="AE119"/>
  <c r="AE115"/>
  <c r="AE109"/>
  <c r="AE117"/>
  <c r="AE114"/>
  <c r="AE120"/>
  <c r="K182"/>
  <c r="P182"/>
  <c r="I177"/>
  <c r="K177"/>
  <c r="P177"/>
  <c r="P185"/>
  <c r="AA184"/>
  <c r="AC184"/>
  <c r="AH184"/>
  <c r="AA187"/>
  <c r="AC187"/>
  <c r="AH187"/>
  <c r="P184"/>
  <c r="AC181"/>
  <c r="AH181"/>
  <c r="AA188"/>
  <c r="AC188"/>
  <c r="AH188"/>
  <c r="I181"/>
  <c r="K181"/>
  <c r="P181"/>
  <c r="AC180"/>
  <c r="AH180"/>
  <c r="AA177"/>
  <c r="AC177"/>
  <c r="AH177"/>
  <c r="AH179"/>
  <c r="AH166"/>
  <c r="I84"/>
  <c r="K84"/>
  <c r="P84"/>
  <c r="P91"/>
  <c r="AC58"/>
  <c r="AH58"/>
  <c r="AA66"/>
  <c r="AC66"/>
  <c r="AH66"/>
  <c r="I81"/>
  <c r="K81"/>
  <c r="P81"/>
  <c r="P85"/>
  <c r="AA63"/>
  <c r="AC63"/>
  <c r="AH63"/>
  <c r="AA55"/>
  <c r="AC55"/>
  <c r="AH55"/>
  <c r="AH57"/>
  <c r="M112"/>
  <c r="M117"/>
  <c r="M108"/>
  <c r="M113"/>
  <c r="M116"/>
  <c r="M121"/>
  <c r="M111"/>
  <c r="M115"/>
  <c r="M118"/>
  <c r="M110"/>
  <c r="M114"/>
  <c r="M119"/>
  <c r="M120"/>
  <c r="AE20"/>
  <c r="AE18"/>
  <c r="AE16"/>
  <c r="AE19"/>
  <c r="AE9"/>
  <c r="AE12"/>
  <c r="AE13"/>
  <c r="AH68"/>
  <c r="AA64"/>
  <c r="AC64"/>
  <c r="AH64"/>
  <c r="AA186"/>
  <c r="AC186"/>
  <c r="AH186"/>
  <c r="I83"/>
  <c r="K83"/>
  <c r="P83"/>
  <c r="AA62"/>
  <c r="AC62"/>
  <c r="AH62"/>
  <c r="AH67"/>
  <c r="AE17"/>
  <c r="I89"/>
  <c r="K89"/>
  <c r="P89"/>
  <c r="V4"/>
  <c r="D103"/>
  <c r="V103"/>
  <c r="M109"/>
  <c r="B1" i="64"/>
  <c r="W1"/>
  <c r="AG1"/>
  <c r="BB1"/>
  <c r="A3"/>
  <c r="AF3"/>
  <c r="B3"/>
  <c r="W3"/>
  <c r="AG3"/>
  <c r="BB3"/>
  <c r="A5"/>
  <c r="AF5"/>
  <c r="B5"/>
  <c r="W5"/>
  <c r="AG5"/>
  <c r="BB5"/>
  <c r="A7"/>
  <c r="AF7"/>
  <c r="B7"/>
  <c r="W7"/>
  <c r="AG7"/>
  <c r="BB7"/>
  <c r="A9"/>
  <c r="AF9"/>
  <c r="B9"/>
  <c r="W9"/>
  <c r="AG9"/>
  <c r="BB9"/>
  <c r="A11"/>
  <c r="AF11"/>
  <c r="B11"/>
  <c r="W11"/>
  <c r="AG11"/>
  <c r="BB11"/>
  <c r="A13"/>
  <c r="AF13"/>
  <c r="B13"/>
  <c r="W13"/>
  <c r="AG13"/>
  <c r="BB13"/>
  <c r="A15"/>
  <c r="AF15"/>
  <c r="B15"/>
  <c r="W15"/>
  <c r="AG15"/>
  <c r="BB15"/>
  <c r="A17"/>
  <c r="AF17"/>
  <c r="B17"/>
  <c r="W17"/>
  <c r="AG17"/>
  <c r="BB17"/>
  <c r="A19"/>
  <c r="AF19"/>
  <c r="B19"/>
  <c r="W19"/>
  <c r="AG19"/>
  <c r="BB19"/>
  <c r="A21"/>
  <c r="AF21"/>
  <c r="B21"/>
  <c r="W21"/>
  <c r="AG21"/>
  <c r="BB21"/>
  <c r="A23"/>
  <c r="AF23"/>
  <c r="B23"/>
  <c r="W23"/>
  <c r="AG23"/>
  <c r="BB23"/>
  <c r="A25"/>
  <c r="AF25"/>
  <c r="B25"/>
  <c r="W25"/>
  <c r="AG25"/>
  <c r="BB25"/>
  <c r="A27"/>
  <c r="AF27"/>
  <c r="B27"/>
  <c r="W27"/>
  <c r="AG27"/>
  <c r="BB27"/>
  <c r="A29"/>
  <c r="AF29"/>
  <c r="B29"/>
  <c r="W29"/>
  <c r="AG29"/>
  <c r="BB29"/>
  <c r="A31"/>
  <c r="AF31"/>
  <c r="B31"/>
  <c r="W31"/>
  <c r="AG31"/>
  <c r="BB31"/>
  <c r="A33"/>
  <c r="AF33"/>
  <c r="B33"/>
  <c r="W33"/>
  <c r="AG33"/>
  <c r="BB33"/>
  <c r="A35"/>
  <c r="AF35"/>
  <c r="B35"/>
  <c r="W35"/>
  <c r="AG35"/>
  <c r="BB35"/>
  <c r="A37"/>
  <c r="AF37"/>
  <c r="B37"/>
  <c r="W37"/>
  <c r="AG37"/>
  <c r="BB37"/>
  <c r="A39"/>
  <c r="AF39"/>
  <c r="B39"/>
  <c r="W39"/>
  <c r="AG39"/>
  <c r="BB39"/>
  <c r="A41"/>
  <c r="AF41"/>
  <c r="B41"/>
  <c r="W41"/>
  <c r="AG41"/>
  <c r="BB41"/>
  <c r="B43"/>
  <c r="AG43"/>
  <c r="W43"/>
  <c r="AC43"/>
  <c r="BB43"/>
  <c r="BH43"/>
  <c r="A45"/>
  <c r="AF45"/>
  <c r="B45"/>
  <c r="W45"/>
  <c r="AG45"/>
  <c r="BB45"/>
  <c r="A47"/>
  <c r="AF47"/>
  <c r="B47"/>
  <c r="W47"/>
  <c r="AG47"/>
  <c r="BB47"/>
  <c r="A49"/>
  <c r="AF49"/>
  <c r="B49"/>
  <c r="W49"/>
  <c r="AG49"/>
  <c r="BB49"/>
  <c r="A51"/>
  <c r="AF51"/>
  <c r="B51"/>
  <c r="W51"/>
  <c r="AG51"/>
  <c r="BB51"/>
  <c r="A53"/>
  <c r="AF53"/>
  <c r="B53"/>
  <c r="W53"/>
  <c r="AG53"/>
  <c r="BB53"/>
  <c r="A55"/>
  <c r="AF55"/>
  <c r="B55"/>
  <c r="W55"/>
  <c r="AG55"/>
  <c r="BB55"/>
  <c r="A57"/>
  <c r="AF57"/>
  <c r="B57"/>
  <c r="W57"/>
  <c r="AG57"/>
  <c r="BB57"/>
  <c r="A59"/>
  <c r="AF59"/>
  <c r="B59"/>
  <c r="W59"/>
  <c r="AG59"/>
  <c r="BB59"/>
  <c r="A61"/>
  <c r="AF61"/>
  <c r="B61"/>
  <c r="W61"/>
  <c r="AG61"/>
  <c r="BB61"/>
  <c r="A63"/>
  <c r="AF63"/>
  <c r="B63"/>
  <c r="W63"/>
  <c r="AG63"/>
  <c r="BB63"/>
  <c r="A65"/>
  <c r="AF65"/>
  <c r="B65"/>
  <c r="W65"/>
  <c r="AG65"/>
  <c r="BB65"/>
  <c r="A67"/>
  <c r="AF67"/>
  <c r="B67"/>
  <c r="W67"/>
  <c r="AG67"/>
  <c r="BB67"/>
  <c r="A69"/>
  <c r="AF69"/>
  <c r="B69"/>
  <c r="W69"/>
  <c r="AG69"/>
  <c r="BB69"/>
  <c r="A71"/>
  <c r="AF71"/>
  <c r="B71"/>
  <c r="W71"/>
  <c r="AG71"/>
  <c r="BB71"/>
  <c r="A73"/>
  <c r="AF73"/>
  <c r="B73"/>
  <c r="W73"/>
  <c r="AG73"/>
  <c r="BB73"/>
  <c r="A75"/>
  <c r="AF75"/>
  <c r="B75"/>
  <c r="W75"/>
  <c r="AG75"/>
  <c r="BB75"/>
  <c r="A77"/>
  <c r="AF77"/>
  <c r="B77"/>
  <c r="W77"/>
  <c r="AG77"/>
  <c r="BB77"/>
  <c r="A79"/>
  <c r="AF79"/>
  <c r="B79"/>
  <c r="W79"/>
  <c r="AG79"/>
  <c r="BB79"/>
  <c r="A81"/>
  <c r="AF81"/>
  <c r="B81"/>
  <c r="W81"/>
  <c r="AG81"/>
  <c r="BB81"/>
  <c r="A83"/>
  <c r="AF83"/>
  <c r="B83"/>
  <c r="W83"/>
  <c r="AG83"/>
  <c r="BB83"/>
  <c r="B1" i="55"/>
  <c r="AF1"/>
  <c r="W1"/>
  <c r="AD1"/>
  <c r="BA1"/>
  <c r="BH1"/>
  <c r="A3"/>
  <c r="AE3"/>
  <c r="B3"/>
  <c r="AF3"/>
  <c r="A5"/>
  <c r="AE5"/>
  <c r="B5"/>
  <c r="AF5"/>
  <c r="A7"/>
  <c r="AE7"/>
  <c r="B7"/>
  <c r="AF7"/>
  <c r="A9"/>
  <c r="AE9"/>
  <c r="B9"/>
  <c r="AF9"/>
  <c r="A11"/>
  <c r="AE11"/>
  <c r="B11"/>
  <c r="AF11"/>
  <c r="A13"/>
  <c r="AE13"/>
  <c r="B13"/>
  <c r="AF13"/>
  <c r="A15"/>
  <c r="AE15"/>
  <c r="B15"/>
  <c r="AF15"/>
  <c r="A17"/>
  <c r="AE17"/>
  <c r="B17"/>
  <c r="AF17"/>
  <c r="A19"/>
  <c r="AE19"/>
  <c r="B19"/>
  <c r="AF19"/>
  <c r="A21"/>
  <c r="AE21"/>
  <c r="B21"/>
  <c r="AF21"/>
  <c r="A23"/>
  <c r="AE23"/>
  <c r="B23"/>
  <c r="AF23"/>
  <c r="A25"/>
  <c r="AE25"/>
  <c r="B25"/>
  <c r="AF25"/>
  <c r="A27"/>
  <c r="AE27"/>
  <c r="B27"/>
  <c r="AF27"/>
  <c r="A29"/>
  <c r="AE29"/>
  <c r="B29"/>
  <c r="AF29"/>
  <c r="A31"/>
  <c r="AE31"/>
  <c r="B31"/>
  <c r="AF31"/>
  <c r="A33"/>
  <c r="AE33"/>
  <c r="B33"/>
  <c r="AF33"/>
  <c r="A35"/>
  <c r="AE35"/>
  <c r="B35"/>
  <c r="AF35"/>
  <c r="A37"/>
  <c r="AE37"/>
  <c r="B37"/>
  <c r="AF37"/>
  <c r="A39"/>
  <c r="AE39"/>
  <c r="B39"/>
  <c r="AF39"/>
  <c r="A41"/>
  <c r="AE41"/>
  <c r="B41"/>
  <c r="AF41"/>
  <c r="B47"/>
  <c r="W47"/>
  <c r="AC47"/>
  <c r="AD47"/>
  <c r="AF47"/>
  <c r="BA47"/>
  <c r="BG47"/>
  <c r="BH47"/>
  <c r="A49"/>
  <c r="AE49"/>
  <c r="B49"/>
  <c r="AF49"/>
  <c r="A51"/>
  <c r="AE51"/>
  <c r="B51"/>
  <c r="AF51"/>
  <c r="A53"/>
  <c r="AE53"/>
  <c r="B53"/>
  <c r="AF53"/>
  <c r="A55"/>
  <c r="AE55"/>
  <c r="B55"/>
  <c r="AF55"/>
  <c r="A57"/>
  <c r="AE57"/>
  <c r="B57"/>
  <c r="AF57"/>
  <c r="A59"/>
  <c r="AE59"/>
  <c r="B59"/>
  <c r="AF59"/>
  <c r="A61"/>
  <c r="AE61"/>
  <c r="B61"/>
  <c r="AF61"/>
  <c r="A63"/>
  <c r="AE63"/>
  <c r="B63"/>
  <c r="AF63"/>
  <c r="A65"/>
  <c r="AE65"/>
  <c r="B65"/>
  <c r="AF65"/>
  <c r="A67"/>
  <c r="AE67"/>
  <c r="B67"/>
  <c r="AF67"/>
  <c r="A69"/>
  <c r="AE69"/>
  <c r="B69"/>
  <c r="AF69"/>
  <c r="A71"/>
  <c r="AE71"/>
  <c r="B71"/>
  <c r="AF71"/>
  <c r="A73"/>
  <c r="AE73"/>
  <c r="B73"/>
  <c r="AF73"/>
  <c r="A75"/>
  <c r="AE75"/>
  <c r="B75"/>
  <c r="AF75"/>
  <c r="A77"/>
  <c r="AE77"/>
  <c r="B77"/>
  <c r="AF77"/>
  <c r="A79"/>
  <c r="AE79"/>
  <c r="B79"/>
  <c r="AF79"/>
  <c r="A81"/>
  <c r="AE81"/>
  <c r="B81"/>
  <c r="AF81"/>
  <c r="A83"/>
  <c r="AE83"/>
  <c r="B83"/>
  <c r="AF83"/>
  <c r="A85"/>
  <c r="AE85"/>
  <c r="B85"/>
  <c r="AF85"/>
  <c r="A87"/>
  <c r="AE87"/>
  <c r="B87"/>
  <c r="AF87"/>
  <c r="BA87"/>
  <c r="BA85"/>
  <c r="BA83"/>
  <c r="BA81"/>
  <c r="BA79"/>
  <c r="BA77"/>
  <c r="BA75"/>
  <c r="BA73"/>
  <c r="BA71"/>
  <c r="BA69"/>
  <c r="BA67"/>
  <c r="BA65"/>
  <c r="BA63"/>
  <c r="BA61"/>
  <c r="BA59"/>
  <c r="BA57"/>
  <c r="BA55"/>
  <c r="BA53"/>
  <c r="BA51"/>
  <c r="BA49"/>
  <c r="BA41"/>
  <c r="BA39"/>
  <c r="BA37"/>
  <c r="BA35"/>
  <c r="BA33"/>
  <c r="BA31"/>
  <c r="BA29"/>
  <c r="BA27"/>
  <c r="BA25"/>
  <c r="BA23"/>
  <c r="BA21"/>
  <c r="BA19"/>
  <c r="BA17"/>
  <c r="BA15"/>
  <c r="BA13"/>
  <c r="BA11"/>
  <c r="BA9"/>
  <c r="BA7"/>
  <c r="BA5"/>
  <c r="BA3"/>
  <c r="W3"/>
  <c r="W5"/>
  <c r="W7"/>
  <c r="W9"/>
  <c r="W11"/>
  <c r="W13"/>
  <c r="W15"/>
  <c r="W17"/>
  <c r="W19"/>
  <c r="W21"/>
  <c r="W23"/>
  <c r="W25"/>
  <c r="W27"/>
  <c r="W29"/>
  <c r="W31"/>
  <c r="W33"/>
  <c r="W35"/>
  <c r="W37"/>
  <c r="W39"/>
  <c r="W41"/>
  <c r="W49"/>
  <c r="W51"/>
  <c r="W53"/>
  <c r="W55"/>
  <c r="W57"/>
  <c r="W59"/>
  <c r="W61"/>
  <c r="W63"/>
  <c r="W65"/>
  <c r="W67"/>
  <c r="W69"/>
  <c r="W71"/>
  <c r="W73"/>
  <c r="W75"/>
  <c r="W77"/>
  <c r="W79"/>
  <c r="W81"/>
  <c r="W83"/>
  <c r="W85"/>
  <c r="W87"/>
  <c r="K1" i="62"/>
  <c r="N4"/>
  <c r="M5"/>
  <c r="N5"/>
  <c r="K37"/>
  <c r="N40"/>
  <c r="M41"/>
  <c r="N41"/>
  <c r="M42"/>
  <c r="M6"/>
  <c r="N42"/>
  <c r="M43"/>
  <c r="N6"/>
  <c r="M7"/>
  <c r="N7"/>
  <c r="M8"/>
  <c r="N43"/>
  <c r="M44"/>
  <c r="N44"/>
  <c r="M45"/>
  <c r="N8"/>
  <c r="M9"/>
  <c r="N9"/>
  <c r="M10"/>
  <c r="N45"/>
  <c r="M46"/>
  <c r="N46"/>
  <c r="M47"/>
  <c r="N10"/>
  <c r="M11"/>
  <c r="N11"/>
  <c r="M12"/>
  <c r="N47"/>
  <c r="M48"/>
  <c r="N48"/>
  <c r="M49"/>
  <c r="N12"/>
  <c r="M13"/>
  <c r="N13"/>
  <c r="M14"/>
  <c r="N49"/>
  <c r="M50"/>
  <c r="N50"/>
  <c r="M51"/>
  <c r="N14"/>
  <c r="M15"/>
  <c r="N15"/>
  <c r="M16"/>
  <c r="N51"/>
  <c r="M52"/>
  <c r="N52"/>
  <c r="M53"/>
  <c r="N16"/>
  <c r="M17"/>
  <c r="N17"/>
  <c r="M18"/>
  <c r="N53"/>
  <c r="M54"/>
  <c r="N54"/>
  <c r="M55"/>
  <c r="N18"/>
  <c r="M19"/>
  <c r="N19"/>
  <c r="M20"/>
  <c r="N55"/>
  <c r="M56"/>
  <c r="N56"/>
  <c r="M57"/>
  <c r="N20"/>
  <c r="M21"/>
  <c r="N21"/>
  <c r="M22"/>
  <c r="N57"/>
  <c r="M58"/>
  <c r="N58"/>
  <c r="M59"/>
  <c r="N22"/>
  <c r="M23"/>
  <c r="N23"/>
  <c r="M24"/>
  <c r="N59"/>
  <c r="M60"/>
  <c r="N60"/>
  <c r="M61"/>
  <c r="N24"/>
  <c r="M25"/>
  <c r="N25"/>
  <c r="M26"/>
  <c r="N61"/>
  <c r="M62"/>
  <c r="N62"/>
  <c r="M63"/>
  <c r="N26"/>
  <c r="M27"/>
  <c r="N27"/>
  <c r="M28"/>
  <c r="N28"/>
  <c r="N63"/>
  <c r="M64"/>
  <c r="N64"/>
  <c r="A1" i="65"/>
  <c r="A3"/>
  <c r="B3"/>
  <c r="A5"/>
  <c r="B5"/>
  <c r="A7"/>
  <c r="B7"/>
  <c r="A9"/>
  <c r="B9"/>
  <c r="A11"/>
  <c r="B11"/>
  <c r="A13"/>
  <c r="B13"/>
  <c r="A15"/>
  <c r="B15"/>
  <c r="A17"/>
  <c r="B17"/>
  <c r="A19"/>
  <c r="B19"/>
  <c r="A21"/>
  <c r="B21"/>
  <c r="A23"/>
  <c r="B23"/>
  <c r="A25"/>
  <c r="B25"/>
  <c r="A27"/>
  <c r="B27"/>
  <c r="A29"/>
  <c r="B29"/>
  <c r="A31"/>
  <c r="B31"/>
  <c r="D31"/>
  <c r="A33"/>
  <c r="B33"/>
  <c r="D33"/>
  <c r="H33"/>
  <c r="L33"/>
  <c r="S33"/>
  <c r="D34"/>
  <c r="H34"/>
  <c r="L34"/>
  <c r="P34"/>
  <c r="A35"/>
  <c r="B35"/>
  <c r="D35"/>
  <c r="D36"/>
  <c r="A37"/>
  <c r="B37"/>
  <c r="D37"/>
  <c r="F37"/>
  <c r="H37"/>
  <c r="J37"/>
  <c r="L37"/>
  <c r="N37"/>
  <c r="S37"/>
  <c r="U37"/>
  <c r="D38"/>
  <c r="F38"/>
  <c r="H38"/>
  <c r="J38"/>
  <c r="L38"/>
  <c r="N38"/>
  <c r="P38"/>
  <c r="A39"/>
  <c r="B39"/>
  <c r="D39"/>
  <c r="A41"/>
  <c r="B41"/>
  <c r="D41"/>
  <c r="H41"/>
  <c r="L41"/>
  <c r="P41"/>
  <c r="U41"/>
  <c r="F42"/>
  <c r="J42"/>
  <c r="N42"/>
  <c r="A50"/>
  <c r="A52"/>
  <c r="B52"/>
  <c r="A54"/>
  <c r="B54"/>
  <c r="A56"/>
  <c r="B56"/>
  <c r="A58"/>
  <c r="B58"/>
  <c r="A60"/>
  <c r="B60"/>
  <c r="A62"/>
  <c r="B62"/>
  <c r="A64"/>
  <c r="B64"/>
  <c r="A66"/>
  <c r="B66"/>
  <c r="A68"/>
  <c r="B68"/>
  <c r="A70"/>
  <c r="B70"/>
  <c r="A72"/>
  <c r="B72"/>
  <c r="A74"/>
  <c r="B74"/>
  <c r="A76"/>
  <c r="B76"/>
  <c r="A78"/>
  <c r="B78"/>
  <c r="A80"/>
  <c r="B80"/>
  <c r="A82"/>
  <c r="B82"/>
  <c r="A84"/>
  <c r="B84"/>
  <c r="A86"/>
  <c r="B86"/>
  <c r="A88"/>
  <c r="B88"/>
  <c r="A90"/>
  <c r="E91"/>
  <c r="B90"/>
  <c r="D90"/>
  <c r="H90"/>
  <c r="L90"/>
  <c r="M91"/>
  <c r="E41"/>
  <c r="G41"/>
  <c r="I41"/>
  <c r="K41"/>
  <c r="M41"/>
  <c r="O41"/>
  <c r="T41"/>
  <c r="V41"/>
  <c r="E42"/>
  <c r="G42"/>
  <c r="I42"/>
  <c r="K42"/>
  <c r="M42"/>
  <c r="O42"/>
  <c r="Q42"/>
  <c r="L39"/>
  <c r="L40"/>
  <c r="E33"/>
  <c r="G33"/>
  <c r="I33"/>
  <c r="K33"/>
  <c r="M33"/>
  <c r="O33"/>
  <c r="T33"/>
  <c r="V33"/>
  <c r="E34"/>
  <c r="G34"/>
  <c r="I34"/>
  <c r="K34"/>
  <c r="M34"/>
  <c r="O34"/>
  <c r="Q34"/>
  <c r="L31"/>
  <c r="L32"/>
  <c r="E37"/>
  <c r="G37"/>
  <c r="I37"/>
  <c r="K37"/>
  <c r="M37"/>
  <c r="O37"/>
  <c r="T37"/>
  <c r="V37"/>
  <c r="E38"/>
  <c r="G38"/>
  <c r="I38"/>
  <c r="K38"/>
  <c r="M38"/>
  <c r="O38"/>
  <c r="Q38"/>
  <c r="L35"/>
  <c r="L36"/>
  <c r="P42"/>
  <c r="L42"/>
  <c r="H42"/>
  <c r="D42"/>
  <c r="S41"/>
  <c r="N41"/>
  <c r="J41"/>
  <c r="F41"/>
  <c r="D40"/>
  <c r="N34"/>
  <c r="J34"/>
  <c r="F34"/>
  <c r="U33"/>
  <c r="N33"/>
  <c r="J33"/>
  <c r="F33"/>
  <c r="D32"/>
  <c r="Q91"/>
  <c r="I91"/>
  <c r="T90"/>
  <c r="E90"/>
  <c r="F90"/>
  <c r="J90"/>
  <c r="N90"/>
  <c r="V90"/>
  <c r="G91"/>
  <c r="K91"/>
  <c r="O91"/>
  <c r="E39"/>
  <c r="G39"/>
  <c r="I39"/>
  <c r="K39"/>
  <c r="M39"/>
  <c r="O39"/>
  <c r="T39"/>
  <c r="V39"/>
  <c r="E40"/>
  <c r="G40"/>
  <c r="I40"/>
  <c r="K40"/>
  <c r="M40"/>
  <c r="O40"/>
  <c r="Q40"/>
  <c r="F39"/>
  <c r="J39"/>
  <c r="N39"/>
  <c r="U39"/>
  <c r="F40"/>
  <c r="J40"/>
  <c r="N40"/>
  <c r="E35"/>
  <c r="G35"/>
  <c r="I35"/>
  <c r="K35"/>
  <c r="M35"/>
  <c r="O35"/>
  <c r="T35"/>
  <c r="V35"/>
  <c r="E36"/>
  <c r="G36"/>
  <c r="I36"/>
  <c r="K36"/>
  <c r="M36"/>
  <c r="O36"/>
  <c r="Q36"/>
  <c r="F35"/>
  <c r="J35"/>
  <c r="N35"/>
  <c r="U35"/>
  <c r="F36"/>
  <c r="J36"/>
  <c r="N36"/>
  <c r="E31"/>
  <c r="G31"/>
  <c r="I31"/>
  <c r="K31"/>
  <c r="M31"/>
  <c r="O31"/>
  <c r="T31"/>
  <c r="V31"/>
  <c r="E32"/>
  <c r="G32"/>
  <c r="I32"/>
  <c r="K32"/>
  <c r="M32"/>
  <c r="O32"/>
  <c r="Q32"/>
  <c r="F31"/>
  <c r="J31"/>
  <c r="N31"/>
  <c r="U31"/>
  <c r="F32"/>
  <c r="J32"/>
  <c r="N32"/>
  <c r="Q89"/>
  <c r="M89"/>
  <c r="I89"/>
  <c r="E89"/>
  <c r="Q85"/>
  <c r="M85"/>
  <c r="I85"/>
  <c r="E85"/>
  <c r="O81"/>
  <c r="K81"/>
  <c r="G81"/>
  <c r="V88"/>
  <c r="T84"/>
  <c r="N84"/>
  <c r="H84"/>
  <c r="D84"/>
  <c r="T80"/>
  <c r="N80"/>
  <c r="L80"/>
  <c r="T88"/>
  <c r="O89"/>
  <c r="K89"/>
  <c r="G89"/>
  <c r="V84"/>
  <c r="O85"/>
  <c r="K85"/>
  <c r="G85"/>
  <c r="L84"/>
  <c r="J84"/>
  <c r="F84"/>
  <c r="V80"/>
  <c r="Q81"/>
  <c r="M81"/>
  <c r="I81"/>
  <c r="E81"/>
  <c r="J80"/>
  <c r="H80"/>
  <c r="F80"/>
  <c r="P40"/>
  <c r="H40"/>
  <c r="S39"/>
  <c r="H39"/>
  <c r="P36"/>
  <c r="H36"/>
  <c r="S35"/>
  <c r="H35"/>
  <c r="P32"/>
  <c r="H32"/>
  <c r="R32"/>
  <c r="S31"/>
  <c r="H31"/>
  <c r="R38"/>
  <c r="R34"/>
  <c r="E88"/>
  <c r="E84"/>
  <c r="E80"/>
  <c r="E86"/>
  <c r="E82"/>
  <c r="V86"/>
  <c r="T86"/>
  <c r="N86"/>
  <c r="L86"/>
  <c r="J86"/>
  <c r="H86"/>
  <c r="F86"/>
  <c r="Q87"/>
  <c r="O87"/>
  <c r="M87"/>
  <c r="K87"/>
  <c r="I87"/>
  <c r="G87"/>
  <c r="E87"/>
  <c r="V82"/>
  <c r="T82"/>
  <c r="N82"/>
  <c r="L82"/>
  <c r="J82"/>
  <c r="H82"/>
  <c r="F82"/>
  <c r="Q83"/>
  <c r="O83"/>
  <c r="M83"/>
  <c r="K83"/>
  <c r="I83"/>
  <c r="G83"/>
  <c r="E83"/>
  <c r="P91"/>
  <c r="N91"/>
  <c r="L91"/>
  <c r="J91"/>
  <c r="H91"/>
  <c r="F91"/>
  <c r="D91"/>
  <c r="U90"/>
  <c r="S90"/>
  <c r="O90"/>
  <c r="M90"/>
  <c r="K90"/>
  <c r="I90"/>
  <c r="G90"/>
  <c r="P89"/>
  <c r="N89"/>
  <c r="L89"/>
  <c r="J89"/>
  <c r="H89"/>
  <c r="F89"/>
  <c r="D89"/>
  <c r="U88"/>
  <c r="O88"/>
  <c r="M88"/>
  <c r="K88"/>
  <c r="I88"/>
  <c r="G88"/>
  <c r="P87"/>
  <c r="N87"/>
  <c r="L87"/>
  <c r="J87"/>
  <c r="H87"/>
  <c r="F87"/>
  <c r="D87"/>
  <c r="U86"/>
  <c r="O86"/>
  <c r="M86"/>
  <c r="K86"/>
  <c r="I86"/>
  <c r="G86"/>
  <c r="P85"/>
  <c r="N85"/>
  <c r="L85"/>
  <c r="J85"/>
  <c r="H85"/>
  <c r="F85"/>
  <c r="D85"/>
  <c r="U84"/>
  <c r="O84"/>
  <c r="M84"/>
  <c r="K84"/>
  <c r="I84"/>
  <c r="G84"/>
  <c r="P83"/>
  <c r="N83"/>
  <c r="L83"/>
  <c r="J83"/>
  <c r="H83"/>
  <c r="F83"/>
  <c r="D83"/>
  <c r="U82"/>
  <c r="O82"/>
  <c r="M82"/>
  <c r="K82"/>
  <c r="I82"/>
  <c r="G82"/>
  <c r="P81"/>
  <c r="N81"/>
  <c r="L81"/>
  <c r="J81"/>
  <c r="H81"/>
  <c r="F81"/>
  <c r="D81"/>
  <c r="U80"/>
  <c r="O80"/>
  <c r="M80"/>
  <c r="K80"/>
  <c r="I80"/>
  <c r="G80"/>
  <c r="R42"/>
  <c r="R37"/>
  <c r="R33"/>
  <c r="R39"/>
  <c r="R35"/>
  <c r="R31"/>
  <c r="R41"/>
  <c r="R90"/>
  <c r="R36"/>
  <c r="R40"/>
  <c r="R84"/>
  <c r="S80"/>
  <c r="S84"/>
  <c r="S88"/>
  <c r="F88"/>
  <c r="J88"/>
  <c r="N88"/>
  <c r="D80"/>
  <c r="R80"/>
  <c r="D88"/>
  <c r="H88"/>
  <c r="L88"/>
  <c r="R81"/>
  <c r="R83"/>
  <c r="R85"/>
  <c r="R87"/>
  <c r="R89"/>
  <c r="R91"/>
  <c r="S86"/>
  <c r="D82"/>
  <c r="R82"/>
  <c r="D86"/>
  <c r="R86"/>
  <c r="R88"/>
  <c r="S82"/>
  <c r="E28"/>
  <c r="F28"/>
  <c r="G28"/>
  <c r="H28"/>
  <c r="I28"/>
  <c r="J28"/>
  <c r="K28"/>
  <c r="L28"/>
  <c r="M28"/>
  <c r="N28"/>
  <c r="O28"/>
  <c r="P28"/>
  <c r="Q28"/>
  <c r="D28"/>
  <c r="R28"/>
  <c r="E27"/>
  <c r="F27"/>
  <c r="G27"/>
  <c r="H27"/>
  <c r="I27"/>
  <c r="J27"/>
  <c r="K27"/>
  <c r="L27"/>
  <c r="M27"/>
  <c r="N27"/>
  <c r="O27"/>
  <c r="D27"/>
  <c r="R27"/>
  <c r="E19"/>
  <c r="F19"/>
  <c r="G19"/>
  <c r="H19"/>
  <c r="I19"/>
  <c r="J19"/>
  <c r="K19"/>
  <c r="L19"/>
  <c r="M19"/>
  <c r="N19"/>
  <c r="O19"/>
  <c r="D19"/>
  <c r="R19"/>
  <c r="E11"/>
  <c r="F11"/>
  <c r="G11"/>
  <c r="H11"/>
  <c r="I11"/>
  <c r="J11"/>
  <c r="K11"/>
  <c r="L11"/>
  <c r="M11"/>
  <c r="N11"/>
  <c r="O11"/>
  <c r="D11"/>
  <c r="R11"/>
  <c r="E12"/>
  <c r="F12"/>
  <c r="G12"/>
  <c r="H12"/>
  <c r="I12"/>
  <c r="J12"/>
  <c r="K12"/>
  <c r="L12"/>
  <c r="M12"/>
  <c r="N12"/>
  <c r="O12"/>
  <c r="P12"/>
  <c r="Q12"/>
  <c r="D12"/>
  <c r="R12"/>
  <c r="E20"/>
  <c r="F20"/>
  <c r="G20"/>
  <c r="H20"/>
  <c r="I20"/>
  <c r="J20"/>
  <c r="K20"/>
  <c r="L20"/>
  <c r="M20"/>
  <c r="N20"/>
  <c r="O20"/>
  <c r="P20"/>
  <c r="Q20"/>
  <c r="D20"/>
  <c r="R20"/>
  <c r="E7"/>
  <c r="F7"/>
  <c r="G7"/>
  <c r="H7"/>
  <c r="I7"/>
  <c r="J7"/>
  <c r="K7"/>
  <c r="L7"/>
  <c r="M7"/>
  <c r="N7"/>
  <c r="O7"/>
  <c r="D7"/>
  <c r="R7"/>
  <c r="E8"/>
  <c r="F8"/>
  <c r="G8"/>
  <c r="H8"/>
  <c r="I8"/>
  <c r="J8"/>
  <c r="K8"/>
  <c r="L8"/>
  <c r="M8"/>
  <c r="N8"/>
  <c r="O8"/>
  <c r="P8"/>
  <c r="Q8"/>
  <c r="D8"/>
  <c r="R8"/>
  <c r="E10"/>
  <c r="F10"/>
  <c r="G10"/>
  <c r="H10"/>
  <c r="I10"/>
  <c r="J10"/>
  <c r="K10"/>
  <c r="L10"/>
  <c r="M10"/>
  <c r="N10"/>
  <c r="O10"/>
  <c r="P10"/>
  <c r="Q10"/>
  <c r="D10"/>
  <c r="R10"/>
  <c r="E9"/>
  <c r="F9"/>
  <c r="G9"/>
  <c r="H9"/>
  <c r="I9"/>
  <c r="J9"/>
  <c r="K9"/>
  <c r="L9"/>
  <c r="M9"/>
  <c r="N9"/>
  <c r="O9"/>
  <c r="D9"/>
  <c r="R9"/>
  <c r="E13"/>
  <c r="F13"/>
  <c r="G13"/>
  <c r="H13"/>
  <c r="I13"/>
  <c r="J13"/>
  <c r="K13"/>
  <c r="L13"/>
  <c r="M13"/>
  <c r="N13"/>
  <c r="O13"/>
  <c r="D13"/>
  <c r="R13"/>
  <c r="E14"/>
  <c r="F14"/>
  <c r="G14"/>
  <c r="H14"/>
  <c r="I14"/>
  <c r="J14"/>
  <c r="K14"/>
  <c r="L14"/>
  <c r="M14"/>
  <c r="N14"/>
  <c r="O14"/>
  <c r="P14"/>
  <c r="Q14"/>
  <c r="D14"/>
  <c r="R14"/>
  <c r="E15"/>
  <c r="F15"/>
  <c r="G15"/>
  <c r="H15"/>
  <c r="I15"/>
  <c r="J15"/>
  <c r="K15"/>
  <c r="L15"/>
  <c r="M15"/>
  <c r="N15"/>
  <c r="O15"/>
  <c r="D15"/>
  <c r="R15"/>
  <c r="E21"/>
  <c r="F21"/>
  <c r="G21"/>
  <c r="H21"/>
  <c r="I21"/>
  <c r="J21"/>
  <c r="K21"/>
  <c r="L21"/>
  <c r="M21"/>
  <c r="N21"/>
  <c r="O21"/>
  <c r="D21"/>
  <c r="R21"/>
  <c r="I5"/>
  <c r="I17"/>
  <c r="I23"/>
  <c r="I25"/>
  <c r="I29"/>
  <c r="I3"/>
  <c r="I43"/>
  <c r="K5"/>
  <c r="K17"/>
  <c r="K23"/>
  <c r="K25"/>
  <c r="K29"/>
  <c r="K3"/>
  <c r="K43"/>
  <c r="M5"/>
  <c r="M17"/>
  <c r="M23"/>
  <c r="M25"/>
  <c r="M29"/>
  <c r="M3"/>
  <c r="M43"/>
  <c r="O5"/>
  <c r="O17"/>
  <c r="O23"/>
  <c r="O25"/>
  <c r="O29"/>
  <c r="O3"/>
  <c r="O43"/>
  <c r="E22"/>
  <c r="F22"/>
  <c r="G22"/>
  <c r="H22"/>
  <c r="I22"/>
  <c r="J22"/>
  <c r="K22"/>
  <c r="L22"/>
  <c r="M22"/>
  <c r="N22"/>
  <c r="O22"/>
  <c r="P22"/>
  <c r="Q22"/>
  <c r="D22"/>
  <c r="R22"/>
  <c r="E23"/>
  <c r="F23"/>
  <c r="G23"/>
  <c r="H23"/>
  <c r="J23"/>
  <c r="L23"/>
  <c r="N23"/>
  <c r="D23"/>
  <c r="R23"/>
  <c r="E24"/>
  <c r="F24"/>
  <c r="G24"/>
  <c r="H24"/>
  <c r="I24"/>
  <c r="J24"/>
  <c r="K24"/>
  <c r="L24"/>
  <c r="M24"/>
  <c r="N24"/>
  <c r="O24"/>
  <c r="P24"/>
  <c r="Q24"/>
  <c r="D24"/>
  <c r="R24"/>
  <c r="U5"/>
  <c r="U7"/>
  <c r="U9"/>
  <c r="U11"/>
  <c r="U13"/>
  <c r="U15"/>
  <c r="U17"/>
  <c r="U19"/>
  <c r="U21"/>
  <c r="U23"/>
  <c r="U25"/>
  <c r="U27"/>
  <c r="U29"/>
  <c r="U3"/>
  <c r="U43"/>
  <c r="L5"/>
  <c r="L17"/>
  <c r="L25"/>
  <c r="L29"/>
  <c r="L3"/>
  <c r="L43"/>
  <c r="F6"/>
  <c r="F16"/>
  <c r="F18"/>
  <c r="F26"/>
  <c r="F30"/>
  <c r="F4"/>
  <c r="F46"/>
  <c r="J6"/>
  <c r="J16"/>
  <c r="J18"/>
  <c r="J26"/>
  <c r="J30"/>
  <c r="J4"/>
  <c r="J46"/>
  <c r="N6"/>
  <c r="N16"/>
  <c r="N18"/>
  <c r="N26"/>
  <c r="N30"/>
  <c r="N4"/>
  <c r="N46"/>
  <c r="T5"/>
  <c r="T7"/>
  <c r="T9"/>
  <c r="T11"/>
  <c r="T13"/>
  <c r="T15"/>
  <c r="T17"/>
  <c r="T19"/>
  <c r="T21"/>
  <c r="T23"/>
  <c r="T25"/>
  <c r="T27"/>
  <c r="T29"/>
  <c r="T3"/>
  <c r="T43"/>
  <c r="H6"/>
  <c r="H16"/>
  <c r="H18"/>
  <c r="H26"/>
  <c r="H30"/>
  <c r="H4"/>
  <c r="H46"/>
  <c r="L6"/>
  <c r="L16"/>
  <c r="L18"/>
  <c r="L26"/>
  <c r="L30"/>
  <c r="L4"/>
  <c r="L46"/>
  <c r="P6"/>
  <c r="P16"/>
  <c r="P18"/>
  <c r="P26"/>
  <c r="P30"/>
  <c r="P4"/>
  <c r="P46"/>
  <c r="V5"/>
  <c r="V7"/>
  <c r="V9"/>
  <c r="V11"/>
  <c r="V13"/>
  <c r="V15"/>
  <c r="V17"/>
  <c r="V19"/>
  <c r="V21"/>
  <c r="V23"/>
  <c r="V25"/>
  <c r="V27"/>
  <c r="V29"/>
  <c r="V3"/>
  <c r="V43"/>
  <c r="D3"/>
  <c r="D5"/>
  <c r="D17"/>
  <c r="D25"/>
  <c r="D29"/>
  <c r="D43"/>
  <c r="G5"/>
  <c r="G17"/>
  <c r="G25"/>
  <c r="G29"/>
  <c r="G3"/>
  <c r="G43"/>
  <c r="H5"/>
  <c r="H17"/>
  <c r="H25"/>
  <c r="H29"/>
  <c r="H3"/>
  <c r="H43"/>
  <c r="N5"/>
  <c r="N17"/>
  <c r="N25"/>
  <c r="N29"/>
  <c r="N3"/>
  <c r="N43"/>
  <c r="J5"/>
  <c r="J17"/>
  <c r="J25"/>
  <c r="J29"/>
  <c r="J3"/>
  <c r="J43"/>
  <c r="F5"/>
  <c r="F17"/>
  <c r="F25"/>
  <c r="F29"/>
  <c r="F3"/>
  <c r="F43"/>
  <c r="Q6"/>
  <c r="Q16"/>
  <c r="Q18"/>
  <c r="Q26"/>
  <c r="Q30"/>
  <c r="Q4"/>
  <c r="Q46"/>
  <c r="O6"/>
  <c r="O16"/>
  <c r="O18"/>
  <c r="O26"/>
  <c r="O30"/>
  <c r="O4"/>
  <c r="O46"/>
  <c r="M6"/>
  <c r="M16"/>
  <c r="M18"/>
  <c r="M26"/>
  <c r="M30"/>
  <c r="M4"/>
  <c r="M46"/>
  <c r="K6"/>
  <c r="K16"/>
  <c r="K18"/>
  <c r="K26"/>
  <c r="K30"/>
  <c r="K4"/>
  <c r="K46"/>
  <c r="I6"/>
  <c r="I16"/>
  <c r="I18"/>
  <c r="I26"/>
  <c r="I30"/>
  <c r="I4"/>
  <c r="I46"/>
  <c r="G6"/>
  <c r="G16"/>
  <c r="G18"/>
  <c r="G26"/>
  <c r="G30"/>
  <c r="G4"/>
  <c r="G46"/>
  <c r="E6"/>
  <c r="E16"/>
  <c r="E18"/>
  <c r="E26"/>
  <c r="E30"/>
  <c r="E4"/>
  <c r="E46"/>
  <c r="E76"/>
  <c r="F76"/>
  <c r="G76"/>
  <c r="H76"/>
  <c r="I76"/>
  <c r="J76"/>
  <c r="K76"/>
  <c r="L76"/>
  <c r="M76"/>
  <c r="N76"/>
  <c r="O76"/>
  <c r="D76"/>
  <c r="R76"/>
  <c r="E56"/>
  <c r="F56"/>
  <c r="G56"/>
  <c r="H56"/>
  <c r="I56"/>
  <c r="J56"/>
  <c r="K56"/>
  <c r="L56"/>
  <c r="M56"/>
  <c r="N56"/>
  <c r="O56"/>
  <c r="D56"/>
  <c r="R56"/>
  <c r="E60"/>
  <c r="F60"/>
  <c r="G60"/>
  <c r="H60"/>
  <c r="I60"/>
  <c r="J60"/>
  <c r="K60"/>
  <c r="L60"/>
  <c r="M60"/>
  <c r="N60"/>
  <c r="O60"/>
  <c r="D60"/>
  <c r="R60"/>
  <c r="E64"/>
  <c r="F64"/>
  <c r="G64"/>
  <c r="H64"/>
  <c r="I64"/>
  <c r="J64"/>
  <c r="K64"/>
  <c r="L64"/>
  <c r="M64"/>
  <c r="N64"/>
  <c r="O64"/>
  <c r="D64"/>
  <c r="R64"/>
  <c r="E68"/>
  <c r="F68"/>
  <c r="G68"/>
  <c r="H68"/>
  <c r="I68"/>
  <c r="J68"/>
  <c r="K68"/>
  <c r="L68"/>
  <c r="M68"/>
  <c r="N68"/>
  <c r="O68"/>
  <c r="D68"/>
  <c r="R68"/>
  <c r="G55"/>
  <c r="G57"/>
  <c r="G59"/>
  <c r="G61"/>
  <c r="G63"/>
  <c r="G65"/>
  <c r="G67"/>
  <c r="G69"/>
  <c r="G71"/>
  <c r="G73"/>
  <c r="G75"/>
  <c r="G77"/>
  <c r="G79"/>
  <c r="G53"/>
  <c r="G95"/>
  <c r="K55"/>
  <c r="K57"/>
  <c r="K59"/>
  <c r="K61"/>
  <c r="K63"/>
  <c r="K65"/>
  <c r="K67"/>
  <c r="K69"/>
  <c r="K71"/>
  <c r="K73"/>
  <c r="K75"/>
  <c r="K77"/>
  <c r="K79"/>
  <c r="K53"/>
  <c r="K95"/>
  <c r="O55"/>
  <c r="O57"/>
  <c r="O59"/>
  <c r="O61"/>
  <c r="O63"/>
  <c r="O65"/>
  <c r="O67"/>
  <c r="O69"/>
  <c r="O71"/>
  <c r="O73"/>
  <c r="O75"/>
  <c r="O77"/>
  <c r="O79"/>
  <c r="O53"/>
  <c r="O95"/>
  <c r="E77"/>
  <c r="F77"/>
  <c r="H77"/>
  <c r="I77"/>
  <c r="J77"/>
  <c r="L77"/>
  <c r="M77"/>
  <c r="N77"/>
  <c r="P77"/>
  <c r="Q77"/>
  <c r="D77"/>
  <c r="R77"/>
  <c r="E79"/>
  <c r="F79"/>
  <c r="H79"/>
  <c r="I79"/>
  <c r="J79"/>
  <c r="L79"/>
  <c r="M79"/>
  <c r="N79"/>
  <c r="P79"/>
  <c r="Q79"/>
  <c r="D79"/>
  <c r="R79"/>
  <c r="E54"/>
  <c r="E58"/>
  <c r="E62"/>
  <c r="E66"/>
  <c r="E70"/>
  <c r="E72"/>
  <c r="E74"/>
  <c r="E78"/>
  <c r="E52"/>
  <c r="E92"/>
  <c r="E57"/>
  <c r="F57"/>
  <c r="H57"/>
  <c r="I57"/>
  <c r="J57"/>
  <c r="L57"/>
  <c r="M57"/>
  <c r="N57"/>
  <c r="P57"/>
  <c r="Q57"/>
  <c r="D57"/>
  <c r="R57"/>
  <c r="F58"/>
  <c r="G58"/>
  <c r="H58"/>
  <c r="I58"/>
  <c r="J58"/>
  <c r="K58"/>
  <c r="L58"/>
  <c r="M58"/>
  <c r="N58"/>
  <c r="O58"/>
  <c r="D58"/>
  <c r="R58"/>
  <c r="E61"/>
  <c r="F61"/>
  <c r="H61"/>
  <c r="I61"/>
  <c r="J61"/>
  <c r="L61"/>
  <c r="M61"/>
  <c r="N61"/>
  <c r="P61"/>
  <c r="Q61"/>
  <c r="D61"/>
  <c r="R61"/>
  <c r="F62"/>
  <c r="G62"/>
  <c r="H62"/>
  <c r="I62"/>
  <c r="J62"/>
  <c r="K62"/>
  <c r="L62"/>
  <c r="M62"/>
  <c r="N62"/>
  <c r="O62"/>
  <c r="D62"/>
  <c r="R62"/>
  <c r="E65"/>
  <c r="F65"/>
  <c r="H65"/>
  <c r="I65"/>
  <c r="J65"/>
  <c r="L65"/>
  <c r="M65"/>
  <c r="N65"/>
  <c r="P65"/>
  <c r="Q65"/>
  <c r="D65"/>
  <c r="R65"/>
  <c r="F66"/>
  <c r="G66"/>
  <c r="H66"/>
  <c r="I66"/>
  <c r="J66"/>
  <c r="K66"/>
  <c r="L66"/>
  <c r="M66"/>
  <c r="N66"/>
  <c r="O66"/>
  <c r="D66"/>
  <c r="R66"/>
  <c r="E69"/>
  <c r="F69"/>
  <c r="H69"/>
  <c r="I69"/>
  <c r="J69"/>
  <c r="L69"/>
  <c r="M69"/>
  <c r="N69"/>
  <c r="P69"/>
  <c r="Q69"/>
  <c r="D69"/>
  <c r="R69"/>
  <c r="F70"/>
  <c r="G70"/>
  <c r="H70"/>
  <c r="I70"/>
  <c r="J70"/>
  <c r="K70"/>
  <c r="L70"/>
  <c r="M70"/>
  <c r="N70"/>
  <c r="O70"/>
  <c r="D70"/>
  <c r="R70"/>
  <c r="E73"/>
  <c r="F73"/>
  <c r="H73"/>
  <c r="I73"/>
  <c r="J73"/>
  <c r="L73"/>
  <c r="M73"/>
  <c r="N73"/>
  <c r="P73"/>
  <c r="Q73"/>
  <c r="D73"/>
  <c r="R73"/>
  <c r="F74"/>
  <c r="G74"/>
  <c r="H74"/>
  <c r="I74"/>
  <c r="J74"/>
  <c r="K74"/>
  <c r="L74"/>
  <c r="M74"/>
  <c r="N74"/>
  <c r="O74"/>
  <c r="D74"/>
  <c r="R74"/>
  <c r="H54"/>
  <c r="H72"/>
  <c r="H78"/>
  <c r="H52"/>
  <c r="H92"/>
  <c r="T54"/>
  <c r="T56"/>
  <c r="T58"/>
  <c r="T60"/>
  <c r="T62"/>
  <c r="T64"/>
  <c r="T66"/>
  <c r="T68"/>
  <c r="T70"/>
  <c r="T72"/>
  <c r="T74"/>
  <c r="T76"/>
  <c r="T78"/>
  <c r="T52"/>
  <c r="T92"/>
  <c r="J54"/>
  <c r="J72"/>
  <c r="J78"/>
  <c r="J52"/>
  <c r="J92"/>
  <c r="V54"/>
  <c r="V56"/>
  <c r="V58"/>
  <c r="V60"/>
  <c r="V62"/>
  <c r="V64"/>
  <c r="V66"/>
  <c r="V68"/>
  <c r="V70"/>
  <c r="V72"/>
  <c r="V74"/>
  <c r="V76"/>
  <c r="V78"/>
  <c r="V52"/>
  <c r="V92"/>
  <c r="F78"/>
  <c r="G78"/>
  <c r="I78"/>
  <c r="K78"/>
  <c r="L78"/>
  <c r="M78"/>
  <c r="N78"/>
  <c r="O78"/>
  <c r="D78"/>
  <c r="R78"/>
  <c r="E55"/>
  <c r="E59"/>
  <c r="E63"/>
  <c r="E67"/>
  <c r="E71"/>
  <c r="E75"/>
  <c r="E53"/>
  <c r="E95"/>
  <c r="I55"/>
  <c r="I59"/>
  <c r="I63"/>
  <c r="I67"/>
  <c r="I71"/>
  <c r="I75"/>
  <c r="I53"/>
  <c r="I95"/>
  <c r="M55"/>
  <c r="M59"/>
  <c r="M63"/>
  <c r="M67"/>
  <c r="M71"/>
  <c r="M75"/>
  <c r="M53"/>
  <c r="M95"/>
  <c r="Q55"/>
  <c r="Q59"/>
  <c r="Q63"/>
  <c r="Q67"/>
  <c r="Q71"/>
  <c r="Q75"/>
  <c r="Q53"/>
  <c r="Q95"/>
  <c r="N55"/>
  <c r="N59"/>
  <c r="N63"/>
  <c r="N67"/>
  <c r="N71"/>
  <c r="N75"/>
  <c r="N53"/>
  <c r="N95"/>
  <c r="J55"/>
  <c r="J59"/>
  <c r="J63"/>
  <c r="J67"/>
  <c r="J71"/>
  <c r="J75"/>
  <c r="J53"/>
  <c r="J95"/>
  <c r="F55"/>
  <c r="F59"/>
  <c r="F63"/>
  <c r="F67"/>
  <c r="F71"/>
  <c r="F75"/>
  <c r="F53"/>
  <c r="F95"/>
  <c r="U54"/>
  <c r="U56"/>
  <c r="U58"/>
  <c r="U60"/>
  <c r="U62"/>
  <c r="U64"/>
  <c r="U66"/>
  <c r="U68"/>
  <c r="U70"/>
  <c r="U72"/>
  <c r="U74"/>
  <c r="U76"/>
  <c r="U78"/>
  <c r="U52"/>
  <c r="U92"/>
  <c r="O54"/>
  <c r="O72"/>
  <c r="O52"/>
  <c r="O92"/>
  <c r="K54"/>
  <c r="K72"/>
  <c r="K52"/>
  <c r="K92"/>
  <c r="G54"/>
  <c r="G72"/>
  <c r="G52"/>
  <c r="G92"/>
  <c r="P55"/>
  <c r="P59"/>
  <c r="P63"/>
  <c r="P67"/>
  <c r="P71"/>
  <c r="P75"/>
  <c r="P53"/>
  <c r="P95"/>
  <c r="L55"/>
  <c r="L59"/>
  <c r="L63"/>
  <c r="L67"/>
  <c r="L71"/>
  <c r="L75"/>
  <c r="L53"/>
  <c r="L95"/>
  <c r="H55"/>
  <c r="H59"/>
  <c r="H63"/>
  <c r="H67"/>
  <c r="H71"/>
  <c r="H75"/>
  <c r="H53"/>
  <c r="H95"/>
  <c r="M54"/>
  <c r="M72"/>
  <c r="M52"/>
  <c r="M92"/>
  <c r="I54"/>
  <c r="I72"/>
  <c r="I52"/>
  <c r="I92"/>
  <c r="D59"/>
  <c r="R59"/>
  <c r="D63"/>
  <c r="R63"/>
  <c r="D67"/>
  <c r="R67"/>
  <c r="D71"/>
  <c r="R71"/>
  <c r="D75"/>
  <c r="R75"/>
  <c r="L54"/>
  <c r="L72"/>
  <c r="L52"/>
  <c r="L92"/>
  <c r="F54"/>
  <c r="F72"/>
  <c r="F52"/>
  <c r="F92"/>
  <c r="N54"/>
  <c r="N72"/>
  <c r="N52"/>
  <c r="N92"/>
  <c r="D18"/>
  <c r="R18"/>
  <c r="E5"/>
  <c r="E17"/>
  <c r="E25"/>
  <c r="E29"/>
  <c r="E3"/>
  <c r="E43"/>
  <c r="R25"/>
  <c r="D16"/>
  <c r="R16"/>
  <c r="R5"/>
  <c r="D6"/>
  <c r="R6"/>
  <c r="R17"/>
  <c r="D26"/>
  <c r="R26"/>
  <c r="D30"/>
  <c r="R30"/>
  <c r="D4"/>
  <c r="D46"/>
  <c r="R29"/>
  <c r="D72"/>
  <c r="R72"/>
  <c r="D55"/>
  <c r="R55"/>
  <c r="D54"/>
  <c r="R54"/>
  <c r="D52"/>
  <c r="D92"/>
  <c r="D53"/>
  <c r="D95"/>
  <c r="R3"/>
  <c r="R43"/>
  <c r="R52"/>
  <c r="R92"/>
  <c r="P44"/>
  <c r="R53"/>
  <c r="R95"/>
  <c r="I96"/>
  <c r="S54"/>
  <c r="S56"/>
  <c r="S58"/>
  <c r="S60"/>
  <c r="S62"/>
  <c r="S64"/>
  <c r="S66"/>
  <c r="S68"/>
  <c r="S70"/>
  <c r="S72"/>
  <c r="S74"/>
  <c r="S76"/>
  <c r="S78"/>
  <c r="S52"/>
  <c r="S95"/>
  <c r="R4"/>
  <c r="R46"/>
  <c r="I47"/>
  <c r="I97"/>
  <c r="I48"/>
  <c r="I93"/>
  <c r="I44"/>
  <c r="I45"/>
  <c r="P47"/>
  <c r="P96"/>
  <c r="S5"/>
  <c r="S7"/>
  <c r="S9"/>
  <c r="S11"/>
  <c r="S13"/>
  <c r="S15"/>
  <c r="S17"/>
  <c r="S19"/>
  <c r="S21"/>
  <c r="S23"/>
  <c r="S25"/>
  <c r="S27"/>
  <c r="S29"/>
  <c r="S3"/>
  <c r="S46"/>
  <c r="S47"/>
  <c r="S96"/>
  <c r="P93"/>
  <c r="I94"/>
  <c r="B3" i="56"/>
  <c r="L3"/>
  <c r="C3"/>
  <c r="E3"/>
  <c r="P3"/>
  <c r="X3"/>
  <c r="AF3"/>
  <c r="G4"/>
  <c r="O4"/>
  <c r="Y4"/>
  <c r="AG4"/>
  <c r="A5"/>
  <c r="B5"/>
  <c r="C5"/>
  <c r="E5"/>
  <c r="U5"/>
  <c r="AK5"/>
  <c r="R6"/>
  <c r="A7"/>
  <c r="A9"/>
  <c r="A11"/>
  <c r="A13"/>
  <c r="A15"/>
  <c r="A17"/>
  <c r="A19"/>
  <c r="A21"/>
  <c r="A23"/>
  <c r="A25"/>
  <c r="A27"/>
  <c r="A29"/>
  <c r="A31"/>
  <c r="A33"/>
  <c r="A35"/>
  <c r="A37"/>
  <c r="A39"/>
  <c r="A41"/>
  <c r="B7"/>
  <c r="I7"/>
  <c r="C7"/>
  <c r="E7"/>
  <c r="S7"/>
  <c r="AA7"/>
  <c r="AK7"/>
  <c r="J8"/>
  <c r="R8"/>
  <c r="Z8"/>
  <c r="AJ8"/>
  <c r="B9"/>
  <c r="C9"/>
  <c r="E9"/>
  <c r="U9"/>
  <c r="AK9"/>
  <c r="R10"/>
  <c r="B11"/>
  <c r="C11"/>
  <c r="E11"/>
  <c r="G11"/>
  <c r="I11"/>
  <c r="K11"/>
  <c r="M11"/>
  <c r="O11"/>
  <c r="S11"/>
  <c r="U11"/>
  <c r="W11"/>
  <c r="Y11"/>
  <c r="AA11"/>
  <c r="AC11"/>
  <c r="AE11"/>
  <c r="AG11"/>
  <c r="AK11"/>
  <c r="AM11"/>
  <c r="F12"/>
  <c r="H12"/>
  <c r="J12"/>
  <c r="L12"/>
  <c r="N12"/>
  <c r="P12"/>
  <c r="R12"/>
  <c r="T12"/>
  <c r="V12"/>
  <c r="X12"/>
  <c r="Z12"/>
  <c r="AB12"/>
  <c r="AD12"/>
  <c r="AF12"/>
  <c r="AJ12"/>
  <c r="AL12"/>
  <c r="B13"/>
  <c r="I13"/>
  <c r="C13"/>
  <c r="E13"/>
  <c r="M13"/>
  <c r="W13"/>
  <c r="AE13"/>
  <c r="F14"/>
  <c r="N14"/>
  <c r="V14"/>
  <c r="AD14"/>
  <c r="B15"/>
  <c r="M15"/>
  <c r="C15"/>
  <c r="E15"/>
  <c r="Y15"/>
  <c r="F16"/>
  <c r="V16"/>
  <c r="B17"/>
  <c r="M17"/>
  <c r="C17"/>
  <c r="E17"/>
  <c r="Y17"/>
  <c r="F18"/>
  <c r="R18"/>
  <c r="Z18"/>
  <c r="AJ18"/>
  <c r="B19"/>
  <c r="C19"/>
  <c r="E19"/>
  <c r="G19"/>
  <c r="I19"/>
  <c r="K19"/>
  <c r="M19"/>
  <c r="O19"/>
  <c r="S19"/>
  <c r="U19"/>
  <c r="W19"/>
  <c r="Y19"/>
  <c r="AA19"/>
  <c r="AC19"/>
  <c r="AE19"/>
  <c r="AG19"/>
  <c r="AK19"/>
  <c r="AM19"/>
  <c r="F20"/>
  <c r="H20"/>
  <c r="J20"/>
  <c r="L20"/>
  <c r="N20"/>
  <c r="P20"/>
  <c r="R20"/>
  <c r="T20"/>
  <c r="V20"/>
  <c r="X20"/>
  <c r="Z20"/>
  <c r="AB20"/>
  <c r="AD20"/>
  <c r="AF20"/>
  <c r="AJ20"/>
  <c r="AL20"/>
  <c r="B21"/>
  <c r="I21"/>
  <c r="C21"/>
  <c r="E21"/>
  <c r="M21"/>
  <c r="W21"/>
  <c r="AE21"/>
  <c r="F22"/>
  <c r="N22"/>
  <c r="V22"/>
  <c r="AD22"/>
  <c r="B23"/>
  <c r="I23"/>
  <c r="C23"/>
  <c r="E23"/>
  <c r="M23"/>
  <c r="W23"/>
  <c r="AE23"/>
  <c r="F24"/>
  <c r="N24"/>
  <c r="V24"/>
  <c r="AB24"/>
  <c r="AF24"/>
  <c r="AL24"/>
  <c r="B25"/>
  <c r="F25"/>
  <c r="C25"/>
  <c r="E25"/>
  <c r="I25"/>
  <c r="M25"/>
  <c r="U25"/>
  <c r="Y25"/>
  <c r="AC25"/>
  <c r="AG25"/>
  <c r="AK25"/>
  <c r="F26"/>
  <c r="J26"/>
  <c r="N26"/>
  <c r="R26"/>
  <c r="V26"/>
  <c r="Z26"/>
  <c r="AD26"/>
  <c r="AL26"/>
  <c r="B27"/>
  <c r="C27"/>
  <c r="E27"/>
  <c r="F27"/>
  <c r="G27"/>
  <c r="H27"/>
  <c r="I27"/>
  <c r="J27"/>
  <c r="K27"/>
  <c r="L27"/>
  <c r="M27"/>
  <c r="N27"/>
  <c r="O27"/>
  <c r="P27"/>
  <c r="R27"/>
  <c r="S27"/>
  <c r="T27"/>
  <c r="U27"/>
  <c r="V27"/>
  <c r="W27"/>
  <c r="X27"/>
  <c r="Y27"/>
  <c r="Z27"/>
  <c r="AA27"/>
  <c r="AB27"/>
  <c r="AC27"/>
  <c r="AD27"/>
  <c r="AE27"/>
  <c r="AF27"/>
  <c r="AG27"/>
  <c r="AJ27"/>
  <c r="AK27"/>
  <c r="AL27"/>
  <c r="AM27"/>
  <c r="E28"/>
  <c r="F28"/>
  <c r="G28"/>
  <c r="H28"/>
  <c r="I28"/>
  <c r="J28"/>
  <c r="K28"/>
  <c r="L28"/>
  <c r="M28"/>
  <c r="N28"/>
  <c r="O28"/>
  <c r="P28"/>
  <c r="R28"/>
  <c r="S28"/>
  <c r="T28"/>
  <c r="U28"/>
  <c r="V28"/>
  <c r="W28"/>
  <c r="X28"/>
  <c r="Y28"/>
  <c r="Z28"/>
  <c r="AA28"/>
  <c r="AB28"/>
  <c r="AC28"/>
  <c r="AD28"/>
  <c r="AE28"/>
  <c r="AF28"/>
  <c r="AG28"/>
  <c r="AJ28"/>
  <c r="AK28"/>
  <c r="AL28"/>
  <c r="AM28"/>
  <c r="B29"/>
  <c r="C29"/>
  <c r="E29"/>
  <c r="I29"/>
  <c r="M29"/>
  <c r="S29"/>
  <c r="W29"/>
  <c r="AA29"/>
  <c r="AE29"/>
  <c r="AK29"/>
  <c r="F30"/>
  <c r="J30"/>
  <c r="N30"/>
  <c r="R30"/>
  <c r="V30"/>
  <c r="Z30"/>
  <c r="AD30"/>
  <c r="AJ30"/>
  <c r="B31"/>
  <c r="C31"/>
  <c r="E31"/>
  <c r="I31"/>
  <c r="M31"/>
  <c r="Q31"/>
  <c r="U31"/>
  <c r="Y31"/>
  <c r="AC31"/>
  <c r="AG31"/>
  <c r="AK31"/>
  <c r="F32"/>
  <c r="J32"/>
  <c r="N32"/>
  <c r="P32"/>
  <c r="R32"/>
  <c r="T32"/>
  <c r="V32"/>
  <c r="X32"/>
  <c r="Z32"/>
  <c r="AB32"/>
  <c r="AD32"/>
  <c r="AF32"/>
  <c r="AH32"/>
  <c r="AJ32"/>
  <c r="AL32"/>
  <c r="B33"/>
  <c r="M33"/>
  <c r="C33"/>
  <c r="E33"/>
  <c r="AK33"/>
  <c r="AH34"/>
  <c r="B35"/>
  <c r="G35"/>
  <c r="C35"/>
  <c r="E35"/>
  <c r="I35"/>
  <c r="M35"/>
  <c r="Q35"/>
  <c r="U35"/>
  <c r="Y35"/>
  <c r="AC35"/>
  <c r="AG35"/>
  <c r="AK35"/>
  <c r="F36"/>
  <c r="J36"/>
  <c r="N36"/>
  <c r="R36"/>
  <c r="V36"/>
  <c r="Z36"/>
  <c r="AD36"/>
  <c r="AH36"/>
  <c r="AL36"/>
  <c r="B37"/>
  <c r="I37"/>
  <c r="C37"/>
  <c r="E37"/>
  <c r="U37"/>
  <c r="AK37"/>
  <c r="R38"/>
  <c r="AH38"/>
  <c r="B39"/>
  <c r="F39"/>
  <c r="C39"/>
  <c r="E39"/>
  <c r="I39"/>
  <c r="M39"/>
  <c r="Q39"/>
  <c r="U39"/>
  <c r="Y39"/>
  <c r="AC39"/>
  <c r="AG39"/>
  <c r="AK39"/>
  <c r="F40"/>
  <c r="J40"/>
  <c r="N40"/>
  <c r="R40"/>
  <c r="V40"/>
  <c r="Z40"/>
  <c r="AD40"/>
  <c r="AH40"/>
  <c r="AL40"/>
  <c r="B41"/>
  <c r="M41"/>
  <c r="C41"/>
  <c r="E41"/>
  <c r="U41"/>
  <c r="AK41"/>
  <c r="R42"/>
  <c r="AH42"/>
  <c r="B52"/>
  <c r="I52"/>
  <c r="C52"/>
  <c r="E52"/>
  <c r="V52"/>
  <c r="F53"/>
  <c r="V53"/>
  <c r="A54"/>
  <c r="B54"/>
  <c r="F54"/>
  <c r="C54"/>
  <c r="E54"/>
  <c r="I54"/>
  <c r="M54"/>
  <c r="S54"/>
  <c r="W54"/>
  <c r="AA54"/>
  <c r="AE54"/>
  <c r="AK54"/>
  <c r="F55"/>
  <c r="J55"/>
  <c r="N55"/>
  <c r="R55"/>
  <c r="V55"/>
  <c r="Z55"/>
  <c r="AD55"/>
  <c r="AJ55"/>
  <c r="A56"/>
  <c r="A58"/>
  <c r="A60"/>
  <c r="A62"/>
  <c r="A64"/>
  <c r="A66"/>
  <c r="A68"/>
  <c r="A70"/>
  <c r="A72"/>
  <c r="A74"/>
  <c r="A76"/>
  <c r="A78"/>
  <c r="A80"/>
  <c r="A82"/>
  <c r="A84"/>
  <c r="A86"/>
  <c r="A88"/>
  <c r="A90"/>
  <c r="B56"/>
  <c r="I56"/>
  <c r="C56"/>
  <c r="E56"/>
  <c r="V56"/>
  <c r="F57"/>
  <c r="V57"/>
  <c r="B58"/>
  <c r="M58"/>
  <c r="C58"/>
  <c r="E58"/>
  <c r="F59"/>
  <c r="B60"/>
  <c r="I60"/>
  <c r="C60"/>
  <c r="E60"/>
  <c r="V60"/>
  <c r="F61"/>
  <c r="V61"/>
  <c r="B62"/>
  <c r="M62"/>
  <c r="C62"/>
  <c r="E62"/>
  <c r="F63"/>
  <c r="B64"/>
  <c r="I64"/>
  <c r="C64"/>
  <c r="E64"/>
  <c r="V64"/>
  <c r="F65"/>
  <c r="V65"/>
  <c r="B66"/>
  <c r="M66"/>
  <c r="C66"/>
  <c r="E66"/>
  <c r="F67"/>
  <c r="B68"/>
  <c r="K68"/>
  <c r="C68"/>
  <c r="G68"/>
  <c r="X68"/>
  <c r="F69"/>
  <c r="N69"/>
  <c r="V69"/>
  <c r="AD69"/>
  <c r="B70"/>
  <c r="F70"/>
  <c r="C70"/>
  <c r="N71"/>
  <c r="AD71"/>
  <c r="B72"/>
  <c r="F72"/>
  <c r="C72"/>
  <c r="R72"/>
  <c r="Z72"/>
  <c r="AK72"/>
  <c r="J73"/>
  <c r="R73"/>
  <c r="Z73"/>
  <c r="AJ73"/>
  <c r="B74"/>
  <c r="F74"/>
  <c r="C74"/>
  <c r="W74"/>
  <c r="F75"/>
  <c r="V75"/>
  <c r="B76"/>
  <c r="F76"/>
  <c r="C76"/>
  <c r="E76"/>
  <c r="M76"/>
  <c r="V76"/>
  <c r="AD76"/>
  <c r="F77"/>
  <c r="N77"/>
  <c r="V77"/>
  <c r="AD77"/>
  <c r="B78"/>
  <c r="F78"/>
  <c r="C78"/>
  <c r="W78"/>
  <c r="F79"/>
  <c r="V79"/>
  <c r="B80"/>
  <c r="E80"/>
  <c r="C80"/>
  <c r="K80"/>
  <c r="T80"/>
  <c r="AB80"/>
  <c r="AM80"/>
  <c r="L81"/>
  <c r="T81"/>
  <c r="AB81"/>
  <c r="AL81"/>
  <c r="B82"/>
  <c r="F82"/>
  <c r="C82"/>
  <c r="E82"/>
  <c r="M82"/>
  <c r="W82"/>
  <c r="AE82"/>
  <c r="F83"/>
  <c r="N83"/>
  <c r="V83"/>
  <c r="AD83"/>
  <c r="B84"/>
  <c r="F84"/>
  <c r="C84"/>
  <c r="E84"/>
  <c r="I84"/>
  <c r="M84"/>
  <c r="R84"/>
  <c r="V84"/>
  <c r="Z84"/>
  <c r="AD84"/>
  <c r="AK84"/>
  <c r="F85"/>
  <c r="J85"/>
  <c r="N85"/>
  <c r="R85"/>
  <c r="V85"/>
  <c r="Z85"/>
  <c r="AD85"/>
  <c r="AJ85"/>
  <c r="B86"/>
  <c r="F86"/>
  <c r="C86"/>
  <c r="AE86"/>
  <c r="F87"/>
  <c r="N87"/>
  <c r="V87"/>
  <c r="AD87"/>
  <c r="B88"/>
  <c r="F88"/>
  <c r="C88"/>
  <c r="R88"/>
  <c r="Z88"/>
  <c r="AK88"/>
  <c r="J89"/>
  <c r="R89"/>
  <c r="Z89"/>
  <c r="AJ89"/>
  <c r="B90"/>
  <c r="F90"/>
  <c r="C90"/>
  <c r="E90"/>
  <c r="M90"/>
  <c r="U90"/>
  <c r="AC90"/>
  <c r="AK90"/>
  <c r="J91"/>
  <c r="R91"/>
  <c r="Z91"/>
  <c r="AH91"/>
  <c r="M5"/>
  <c r="AC5"/>
  <c r="J6"/>
  <c r="Z6"/>
  <c r="Q28"/>
  <c r="AH27"/>
  <c r="AM4"/>
  <c r="AC4"/>
  <c r="U4"/>
  <c r="K4"/>
  <c r="AL3"/>
  <c r="AB3"/>
  <c r="T3"/>
  <c r="F31"/>
  <c r="G31"/>
  <c r="K31"/>
  <c r="O31"/>
  <c r="S31"/>
  <c r="W31"/>
  <c r="AA31"/>
  <c r="AE31"/>
  <c r="AI31"/>
  <c r="AM31"/>
  <c r="H32"/>
  <c r="L32"/>
  <c r="F29"/>
  <c r="G29"/>
  <c r="K29"/>
  <c r="O29"/>
  <c r="U29"/>
  <c r="Y29"/>
  <c r="AC29"/>
  <c r="AG29"/>
  <c r="AM29"/>
  <c r="H30"/>
  <c r="L30"/>
  <c r="P30"/>
  <c r="T30"/>
  <c r="X30"/>
  <c r="AB30"/>
  <c r="AF30"/>
  <c r="AL30"/>
  <c r="I3"/>
  <c r="N3"/>
  <c r="R3"/>
  <c r="V3"/>
  <c r="Z3"/>
  <c r="AD3"/>
  <c r="AJ3"/>
  <c r="E4"/>
  <c r="I4"/>
  <c r="M4"/>
  <c r="S4"/>
  <c r="W4"/>
  <c r="AA4"/>
  <c r="AE4"/>
  <c r="AK4"/>
  <c r="AD89"/>
  <c r="V89"/>
  <c r="N89"/>
  <c r="F89"/>
  <c r="AD88"/>
  <c r="V88"/>
  <c r="AF81"/>
  <c r="X81"/>
  <c r="P81"/>
  <c r="H81"/>
  <c r="AF80"/>
  <c r="X80"/>
  <c r="O80"/>
  <c r="AD79"/>
  <c r="N79"/>
  <c r="AE78"/>
  <c r="AJ77"/>
  <c r="Z77"/>
  <c r="R77"/>
  <c r="J77"/>
  <c r="AK76"/>
  <c r="Z76"/>
  <c r="R76"/>
  <c r="I76"/>
  <c r="AD75"/>
  <c r="N75"/>
  <c r="AE74"/>
  <c r="V71"/>
  <c r="AJ69"/>
  <c r="Z69"/>
  <c r="R69"/>
  <c r="J69"/>
  <c r="AF68"/>
  <c r="O68"/>
  <c r="V67"/>
  <c r="W66"/>
  <c r="AD65"/>
  <c r="N65"/>
  <c r="AD64"/>
  <c r="M64"/>
  <c r="V63"/>
  <c r="W62"/>
  <c r="AD61"/>
  <c r="N61"/>
  <c r="AD60"/>
  <c r="M60"/>
  <c r="V59"/>
  <c r="W58"/>
  <c r="AD57"/>
  <c r="N57"/>
  <c r="AD56"/>
  <c r="M56"/>
  <c r="AD53"/>
  <c r="N53"/>
  <c r="AD52"/>
  <c r="M52"/>
  <c r="AJ40"/>
  <c r="AF40"/>
  <c r="AB40"/>
  <c r="X40"/>
  <c r="T40"/>
  <c r="P40"/>
  <c r="L40"/>
  <c r="H40"/>
  <c r="AM39"/>
  <c r="AI39"/>
  <c r="AE39"/>
  <c r="AA39"/>
  <c r="W39"/>
  <c r="S39"/>
  <c r="O39"/>
  <c r="K39"/>
  <c r="G39"/>
  <c r="AJ36"/>
  <c r="AF36"/>
  <c r="AB36"/>
  <c r="X36"/>
  <c r="T36"/>
  <c r="P36"/>
  <c r="L36"/>
  <c r="H36"/>
  <c r="AM35"/>
  <c r="AI35"/>
  <c r="AE35"/>
  <c r="AA35"/>
  <c r="W35"/>
  <c r="S35"/>
  <c r="O35"/>
  <c r="K35"/>
  <c r="AL91"/>
  <c r="AD91"/>
  <c r="V91"/>
  <c r="N91"/>
  <c r="F91"/>
  <c r="AG90"/>
  <c r="Y90"/>
  <c r="Q90"/>
  <c r="I90"/>
  <c r="AL89"/>
  <c r="AF89"/>
  <c r="AB89"/>
  <c r="X89"/>
  <c r="T89"/>
  <c r="P89"/>
  <c r="L89"/>
  <c r="H89"/>
  <c r="AM88"/>
  <c r="AF88"/>
  <c r="AB88"/>
  <c r="X88"/>
  <c r="T88"/>
  <c r="AJ87"/>
  <c r="Z87"/>
  <c r="R87"/>
  <c r="J87"/>
  <c r="AK86"/>
  <c r="AL85"/>
  <c r="AF85"/>
  <c r="AB85"/>
  <c r="X85"/>
  <c r="T85"/>
  <c r="P85"/>
  <c r="L85"/>
  <c r="H85"/>
  <c r="AM84"/>
  <c r="AF84"/>
  <c r="AB84"/>
  <c r="X84"/>
  <c r="T84"/>
  <c r="O84"/>
  <c r="K84"/>
  <c r="G84"/>
  <c r="AJ83"/>
  <c r="Z83"/>
  <c r="R83"/>
  <c r="J83"/>
  <c r="AK82"/>
  <c r="AA82"/>
  <c r="S82"/>
  <c r="I82"/>
  <c r="AD73"/>
  <c r="V73"/>
  <c r="N73"/>
  <c r="F73"/>
  <c r="AD72"/>
  <c r="V72"/>
  <c r="AL55"/>
  <c r="AF55"/>
  <c r="AB55"/>
  <c r="X55"/>
  <c r="T55"/>
  <c r="P55"/>
  <c r="L55"/>
  <c r="H55"/>
  <c r="AM54"/>
  <c r="AG54"/>
  <c r="AC54"/>
  <c r="Y54"/>
  <c r="U54"/>
  <c r="O54"/>
  <c r="K54"/>
  <c r="G54"/>
  <c r="Z42"/>
  <c r="J42"/>
  <c r="AC41"/>
  <c r="Z38"/>
  <c r="J38"/>
  <c r="AC37"/>
  <c r="M37"/>
  <c r="R34"/>
  <c r="U33"/>
  <c r="AD8"/>
  <c r="V8"/>
  <c r="N8"/>
  <c r="F8"/>
  <c r="AE7"/>
  <c r="W7"/>
  <c r="M7"/>
  <c r="F41"/>
  <c r="I41"/>
  <c r="Q41"/>
  <c r="Y41"/>
  <c r="AG41"/>
  <c r="F42"/>
  <c r="N42"/>
  <c r="V42"/>
  <c r="AD42"/>
  <c r="AL42"/>
  <c r="F35"/>
  <c r="H35"/>
  <c r="J35"/>
  <c r="L35"/>
  <c r="N35"/>
  <c r="P35"/>
  <c r="R35"/>
  <c r="T35"/>
  <c r="V35"/>
  <c r="X35"/>
  <c r="Z35"/>
  <c r="AB35"/>
  <c r="AD35"/>
  <c r="AF35"/>
  <c r="AH35"/>
  <c r="AJ35"/>
  <c r="AL35"/>
  <c r="E36"/>
  <c r="G36"/>
  <c r="I36"/>
  <c r="K36"/>
  <c r="M36"/>
  <c r="O36"/>
  <c r="Q36"/>
  <c r="S36"/>
  <c r="U36"/>
  <c r="W36"/>
  <c r="Y36"/>
  <c r="AA36"/>
  <c r="AC36"/>
  <c r="AE36"/>
  <c r="AG36"/>
  <c r="AI36"/>
  <c r="AK36"/>
  <c r="AM36"/>
  <c r="AJ81"/>
  <c r="AD81"/>
  <c r="Z81"/>
  <c r="V81"/>
  <c r="R81"/>
  <c r="N81"/>
  <c r="J81"/>
  <c r="F81"/>
  <c r="AK80"/>
  <c r="AD80"/>
  <c r="Z80"/>
  <c r="V80"/>
  <c r="R80"/>
  <c r="M80"/>
  <c r="AJ79"/>
  <c r="Z79"/>
  <c r="R79"/>
  <c r="J79"/>
  <c r="AK78"/>
  <c r="AA78"/>
  <c r="AL77"/>
  <c r="AF77"/>
  <c r="AB77"/>
  <c r="X77"/>
  <c r="T77"/>
  <c r="P77"/>
  <c r="L77"/>
  <c r="H77"/>
  <c r="AM76"/>
  <c r="AF76"/>
  <c r="AB76"/>
  <c r="X76"/>
  <c r="T76"/>
  <c r="O76"/>
  <c r="K76"/>
  <c r="G76"/>
  <c r="AJ75"/>
  <c r="Z75"/>
  <c r="R75"/>
  <c r="J75"/>
  <c r="AK74"/>
  <c r="AA74"/>
  <c r="AL73"/>
  <c r="AF73"/>
  <c r="AB73"/>
  <c r="X73"/>
  <c r="T73"/>
  <c r="P73"/>
  <c r="L73"/>
  <c r="H73"/>
  <c r="AM72"/>
  <c r="AF72"/>
  <c r="AB72"/>
  <c r="X72"/>
  <c r="T72"/>
  <c r="AJ71"/>
  <c r="Z71"/>
  <c r="R71"/>
  <c r="AL69"/>
  <c r="AF69"/>
  <c r="AB69"/>
  <c r="X69"/>
  <c r="T69"/>
  <c r="P69"/>
  <c r="L69"/>
  <c r="H69"/>
  <c r="AM68"/>
  <c r="AB68"/>
  <c r="T68"/>
  <c r="AD67"/>
  <c r="N67"/>
  <c r="AE66"/>
  <c r="AJ65"/>
  <c r="Z65"/>
  <c r="R65"/>
  <c r="J65"/>
  <c r="AK64"/>
  <c r="Z64"/>
  <c r="R64"/>
  <c r="AD63"/>
  <c r="N63"/>
  <c r="AE62"/>
  <c r="AJ61"/>
  <c r="Z61"/>
  <c r="R61"/>
  <c r="J61"/>
  <c r="AK60"/>
  <c r="Z60"/>
  <c r="R60"/>
  <c r="AD59"/>
  <c r="N59"/>
  <c r="AE58"/>
  <c r="AJ57"/>
  <c r="Z57"/>
  <c r="R57"/>
  <c r="J57"/>
  <c r="AK56"/>
  <c r="Z56"/>
  <c r="R56"/>
  <c r="AJ53"/>
  <c r="Z53"/>
  <c r="R53"/>
  <c r="J53"/>
  <c r="AK52"/>
  <c r="Z52"/>
  <c r="R52"/>
  <c r="AL38"/>
  <c r="AD38"/>
  <c r="V38"/>
  <c r="N38"/>
  <c r="F38"/>
  <c r="AG37"/>
  <c r="Y37"/>
  <c r="Q37"/>
  <c r="Z34"/>
  <c r="J34"/>
  <c r="AC33"/>
  <c r="AH28"/>
  <c r="AI28"/>
  <c r="Q27"/>
  <c r="E68"/>
  <c r="I68"/>
  <c r="M68"/>
  <c r="R68"/>
  <c r="V68"/>
  <c r="Z68"/>
  <c r="AD68"/>
  <c r="AK68"/>
  <c r="F66"/>
  <c r="I66"/>
  <c r="S66"/>
  <c r="AA66"/>
  <c r="AK66"/>
  <c r="J67"/>
  <c r="R67"/>
  <c r="Z67"/>
  <c r="AJ67"/>
  <c r="F64"/>
  <c r="G64"/>
  <c r="K64"/>
  <c r="O64"/>
  <c r="T64"/>
  <c r="X64"/>
  <c r="AB64"/>
  <c r="AF64"/>
  <c r="AM64"/>
  <c r="H65"/>
  <c r="L65"/>
  <c r="P65"/>
  <c r="T65"/>
  <c r="X65"/>
  <c r="AB65"/>
  <c r="AF65"/>
  <c r="AL65"/>
  <c r="F62"/>
  <c r="I62"/>
  <c r="S62"/>
  <c r="AA62"/>
  <c r="AK62"/>
  <c r="J63"/>
  <c r="R63"/>
  <c r="Z63"/>
  <c r="AJ63"/>
  <c r="F60"/>
  <c r="G60"/>
  <c r="K60"/>
  <c r="O60"/>
  <c r="T60"/>
  <c r="X60"/>
  <c r="AB60"/>
  <c r="AF60"/>
  <c r="AM60"/>
  <c r="H61"/>
  <c r="L61"/>
  <c r="P61"/>
  <c r="T61"/>
  <c r="X61"/>
  <c r="AB61"/>
  <c r="AF61"/>
  <c r="AL61"/>
  <c r="F58"/>
  <c r="I58"/>
  <c r="S58"/>
  <c r="AA58"/>
  <c r="AK58"/>
  <c r="J59"/>
  <c r="R59"/>
  <c r="Z59"/>
  <c r="AJ59"/>
  <c r="F56"/>
  <c r="G56"/>
  <c r="K56"/>
  <c r="O56"/>
  <c r="T56"/>
  <c r="X56"/>
  <c r="AB56"/>
  <c r="AF56"/>
  <c r="AM56"/>
  <c r="H57"/>
  <c r="L57"/>
  <c r="P57"/>
  <c r="T57"/>
  <c r="X57"/>
  <c r="AB57"/>
  <c r="AF57"/>
  <c r="AL57"/>
  <c r="F52"/>
  <c r="G52"/>
  <c r="K52"/>
  <c r="O52"/>
  <c r="T52"/>
  <c r="X52"/>
  <c r="AB52"/>
  <c r="AF52"/>
  <c r="AM52"/>
  <c r="H53"/>
  <c r="L53"/>
  <c r="P53"/>
  <c r="T53"/>
  <c r="X53"/>
  <c r="AB53"/>
  <c r="AF53"/>
  <c r="AL53"/>
  <c r="F37"/>
  <c r="G37"/>
  <c r="K37"/>
  <c r="O37"/>
  <c r="S37"/>
  <c r="W37"/>
  <c r="AA37"/>
  <c r="AE37"/>
  <c r="AI37"/>
  <c r="AM37"/>
  <c r="H38"/>
  <c r="L38"/>
  <c r="P38"/>
  <c r="T38"/>
  <c r="X38"/>
  <c r="AB38"/>
  <c r="AF38"/>
  <c r="AJ38"/>
  <c r="F33"/>
  <c r="I33"/>
  <c r="Q33"/>
  <c r="Y33"/>
  <c r="AG33"/>
  <c r="F34"/>
  <c r="N34"/>
  <c r="V34"/>
  <c r="AD34"/>
  <c r="AL34"/>
  <c r="AI27"/>
  <c r="F19"/>
  <c r="H19"/>
  <c r="J19"/>
  <c r="L19"/>
  <c r="N19"/>
  <c r="P19"/>
  <c r="R19"/>
  <c r="T19"/>
  <c r="V19"/>
  <c r="X19"/>
  <c r="Z19"/>
  <c r="AB19"/>
  <c r="AD19"/>
  <c r="AF19"/>
  <c r="AJ19"/>
  <c r="AL19"/>
  <c r="E20"/>
  <c r="G20"/>
  <c r="I20"/>
  <c r="K20"/>
  <c r="M20"/>
  <c r="O20"/>
  <c r="Q20"/>
  <c r="S20"/>
  <c r="U20"/>
  <c r="W20"/>
  <c r="Y20"/>
  <c r="AA20"/>
  <c r="AC20"/>
  <c r="AE20"/>
  <c r="AG20"/>
  <c r="AK20"/>
  <c r="AM20"/>
  <c r="F11"/>
  <c r="H11"/>
  <c r="J11"/>
  <c r="L11"/>
  <c r="N11"/>
  <c r="P11"/>
  <c r="R11"/>
  <c r="T11"/>
  <c r="V11"/>
  <c r="X11"/>
  <c r="Z11"/>
  <c r="AB11"/>
  <c r="AD11"/>
  <c r="AF11"/>
  <c r="AJ11"/>
  <c r="AL11"/>
  <c r="E12"/>
  <c r="G12"/>
  <c r="I12"/>
  <c r="K12"/>
  <c r="M12"/>
  <c r="O12"/>
  <c r="S12"/>
  <c r="U12"/>
  <c r="W12"/>
  <c r="Y12"/>
  <c r="AA12"/>
  <c r="AC12"/>
  <c r="AE12"/>
  <c r="AG12"/>
  <c r="AK12"/>
  <c r="AM12"/>
  <c r="M9"/>
  <c r="AC9"/>
  <c r="J10"/>
  <c r="Z10"/>
  <c r="G7"/>
  <c r="K7"/>
  <c r="O7"/>
  <c r="U7"/>
  <c r="Y7"/>
  <c r="AC7"/>
  <c r="AG7"/>
  <c r="AM7"/>
  <c r="H8"/>
  <c r="L8"/>
  <c r="P8"/>
  <c r="T8"/>
  <c r="X8"/>
  <c r="AB8"/>
  <c r="AF8"/>
  <c r="AL8"/>
  <c r="AJ24"/>
  <c r="AD24"/>
  <c r="Z24"/>
  <c r="R24"/>
  <c r="J24"/>
  <c r="AK23"/>
  <c r="AA23"/>
  <c r="S23"/>
  <c r="AJ22"/>
  <c r="Z22"/>
  <c r="R22"/>
  <c r="J22"/>
  <c r="AK21"/>
  <c r="AA21"/>
  <c r="S21"/>
  <c r="AD18"/>
  <c r="V18"/>
  <c r="N18"/>
  <c r="AG17"/>
  <c r="AD16"/>
  <c r="N16"/>
  <c r="AG15"/>
  <c r="AJ14"/>
  <c r="Z14"/>
  <c r="R14"/>
  <c r="J14"/>
  <c r="AK13"/>
  <c r="AA13"/>
  <c r="S13"/>
  <c r="F23"/>
  <c r="G23"/>
  <c r="K23"/>
  <c r="O23"/>
  <c r="U23"/>
  <c r="Y23"/>
  <c r="AC23"/>
  <c r="AG23"/>
  <c r="AM23"/>
  <c r="H24"/>
  <c r="L24"/>
  <c r="P24"/>
  <c r="T24"/>
  <c r="X24"/>
  <c r="F21"/>
  <c r="G21"/>
  <c r="K21"/>
  <c r="O21"/>
  <c r="U21"/>
  <c r="Y21"/>
  <c r="AC21"/>
  <c r="AG21"/>
  <c r="AM21"/>
  <c r="H22"/>
  <c r="L22"/>
  <c r="P22"/>
  <c r="T22"/>
  <c r="X22"/>
  <c r="AB22"/>
  <c r="AF22"/>
  <c r="AL22"/>
  <c r="I17"/>
  <c r="U17"/>
  <c r="AC17"/>
  <c r="AK17"/>
  <c r="J18"/>
  <c r="P18"/>
  <c r="T18"/>
  <c r="X18"/>
  <c r="AB18"/>
  <c r="AF18"/>
  <c r="AL18"/>
  <c r="G15"/>
  <c r="I15"/>
  <c r="U15"/>
  <c r="AC15"/>
  <c r="AK15"/>
  <c r="J16"/>
  <c r="R16"/>
  <c r="Z16"/>
  <c r="AL16"/>
  <c r="F13"/>
  <c r="G13"/>
  <c r="K13"/>
  <c r="O13"/>
  <c r="U13"/>
  <c r="Y13"/>
  <c r="AC13"/>
  <c r="AG13"/>
  <c r="AM13"/>
  <c r="H14"/>
  <c r="L14"/>
  <c r="P14"/>
  <c r="T14"/>
  <c r="X14"/>
  <c r="AB14"/>
  <c r="AF14"/>
  <c r="AL14"/>
  <c r="Z93"/>
  <c r="V93"/>
  <c r="R93"/>
  <c r="N93"/>
  <c r="AD93"/>
  <c r="E43"/>
  <c r="F17"/>
  <c r="G17"/>
  <c r="K17"/>
  <c r="O17"/>
  <c r="S17"/>
  <c r="W17"/>
  <c r="AA17"/>
  <c r="AE17"/>
  <c r="AM17"/>
  <c r="H18"/>
  <c r="L18"/>
  <c r="F9"/>
  <c r="G9"/>
  <c r="K9"/>
  <c r="O9"/>
  <c r="S9"/>
  <c r="W9"/>
  <c r="AA9"/>
  <c r="AE9"/>
  <c r="AM9"/>
  <c r="H10"/>
  <c r="L10"/>
  <c r="P10"/>
  <c r="T10"/>
  <c r="X10"/>
  <c r="AB10"/>
  <c r="AF10"/>
  <c r="AJ10"/>
  <c r="F5"/>
  <c r="G5"/>
  <c r="K5"/>
  <c r="O5"/>
  <c r="S5"/>
  <c r="W5"/>
  <c r="AA5"/>
  <c r="AE5"/>
  <c r="AM5"/>
  <c r="H6"/>
  <c r="L6"/>
  <c r="P6"/>
  <c r="T6"/>
  <c r="X6"/>
  <c r="AB6"/>
  <c r="AF6"/>
  <c r="AJ6"/>
  <c r="O88"/>
  <c r="M88"/>
  <c r="K88"/>
  <c r="I88"/>
  <c r="G88"/>
  <c r="E88"/>
  <c r="AA86"/>
  <c r="W86"/>
  <c r="S86"/>
  <c r="M86"/>
  <c r="I86"/>
  <c r="E86"/>
  <c r="O72"/>
  <c r="M72"/>
  <c r="K72"/>
  <c r="I72"/>
  <c r="G72"/>
  <c r="E72"/>
  <c r="AJ91"/>
  <c r="AJ93"/>
  <c r="AF91"/>
  <c r="AB91"/>
  <c r="X91"/>
  <c r="T91"/>
  <c r="P91"/>
  <c r="L91"/>
  <c r="H91"/>
  <c r="AM90"/>
  <c r="AI90"/>
  <c r="AE90"/>
  <c r="AA90"/>
  <c r="W90"/>
  <c r="S90"/>
  <c r="O90"/>
  <c r="K90"/>
  <c r="G90"/>
  <c r="AM89"/>
  <c r="AK89"/>
  <c r="AG89"/>
  <c r="AE89"/>
  <c r="AC89"/>
  <c r="AA89"/>
  <c r="Y89"/>
  <c r="W89"/>
  <c r="U89"/>
  <c r="S89"/>
  <c r="O89"/>
  <c r="M89"/>
  <c r="K89"/>
  <c r="I89"/>
  <c r="G89"/>
  <c r="E89"/>
  <c r="Q89"/>
  <c r="AL88"/>
  <c r="AJ88"/>
  <c r="AG88"/>
  <c r="AE88"/>
  <c r="AC88"/>
  <c r="AA88"/>
  <c r="Y88"/>
  <c r="W88"/>
  <c r="U88"/>
  <c r="S88"/>
  <c r="AH88"/>
  <c r="P88"/>
  <c r="N88"/>
  <c r="L88"/>
  <c r="J88"/>
  <c r="H88"/>
  <c r="AL87"/>
  <c r="AF87"/>
  <c r="AB87"/>
  <c r="X87"/>
  <c r="T87"/>
  <c r="P87"/>
  <c r="L87"/>
  <c r="H87"/>
  <c r="AM86"/>
  <c r="AG86"/>
  <c r="AC86"/>
  <c r="Y86"/>
  <c r="U86"/>
  <c r="O86"/>
  <c r="K86"/>
  <c r="G86"/>
  <c r="AM85"/>
  <c r="AK85"/>
  <c r="AG85"/>
  <c r="AE85"/>
  <c r="AC85"/>
  <c r="AA85"/>
  <c r="Y85"/>
  <c r="W85"/>
  <c r="U85"/>
  <c r="S85"/>
  <c r="O85"/>
  <c r="M85"/>
  <c r="K85"/>
  <c r="I85"/>
  <c r="G85"/>
  <c r="E85"/>
  <c r="AL84"/>
  <c r="AJ84"/>
  <c r="AG84"/>
  <c r="AE84"/>
  <c r="AC84"/>
  <c r="AA84"/>
  <c r="Y84"/>
  <c r="W84"/>
  <c r="U84"/>
  <c r="S84"/>
  <c r="AH84"/>
  <c r="P84"/>
  <c r="N84"/>
  <c r="L84"/>
  <c r="J84"/>
  <c r="H84"/>
  <c r="Q84"/>
  <c r="AL83"/>
  <c r="AF83"/>
  <c r="AB83"/>
  <c r="X83"/>
  <c r="T83"/>
  <c r="P83"/>
  <c r="L83"/>
  <c r="H83"/>
  <c r="AM82"/>
  <c r="AG82"/>
  <c r="AC82"/>
  <c r="Y82"/>
  <c r="U82"/>
  <c r="O82"/>
  <c r="K82"/>
  <c r="G82"/>
  <c r="AM81"/>
  <c r="AK81"/>
  <c r="AG81"/>
  <c r="AE81"/>
  <c r="AC81"/>
  <c r="AA81"/>
  <c r="Y81"/>
  <c r="W81"/>
  <c r="U81"/>
  <c r="S81"/>
  <c r="O81"/>
  <c r="M81"/>
  <c r="K81"/>
  <c r="I81"/>
  <c r="G81"/>
  <c r="E81"/>
  <c r="Q81"/>
  <c r="AL80"/>
  <c r="AJ80"/>
  <c r="AG80"/>
  <c r="AE80"/>
  <c r="AC80"/>
  <c r="AA80"/>
  <c r="Y80"/>
  <c r="W80"/>
  <c r="U80"/>
  <c r="S80"/>
  <c r="AH80"/>
  <c r="P80"/>
  <c r="N80"/>
  <c r="L80"/>
  <c r="J80"/>
  <c r="H80"/>
  <c r="F80"/>
  <c r="AL79"/>
  <c r="AF79"/>
  <c r="AB79"/>
  <c r="X79"/>
  <c r="T79"/>
  <c r="P79"/>
  <c r="L79"/>
  <c r="H79"/>
  <c r="AM78"/>
  <c r="AG78"/>
  <c r="AC78"/>
  <c r="Y78"/>
  <c r="U78"/>
  <c r="O78"/>
  <c r="K78"/>
  <c r="G78"/>
  <c r="AM77"/>
  <c r="AK77"/>
  <c r="AG77"/>
  <c r="AE77"/>
  <c r="AC77"/>
  <c r="AA77"/>
  <c r="Y77"/>
  <c r="W77"/>
  <c r="U77"/>
  <c r="S77"/>
  <c r="AH77"/>
  <c r="AI77"/>
  <c r="O77"/>
  <c r="M77"/>
  <c r="K77"/>
  <c r="I77"/>
  <c r="G77"/>
  <c r="E77"/>
  <c r="AL76"/>
  <c r="AJ76"/>
  <c r="AG76"/>
  <c r="AE76"/>
  <c r="AC76"/>
  <c r="AA76"/>
  <c r="Y76"/>
  <c r="W76"/>
  <c r="U76"/>
  <c r="S76"/>
  <c r="P76"/>
  <c r="N76"/>
  <c r="L76"/>
  <c r="J76"/>
  <c r="H76"/>
  <c r="AL75"/>
  <c r="AF75"/>
  <c r="AB75"/>
  <c r="X75"/>
  <c r="T75"/>
  <c r="P75"/>
  <c r="L75"/>
  <c r="H75"/>
  <c r="AM74"/>
  <c r="AG74"/>
  <c r="AC74"/>
  <c r="Y74"/>
  <c r="U74"/>
  <c r="O74"/>
  <c r="K74"/>
  <c r="G74"/>
  <c r="AM73"/>
  <c r="AK73"/>
  <c r="AG73"/>
  <c r="AE73"/>
  <c r="AC73"/>
  <c r="AA73"/>
  <c r="Y73"/>
  <c r="W73"/>
  <c r="U73"/>
  <c r="S73"/>
  <c r="AH73"/>
  <c r="AI73"/>
  <c r="O73"/>
  <c r="M73"/>
  <c r="K73"/>
  <c r="I73"/>
  <c r="G73"/>
  <c r="E73"/>
  <c r="Q73"/>
  <c r="AL72"/>
  <c r="AJ72"/>
  <c r="AG72"/>
  <c r="AE72"/>
  <c r="AC72"/>
  <c r="AA72"/>
  <c r="Y72"/>
  <c r="W72"/>
  <c r="U72"/>
  <c r="S72"/>
  <c r="P72"/>
  <c r="N72"/>
  <c r="L72"/>
  <c r="J72"/>
  <c r="H72"/>
  <c r="AL71"/>
  <c r="AF71"/>
  <c r="AB71"/>
  <c r="X71"/>
  <c r="T71"/>
  <c r="P71"/>
  <c r="L71"/>
  <c r="H71"/>
  <c r="AM70"/>
  <c r="AG70"/>
  <c r="AC70"/>
  <c r="Y70"/>
  <c r="U70"/>
  <c r="O70"/>
  <c r="K70"/>
  <c r="G70"/>
  <c r="AM69"/>
  <c r="AK69"/>
  <c r="AG69"/>
  <c r="AE69"/>
  <c r="AC69"/>
  <c r="AA69"/>
  <c r="Y69"/>
  <c r="W69"/>
  <c r="U69"/>
  <c r="S69"/>
  <c r="AH69"/>
  <c r="AI69"/>
  <c r="O69"/>
  <c r="M69"/>
  <c r="K69"/>
  <c r="I69"/>
  <c r="G69"/>
  <c r="E69"/>
  <c r="AL68"/>
  <c r="AJ68"/>
  <c r="AG68"/>
  <c r="AE68"/>
  <c r="AC68"/>
  <c r="AA68"/>
  <c r="Y68"/>
  <c r="W68"/>
  <c r="U68"/>
  <c r="S68"/>
  <c r="P68"/>
  <c r="N68"/>
  <c r="L68"/>
  <c r="J68"/>
  <c r="H68"/>
  <c r="F68"/>
  <c r="AL67"/>
  <c r="AF67"/>
  <c r="AB67"/>
  <c r="X67"/>
  <c r="T67"/>
  <c r="P67"/>
  <c r="L67"/>
  <c r="H67"/>
  <c r="AM66"/>
  <c r="AG66"/>
  <c r="AC66"/>
  <c r="Y66"/>
  <c r="U66"/>
  <c r="O66"/>
  <c r="K66"/>
  <c r="G66"/>
  <c r="AM65"/>
  <c r="AK65"/>
  <c r="AG65"/>
  <c r="AE65"/>
  <c r="AC65"/>
  <c r="AA65"/>
  <c r="Y65"/>
  <c r="W65"/>
  <c r="U65"/>
  <c r="S65"/>
  <c r="O65"/>
  <c r="M65"/>
  <c r="K65"/>
  <c r="I65"/>
  <c r="G65"/>
  <c r="E65"/>
  <c r="Q65"/>
  <c r="AL64"/>
  <c r="AJ64"/>
  <c r="AG64"/>
  <c r="AE64"/>
  <c r="AC64"/>
  <c r="AA64"/>
  <c r="Y64"/>
  <c r="W64"/>
  <c r="U64"/>
  <c r="S64"/>
  <c r="AH64"/>
  <c r="P64"/>
  <c r="N64"/>
  <c r="L64"/>
  <c r="J64"/>
  <c r="H64"/>
  <c r="AL63"/>
  <c r="AF63"/>
  <c r="AB63"/>
  <c r="X63"/>
  <c r="T63"/>
  <c r="P63"/>
  <c r="L63"/>
  <c r="H63"/>
  <c r="AM62"/>
  <c r="AG62"/>
  <c r="AC62"/>
  <c r="Y62"/>
  <c r="U62"/>
  <c r="O62"/>
  <c r="K62"/>
  <c r="G62"/>
  <c r="AM61"/>
  <c r="AK61"/>
  <c r="AG61"/>
  <c r="AE61"/>
  <c r="AC61"/>
  <c r="AA61"/>
  <c r="Y61"/>
  <c r="W61"/>
  <c r="U61"/>
  <c r="S61"/>
  <c r="O61"/>
  <c r="M61"/>
  <c r="K61"/>
  <c r="I61"/>
  <c r="G61"/>
  <c r="E61"/>
  <c r="Q61"/>
  <c r="AL60"/>
  <c r="AJ60"/>
  <c r="AG60"/>
  <c r="AE60"/>
  <c r="AC60"/>
  <c r="AA60"/>
  <c r="Y60"/>
  <c r="W60"/>
  <c r="U60"/>
  <c r="S60"/>
  <c r="AH60"/>
  <c r="P60"/>
  <c r="N60"/>
  <c r="L60"/>
  <c r="J60"/>
  <c r="H60"/>
  <c r="Q60"/>
  <c r="AL59"/>
  <c r="AL93"/>
  <c r="AF59"/>
  <c r="AF93"/>
  <c r="AB59"/>
  <c r="AB93"/>
  <c r="X59"/>
  <c r="X93"/>
  <c r="T59"/>
  <c r="T93"/>
  <c r="P59"/>
  <c r="P93"/>
  <c r="L59"/>
  <c r="L93"/>
  <c r="H59"/>
  <c r="H93"/>
  <c r="AM58"/>
  <c r="AM92"/>
  <c r="AG58"/>
  <c r="AC58"/>
  <c r="Y58"/>
  <c r="U58"/>
  <c r="O58"/>
  <c r="O92"/>
  <c r="K58"/>
  <c r="K92"/>
  <c r="G58"/>
  <c r="AM57"/>
  <c r="AK57"/>
  <c r="AG57"/>
  <c r="AE57"/>
  <c r="AC57"/>
  <c r="AA57"/>
  <c r="Y57"/>
  <c r="W57"/>
  <c r="U57"/>
  <c r="S57"/>
  <c r="O57"/>
  <c r="M57"/>
  <c r="K57"/>
  <c r="I57"/>
  <c r="G57"/>
  <c r="E57"/>
  <c r="Q57"/>
  <c r="AL56"/>
  <c r="AJ56"/>
  <c r="AG56"/>
  <c r="AE56"/>
  <c r="AC56"/>
  <c r="AA56"/>
  <c r="Y56"/>
  <c r="W56"/>
  <c r="U56"/>
  <c r="S56"/>
  <c r="AH56"/>
  <c r="P56"/>
  <c r="N56"/>
  <c r="L56"/>
  <c r="J56"/>
  <c r="H56"/>
  <c r="AM53"/>
  <c r="AK53"/>
  <c r="AG53"/>
  <c r="AE53"/>
  <c r="AC53"/>
  <c r="AA53"/>
  <c r="Y53"/>
  <c r="W53"/>
  <c r="U53"/>
  <c r="S53"/>
  <c r="O53"/>
  <c r="M53"/>
  <c r="K53"/>
  <c r="I53"/>
  <c r="G53"/>
  <c r="E53"/>
  <c r="AL52"/>
  <c r="AJ52"/>
  <c r="AG52"/>
  <c r="AG92"/>
  <c r="AE52"/>
  <c r="AC52"/>
  <c r="AC92"/>
  <c r="AA52"/>
  <c r="Y52"/>
  <c r="Y92"/>
  <c r="W52"/>
  <c r="U52"/>
  <c r="U92"/>
  <c r="S52"/>
  <c r="P52"/>
  <c r="N52"/>
  <c r="L52"/>
  <c r="J52"/>
  <c r="H52"/>
  <c r="Q52"/>
  <c r="AJ42"/>
  <c r="AF42"/>
  <c r="AB42"/>
  <c r="X42"/>
  <c r="T42"/>
  <c r="P42"/>
  <c r="L42"/>
  <c r="H42"/>
  <c r="AM41"/>
  <c r="AI41"/>
  <c r="AE41"/>
  <c r="AA41"/>
  <c r="W41"/>
  <c r="S41"/>
  <c r="O41"/>
  <c r="K41"/>
  <c r="G41"/>
  <c r="AM40"/>
  <c r="AK40"/>
  <c r="AI40"/>
  <c r="AG40"/>
  <c r="AE40"/>
  <c r="AC40"/>
  <c r="AA40"/>
  <c r="Y40"/>
  <c r="W40"/>
  <c r="U40"/>
  <c r="S40"/>
  <c r="Q40"/>
  <c r="O40"/>
  <c r="M40"/>
  <c r="K40"/>
  <c r="I40"/>
  <c r="G40"/>
  <c r="E40"/>
  <c r="AL39"/>
  <c r="AJ39"/>
  <c r="AH39"/>
  <c r="AF39"/>
  <c r="AD39"/>
  <c r="AB39"/>
  <c r="Z39"/>
  <c r="X39"/>
  <c r="V39"/>
  <c r="T39"/>
  <c r="R39"/>
  <c r="P39"/>
  <c r="N39"/>
  <c r="L39"/>
  <c r="J39"/>
  <c r="H39"/>
  <c r="AJ34"/>
  <c r="AF34"/>
  <c r="AB34"/>
  <c r="X34"/>
  <c r="T34"/>
  <c r="P34"/>
  <c r="L34"/>
  <c r="H34"/>
  <c r="AM33"/>
  <c r="AI33"/>
  <c r="AE33"/>
  <c r="AA33"/>
  <c r="W33"/>
  <c r="S33"/>
  <c r="O33"/>
  <c r="K33"/>
  <c r="G33"/>
  <c r="AM32"/>
  <c r="AK32"/>
  <c r="AI32"/>
  <c r="AG32"/>
  <c r="AE32"/>
  <c r="AC32"/>
  <c r="AA32"/>
  <c r="Y32"/>
  <c r="W32"/>
  <c r="U32"/>
  <c r="S32"/>
  <c r="Q32"/>
  <c r="O32"/>
  <c r="M32"/>
  <c r="K32"/>
  <c r="I32"/>
  <c r="G32"/>
  <c r="E32"/>
  <c r="AL31"/>
  <c r="AJ31"/>
  <c r="AH31"/>
  <c r="AF31"/>
  <c r="AD31"/>
  <c r="AB31"/>
  <c r="Z31"/>
  <c r="X31"/>
  <c r="V31"/>
  <c r="T31"/>
  <c r="R31"/>
  <c r="P31"/>
  <c r="N31"/>
  <c r="L31"/>
  <c r="J31"/>
  <c r="H31"/>
  <c r="AJ26"/>
  <c r="AF26"/>
  <c r="AB26"/>
  <c r="X26"/>
  <c r="T26"/>
  <c r="P26"/>
  <c r="L26"/>
  <c r="H26"/>
  <c r="AM25"/>
  <c r="AE25"/>
  <c r="AA25"/>
  <c r="W25"/>
  <c r="S25"/>
  <c r="O25"/>
  <c r="K25"/>
  <c r="G25"/>
  <c r="AM24"/>
  <c r="AK24"/>
  <c r="AG24"/>
  <c r="AE24"/>
  <c r="AC24"/>
  <c r="AA24"/>
  <c r="Y24"/>
  <c r="W24"/>
  <c r="U24"/>
  <c r="S24"/>
  <c r="AH24"/>
  <c r="AI24"/>
  <c r="O24"/>
  <c r="M24"/>
  <c r="K24"/>
  <c r="I24"/>
  <c r="G24"/>
  <c r="E24"/>
  <c r="AL23"/>
  <c r="AJ23"/>
  <c r="AF23"/>
  <c r="AD23"/>
  <c r="AB23"/>
  <c r="Z23"/>
  <c r="X23"/>
  <c r="V23"/>
  <c r="T23"/>
  <c r="R23"/>
  <c r="P23"/>
  <c r="N23"/>
  <c r="L23"/>
  <c r="J23"/>
  <c r="H23"/>
  <c r="AJ16"/>
  <c r="AF16"/>
  <c r="AB16"/>
  <c r="X16"/>
  <c r="T16"/>
  <c r="P16"/>
  <c r="L16"/>
  <c r="H16"/>
  <c r="AM15"/>
  <c r="AE15"/>
  <c r="AA15"/>
  <c r="W15"/>
  <c r="S15"/>
  <c r="O15"/>
  <c r="K15"/>
  <c r="F15"/>
  <c r="H15"/>
  <c r="J15"/>
  <c r="L15"/>
  <c r="N15"/>
  <c r="P15"/>
  <c r="R15"/>
  <c r="T15"/>
  <c r="V15"/>
  <c r="X15"/>
  <c r="Z15"/>
  <c r="AB15"/>
  <c r="AD15"/>
  <c r="AF15"/>
  <c r="AJ15"/>
  <c r="AL15"/>
  <c r="E16"/>
  <c r="G16"/>
  <c r="I16"/>
  <c r="K16"/>
  <c r="M16"/>
  <c r="O16"/>
  <c r="S16"/>
  <c r="U16"/>
  <c r="W16"/>
  <c r="Y16"/>
  <c r="AA16"/>
  <c r="AC16"/>
  <c r="AE16"/>
  <c r="AG16"/>
  <c r="AK16"/>
  <c r="AM16"/>
  <c r="F7"/>
  <c r="H7"/>
  <c r="J7"/>
  <c r="L7"/>
  <c r="N7"/>
  <c r="P7"/>
  <c r="R7"/>
  <c r="T7"/>
  <c r="V7"/>
  <c r="X7"/>
  <c r="Z7"/>
  <c r="AB7"/>
  <c r="AD7"/>
  <c r="AF7"/>
  <c r="AJ7"/>
  <c r="AL7"/>
  <c r="E8"/>
  <c r="G8"/>
  <c r="I8"/>
  <c r="K8"/>
  <c r="M8"/>
  <c r="O8"/>
  <c r="S8"/>
  <c r="U8"/>
  <c r="W8"/>
  <c r="Y8"/>
  <c r="AA8"/>
  <c r="AC8"/>
  <c r="AE8"/>
  <c r="AG8"/>
  <c r="AK8"/>
  <c r="AM8"/>
  <c r="F3"/>
  <c r="H3"/>
  <c r="J3"/>
  <c r="G3"/>
  <c r="G43"/>
  <c r="K3"/>
  <c r="K43"/>
  <c r="M3"/>
  <c r="O3"/>
  <c r="O43"/>
  <c r="S3"/>
  <c r="U3"/>
  <c r="U43"/>
  <c r="W3"/>
  <c r="W43"/>
  <c r="Y3"/>
  <c r="AA3"/>
  <c r="AC3"/>
  <c r="AC43"/>
  <c r="AE3"/>
  <c r="AE43"/>
  <c r="AG3"/>
  <c r="AK3"/>
  <c r="AK43"/>
  <c r="AM3"/>
  <c r="AM43"/>
  <c r="F4"/>
  <c r="H4"/>
  <c r="H44"/>
  <c r="J4"/>
  <c r="J44"/>
  <c r="L4"/>
  <c r="L44"/>
  <c r="N4"/>
  <c r="P4"/>
  <c r="P44"/>
  <c r="R4"/>
  <c r="T4"/>
  <c r="T44"/>
  <c r="V4"/>
  <c r="X4"/>
  <c r="X44"/>
  <c r="Z4"/>
  <c r="Z44"/>
  <c r="AB4"/>
  <c r="AB44"/>
  <c r="AD4"/>
  <c r="AF4"/>
  <c r="AF44"/>
  <c r="AJ4"/>
  <c r="AJ44"/>
  <c r="AL4"/>
  <c r="AI88"/>
  <c r="AI84"/>
  <c r="AI80"/>
  <c r="I80"/>
  <c r="G80"/>
  <c r="S78"/>
  <c r="M78"/>
  <c r="I78"/>
  <c r="E78"/>
  <c r="S74"/>
  <c r="M74"/>
  <c r="I74"/>
  <c r="E74"/>
  <c r="J71"/>
  <c r="J93"/>
  <c r="F71"/>
  <c r="F93"/>
  <c r="AK70"/>
  <c r="AK92"/>
  <c r="AE70"/>
  <c r="AA70"/>
  <c r="W70"/>
  <c r="S70"/>
  <c r="M70"/>
  <c r="M92"/>
  <c r="I70"/>
  <c r="I92"/>
  <c r="E70"/>
  <c r="E92"/>
  <c r="AI64"/>
  <c r="AI60"/>
  <c r="AI56"/>
  <c r="AL10"/>
  <c r="AD10"/>
  <c r="V10"/>
  <c r="N10"/>
  <c r="F10"/>
  <c r="AG9"/>
  <c r="Y9"/>
  <c r="I9"/>
  <c r="AL6"/>
  <c r="AD6"/>
  <c r="V6"/>
  <c r="N6"/>
  <c r="F6"/>
  <c r="AG5"/>
  <c r="Y5"/>
  <c r="I5"/>
  <c r="F43"/>
  <c r="F92"/>
  <c r="AM91"/>
  <c r="AK91"/>
  <c r="AI91"/>
  <c r="AG91"/>
  <c r="AE91"/>
  <c r="AC91"/>
  <c r="AA91"/>
  <c r="Y91"/>
  <c r="W91"/>
  <c r="U91"/>
  <c r="S91"/>
  <c r="Q91"/>
  <c r="O91"/>
  <c r="M91"/>
  <c r="K91"/>
  <c r="I91"/>
  <c r="G91"/>
  <c r="E91"/>
  <c r="AL90"/>
  <c r="AJ90"/>
  <c r="AH90"/>
  <c r="AF90"/>
  <c r="AD90"/>
  <c r="AB90"/>
  <c r="Z90"/>
  <c r="X90"/>
  <c r="V90"/>
  <c r="T90"/>
  <c r="R90"/>
  <c r="P90"/>
  <c r="N90"/>
  <c r="L90"/>
  <c r="J90"/>
  <c r="H90"/>
  <c r="AM87"/>
  <c r="AK87"/>
  <c r="AG87"/>
  <c r="AE87"/>
  <c r="AC87"/>
  <c r="AA87"/>
  <c r="Y87"/>
  <c r="W87"/>
  <c r="U87"/>
  <c r="S87"/>
  <c r="O87"/>
  <c r="M87"/>
  <c r="K87"/>
  <c r="I87"/>
  <c r="G87"/>
  <c r="E87"/>
  <c r="AL86"/>
  <c r="AJ86"/>
  <c r="AF86"/>
  <c r="AD86"/>
  <c r="AB86"/>
  <c r="Z86"/>
  <c r="X86"/>
  <c r="V86"/>
  <c r="T86"/>
  <c r="R86"/>
  <c r="P86"/>
  <c r="N86"/>
  <c r="L86"/>
  <c r="J86"/>
  <c r="H86"/>
  <c r="Q86"/>
  <c r="AM83"/>
  <c r="AK83"/>
  <c r="AG83"/>
  <c r="AE83"/>
  <c r="AC83"/>
  <c r="AA83"/>
  <c r="Y83"/>
  <c r="W83"/>
  <c r="U83"/>
  <c r="S83"/>
  <c r="O83"/>
  <c r="M83"/>
  <c r="K83"/>
  <c r="I83"/>
  <c r="G83"/>
  <c r="E83"/>
  <c r="Q83"/>
  <c r="AL82"/>
  <c r="AJ82"/>
  <c r="AF82"/>
  <c r="AD82"/>
  <c r="AB82"/>
  <c r="Z82"/>
  <c r="X82"/>
  <c r="V82"/>
  <c r="T82"/>
  <c r="R82"/>
  <c r="P82"/>
  <c r="N82"/>
  <c r="L82"/>
  <c r="J82"/>
  <c r="H82"/>
  <c r="AM79"/>
  <c r="AK79"/>
  <c r="AG79"/>
  <c r="AE79"/>
  <c r="AC79"/>
  <c r="AA79"/>
  <c r="Y79"/>
  <c r="W79"/>
  <c r="U79"/>
  <c r="S79"/>
  <c r="O79"/>
  <c r="M79"/>
  <c r="K79"/>
  <c r="I79"/>
  <c r="G79"/>
  <c r="E79"/>
  <c r="AL78"/>
  <c r="AJ78"/>
  <c r="AF78"/>
  <c r="AD78"/>
  <c r="AB78"/>
  <c r="Z78"/>
  <c r="X78"/>
  <c r="V78"/>
  <c r="T78"/>
  <c r="R78"/>
  <c r="P78"/>
  <c r="N78"/>
  <c r="L78"/>
  <c r="J78"/>
  <c r="H78"/>
  <c r="Q78"/>
  <c r="AM75"/>
  <c r="AK75"/>
  <c r="AG75"/>
  <c r="AE75"/>
  <c r="AC75"/>
  <c r="AA75"/>
  <c r="Y75"/>
  <c r="W75"/>
  <c r="U75"/>
  <c r="S75"/>
  <c r="O75"/>
  <c r="M75"/>
  <c r="K75"/>
  <c r="I75"/>
  <c r="G75"/>
  <c r="E75"/>
  <c r="AL74"/>
  <c r="AJ74"/>
  <c r="AF74"/>
  <c r="AD74"/>
  <c r="AB74"/>
  <c r="Z74"/>
  <c r="X74"/>
  <c r="V74"/>
  <c r="T74"/>
  <c r="R74"/>
  <c r="P74"/>
  <c r="N74"/>
  <c r="L74"/>
  <c r="J74"/>
  <c r="H74"/>
  <c r="AM71"/>
  <c r="AK71"/>
  <c r="AG71"/>
  <c r="AE71"/>
  <c r="AC71"/>
  <c r="AA71"/>
  <c r="Y71"/>
  <c r="W71"/>
  <c r="U71"/>
  <c r="S71"/>
  <c r="O71"/>
  <c r="M71"/>
  <c r="K71"/>
  <c r="I71"/>
  <c r="G71"/>
  <c r="E71"/>
  <c r="AL70"/>
  <c r="AJ70"/>
  <c r="AF70"/>
  <c r="AD70"/>
  <c r="AB70"/>
  <c r="Z70"/>
  <c r="X70"/>
  <c r="V70"/>
  <c r="T70"/>
  <c r="R70"/>
  <c r="P70"/>
  <c r="N70"/>
  <c r="L70"/>
  <c r="J70"/>
  <c r="H70"/>
  <c r="Q70"/>
  <c r="AM67"/>
  <c r="AK67"/>
  <c r="AG67"/>
  <c r="AE67"/>
  <c r="AC67"/>
  <c r="AA67"/>
  <c r="Y67"/>
  <c r="W67"/>
  <c r="U67"/>
  <c r="S67"/>
  <c r="O67"/>
  <c r="M67"/>
  <c r="K67"/>
  <c r="I67"/>
  <c r="G67"/>
  <c r="E67"/>
  <c r="AL66"/>
  <c r="AJ66"/>
  <c r="AF66"/>
  <c r="AD66"/>
  <c r="AB66"/>
  <c r="Z66"/>
  <c r="X66"/>
  <c r="V66"/>
  <c r="T66"/>
  <c r="R66"/>
  <c r="P66"/>
  <c r="N66"/>
  <c r="L66"/>
  <c r="J66"/>
  <c r="H66"/>
  <c r="AM63"/>
  <c r="AK63"/>
  <c r="AG63"/>
  <c r="AE63"/>
  <c r="AC63"/>
  <c r="AA63"/>
  <c r="Y63"/>
  <c r="W63"/>
  <c r="U63"/>
  <c r="S63"/>
  <c r="O63"/>
  <c r="M63"/>
  <c r="K63"/>
  <c r="I63"/>
  <c r="G63"/>
  <c r="E63"/>
  <c r="AL62"/>
  <c r="AJ62"/>
  <c r="AF62"/>
  <c r="AD62"/>
  <c r="AB62"/>
  <c r="Z62"/>
  <c r="X62"/>
  <c r="V62"/>
  <c r="T62"/>
  <c r="R62"/>
  <c r="P62"/>
  <c r="N62"/>
  <c r="L62"/>
  <c r="J62"/>
  <c r="H62"/>
  <c r="Q62"/>
  <c r="AM59"/>
  <c r="AK59"/>
  <c r="AG59"/>
  <c r="AE59"/>
  <c r="AC59"/>
  <c r="AA59"/>
  <c r="Y59"/>
  <c r="W59"/>
  <c r="U59"/>
  <c r="S59"/>
  <c r="O59"/>
  <c r="M59"/>
  <c r="K59"/>
  <c r="I59"/>
  <c r="G59"/>
  <c r="E59"/>
  <c r="AL58"/>
  <c r="AJ58"/>
  <c r="AF58"/>
  <c r="AD58"/>
  <c r="AB58"/>
  <c r="Z58"/>
  <c r="X58"/>
  <c r="V58"/>
  <c r="T58"/>
  <c r="R58"/>
  <c r="P58"/>
  <c r="N58"/>
  <c r="L58"/>
  <c r="J58"/>
  <c r="H58"/>
  <c r="AM55"/>
  <c r="AM93"/>
  <c r="AM94"/>
  <c r="AK55"/>
  <c r="AG55"/>
  <c r="AG93"/>
  <c r="AG94"/>
  <c r="AE55"/>
  <c r="AC55"/>
  <c r="AC93"/>
  <c r="AC94"/>
  <c r="AA55"/>
  <c r="Y55"/>
  <c r="Y93"/>
  <c r="Y94"/>
  <c r="W55"/>
  <c r="U55"/>
  <c r="U93"/>
  <c r="U94"/>
  <c r="S55"/>
  <c r="O55"/>
  <c r="O93"/>
  <c r="O94"/>
  <c r="M55"/>
  <c r="K55"/>
  <c r="K93"/>
  <c r="K94"/>
  <c r="I55"/>
  <c r="G55"/>
  <c r="G93"/>
  <c r="E55"/>
  <c r="AL54"/>
  <c r="AL92"/>
  <c r="AL94"/>
  <c r="AJ54"/>
  <c r="AF54"/>
  <c r="AD54"/>
  <c r="AB54"/>
  <c r="Z54"/>
  <c r="X54"/>
  <c r="V54"/>
  <c r="T54"/>
  <c r="AH54"/>
  <c r="R54"/>
  <c r="P54"/>
  <c r="P92"/>
  <c r="P94"/>
  <c r="N54"/>
  <c r="L54"/>
  <c r="L92"/>
  <c r="L94"/>
  <c r="J54"/>
  <c r="H54"/>
  <c r="H92"/>
  <c r="H94"/>
  <c r="AM42"/>
  <c r="AK42"/>
  <c r="AI42"/>
  <c r="AG42"/>
  <c r="AE42"/>
  <c r="AC42"/>
  <c r="AA42"/>
  <c r="Y42"/>
  <c r="W42"/>
  <c r="U42"/>
  <c r="S42"/>
  <c r="Q42"/>
  <c r="O42"/>
  <c r="M42"/>
  <c r="K42"/>
  <c r="I42"/>
  <c r="G42"/>
  <c r="E42"/>
  <c r="AL41"/>
  <c r="AJ41"/>
  <c r="AH41"/>
  <c r="AF41"/>
  <c r="AD41"/>
  <c r="AB41"/>
  <c r="Z41"/>
  <c r="X41"/>
  <c r="V41"/>
  <c r="T41"/>
  <c r="R41"/>
  <c r="P41"/>
  <c r="N41"/>
  <c r="L41"/>
  <c r="J41"/>
  <c r="H41"/>
  <c r="AM38"/>
  <c r="AK38"/>
  <c r="AI38"/>
  <c r="AG38"/>
  <c r="AE38"/>
  <c r="AC38"/>
  <c r="AA38"/>
  <c r="Y38"/>
  <c r="W38"/>
  <c r="U38"/>
  <c r="S38"/>
  <c r="Q38"/>
  <c r="O38"/>
  <c r="M38"/>
  <c r="K38"/>
  <c r="I38"/>
  <c r="G38"/>
  <c r="E38"/>
  <c r="AL37"/>
  <c r="AJ37"/>
  <c r="AH37"/>
  <c r="AF37"/>
  <c r="AD37"/>
  <c r="AB37"/>
  <c r="Z37"/>
  <c r="X37"/>
  <c r="V37"/>
  <c r="T37"/>
  <c r="R37"/>
  <c r="P37"/>
  <c r="N37"/>
  <c r="L37"/>
  <c r="J37"/>
  <c r="H37"/>
  <c r="AM34"/>
  <c r="AK34"/>
  <c r="AI34"/>
  <c r="AG34"/>
  <c r="AE34"/>
  <c r="AC34"/>
  <c r="AA34"/>
  <c r="Y34"/>
  <c r="W34"/>
  <c r="U34"/>
  <c r="S34"/>
  <c r="Q34"/>
  <c r="O34"/>
  <c r="M34"/>
  <c r="K34"/>
  <c r="I34"/>
  <c r="G34"/>
  <c r="E34"/>
  <c r="AL33"/>
  <c r="AJ33"/>
  <c r="AH33"/>
  <c r="AF33"/>
  <c r="AD33"/>
  <c r="AB33"/>
  <c r="Z33"/>
  <c r="X33"/>
  <c r="V33"/>
  <c r="T33"/>
  <c r="R33"/>
  <c r="P33"/>
  <c r="N33"/>
  <c r="L33"/>
  <c r="J33"/>
  <c r="H33"/>
  <c r="AM30"/>
  <c r="AK30"/>
  <c r="AG30"/>
  <c r="AE30"/>
  <c r="AC30"/>
  <c r="AA30"/>
  <c r="Y30"/>
  <c r="W30"/>
  <c r="U30"/>
  <c r="S30"/>
  <c r="AH30"/>
  <c r="AI30"/>
  <c r="O30"/>
  <c r="M30"/>
  <c r="K30"/>
  <c r="I30"/>
  <c r="G30"/>
  <c r="E30"/>
  <c r="AL29"/>
  <c r="AJ29"/>
  <c r="AF29"/>
  <c r="AD29"/>
  <c r="AB29"/>
  <c r="Z29"/>
  <c r="X29"/>
  <c r="V29"/>
  <c r="T29"/>
  <c r="R29"/>
  <c r="P29"/>
  <c r="N29"/>
  <c r="L29"/>
  <c r="J29"/>
  <c r="H29"/>
  <c r="AM26"/>
  <c r="AK26"/>
  <c r="AG26"/>
  <c r="AE26"/>
  <c r="AC26"/>
  <c r="AA26"/>
  <c r="Y26"/>
  <c r="W26"/>
  <c r="U26"/>
  <c r="S26"/>
  <c r="O26"/>
  <c r="M26"/>
  <c r="K26"/>
  <c r="I26"/>
  <c r="G26"/>
  <c r="E26"/>
  <c r="AL25"/>
  <c r="AJ25"/>
  <c r="AF25"/>
  <c r="AD25"/>
  <c r="AB25"/>
  <c r="Z25"/>
  <c r="X25"/>
  <c r="V25"/>
  <c r="T25"/>
  <c r="R25"/>
  <c r="P25"/>
  <c r="N25"/>
  <c r="L25"/>
  <c r="J25"/>
  <c r="H25"/>
  <c r="AM22"/>
  <c r="AK22"/>
  <c r="AG22"/>
  <c r="AE22"/>
  <c r="AC22"/>
  <c r="AA22"/>
  <c r="Y22"/>
  <c r="W22"/>
  <c r="U22"/>
  <c r="S22"/>
  <c r="AH22"/>
  <c r="AI22"/>
  <c r="O22"/>
  <c r="M22"/>
  <c r="K22"/>
  <c r="I22"/>
  <c r="G22"/>
  <c r="E22"/>
  <c r="AL21"/>
  <c r="AJ21"/>
  <c r="AF21"/>
  <c r="AD21"/>
  <c r="AB21"/>
  <c r="Z21"/>
  <c r="X21"/>
  <c r="V21"/>
  <c r="T21"/>
  <c r="R21"/>
  <c r="P21"/>
  <c r="N21"/>
  <c r="L21"/>
  <c r="J21"/>
  <c r="H21"/>
  <c r="AM18"/>
  <c r="AK18"/>
  <c r="AG18"/>
  <c r="AE18"/>
  <c r="AC18"/>
  <c r="AA18"/>
  <c r="Y18"/>
  <c r="W18"/>
  <c r="U18"/>
  <c r="S18"/>
  <c r="O18"/>
  <c r="M18"/>
  <c r="K18"/>
  <c r="I18"/>
  <c r="G18"/>
  <c r="E18"/>
  <c r="AL17"/>
  <c r="AJ17"/>
  <c r="AF17"/>
  <c r="AD17"/>
  <c r="AB17"/>
  <c r="Z17"/>
  <c r="X17"/>
  <c r="V17"/>
  <c r="T17"/>
  <c r="R17"/>
  <c r="P17"/>
  <c r="N17"/>
  <c r="L17"/>
  <c r="J17"/>
  <c r="H17"/>
  <c r="AM14"/>
  <c r="AK14"/>
  <c r="AG14"/>
  <c r="AE14"/>
  <c r="AC14"/>
  <c r="AA14"/>
  <c r="Y14"/>
  <c r="W14"/>
  <c r="U14"/>
  <c r="S14"/>
  <c r="AH14"/>
  <c r="AI14"/>
  <c r="O14"/>
  <c r="M14"/>
  <c r="K14"/>
  <c r="I14"/>
  <c r="G14"/>
  <c r="E14"/>
  <c r="AL13"/>
  <c r="AJ13"/>
  <c r="AF13"/>
  <c r="AD13"/>
  <c r="AB13"/>
  <c r="Z13"/>
  <c r="X13"/>
  <c r="V13"/>
  <c r="T13"/>
  <c r="R13"/>
  <c r="P13"/>
  <c r="N13"/>
  <c r="L13"/>
  <c r="J13"/>
  <c r="H13"/>
  <c r="AM10"/>
  <c r="AK10"/>
  <c r="AG10"/>
  <c r="AE10"/>
  <c r="AC10"/>
  <c r="AA10"/>
  <c r="Y10"/>
  <c r="W10"/>
  <c r="U10"/>
  <c r="S10"/>
  <c r="O10"/>
  <c r="M10"/>
  <c r="K10"/>
  <c r="I10"/>
  <c r="G10"/>
  <c r="E10"/>
  <c r="AL9"/>
  <c r="AJ9"/>
  <c r="AF9"/>
  <c r="AD9"/>
  <c r="AB9"/>
  <c r="Z9"/>
  <c r="X9"/>
  <c r="V9"/>
  <c r="T9"/>
  <c r="R9"/>
  <c r="P9"/>
  <c r="N9"/>
  <c r="L9"/>
  <c r="J9"/>
  <c r="H9"/>
  <c r="AM6"/>
  <c r="AK6"/>
  <c r="AK44"/>
  <c r="AK45"/>
  <c r="AG6"/>
  <c r="AE6"/>
  <c r="AE44"/>
  <c r="AE45"/>
  <c r="AC6"/>
  <c r="AA6"/>
  <c r="AA44"/>
  <c r="Y6"/>
  <c r="W6"/>
  <c r="W44"/>
  <c r="W45"/>
  <c r="U6"/>
  <c r="S6"/>
  <c r="O6"/>
  <c r="M6"/>
  <c r="M44"/>
  <c r="K6"/>
  <c r="K44"/>
  <c r="K45"/>
  <c r="I6"/>
  <c r="I44"/>
  <c r="G6"/>
  <c r="G44"/>
  <c r="G45"/>
  <c r="E6"/>
  <c r="E44"/>
  <c r="E45"/>
  <c r="AL5"/>
  <c r="AJ5"/>
  <c r="AJ43"/>
  <c r="AJ45"/>
  <c r="AF5"/>
  <c r="AD5"/>
  <c r="AB5"/>
  <c r="Z5"/>
  <c r="X5"/>
  <c r="V5"/>
  <c r="T5"/>
  <c r="R5"/>
  <c r="R43"/>
  <c r="P5"/>
  <c r="N5"/>
  <c r="L5"/>
  <c r="J5"/>
  <c r="H5"/>
  <c r="Q16"/>
  <c r="AH11"/>
  <c r="O44"/>
  <c r="O45"/>
  <c r="U44"/>
  <c r="U45"/>
  <c r="Y44"/>
  <c r="AC44"/>
  <c r="AC45"/>
  <c r="AG44"/>
  <c r="AM44"/>
  <c r="AM45"/>
  <c r="Q3"/>
  <c r="Q8"/>
  <c r="Q12"/>
  <c r="AH19"/>
  <c r="AH10"/>
  <c r="AI10"/>
  <c r="AH18"/>
  <c r="AI18"/>
  <c r="AH26"/>
  <c r="AI26"/>
  <c r="AH4"/>
  <c r="AH7"/>
  <c r="AH15"/>
  <c r="Q23"/>
  <c r="Q53"/>
  <c r="Q56"/>
  <c r="Q64"/>
  <c r="Q76"/>
  <c r="AH20"/>
  <c r="AI20"/>
  <c r="AI19"/>
  <c r="Q19"/>
  <c r="AH12"/>
  <c r="AI12"/>
  <c r="AI11"/>
  <c r="Q11"/>
  <c r="AI15"/>
  <c r="R44"/>
  <c r="AI4"/>
  <c r="AA43"/>
  <c r="S43"/>
  <c r="AH3"/>
  <c r="M43"/>
  <c r="M45"/>
  <c r="R45"/>
  <c r="AA45"/>
  <c r="Q4"/>
  <c r="H43"/>
  <c r="H45"/>
  <c r="J43"/>
  <c r="J45"/>
  <c r="L43"/>
  <c r="L45"/>
  <c r="N43"/>
  <c r="P43"/>
  <c r="P45"/>
  <c r="T43"/>
  <c r="T45"/>
  <c r="V43"/>
  <c r="X43"/>
  <c r="X45"/>
  <c r="Z43"/>
  <c r="Z45"/>
  <c r="AB43"/>
  <c r="AB45"/>
  <c r="AD43"/>
  <c r="AF43"/>
  <c r="AF45"/>
  <c r="AL43"/>
  <c r="S44"/>
  <c r="S45"/>
  <c r="AH6"/>
  <c r="AI6"/>
  <c r="I43"/>
  <c r="I45"/>
  <c r="AH5"/>
  <c r="AI5"/>
  <c r="Q6"/>
  <c r="Q5"/>
  <c r="AH8"/>
  <c r="AI8"/>
  <c r="AI7"/>
  <c r="Q7"/>
  <c r="AH9"/>
  <c r="AI9"/>
  <c r="Q10"/>
  <c r="Q9"/>
  <c r="Q13"/>
  <c r="AH13"/>
  <c r="AI13"/>
  <c r="Q14"/>
  <c r="AH16"/>
  <c r="AI16"/>
  <c r="Q15"/>
  <c r="Q17"/>
  <c r="AH17"/>
  <c r="AI17"/>
  <c r="Q18"/>
  <c r="Q21"/>
  <c r="AH21"/>
  <c r="AI21"/>
  <c r="Q22"/>
  <c r="AH23"/>
  <c r="AI23"/>
  <c r="Q24"/>
  <c r="Q25"/>
  <c r="AH25"/>
  <c r="AI25"/>
  <c r="Q26"/>
  <c r="Q29"/>
  <c r="AI44"/>
  <c r="AH29"/>
  <c r="AH43"/>
  <c r="Q30"/>
  <c r="Q44"/>
  <c r="AH44"/>
  <c r="J92"/>
  <c r="J94"/>
  <c r="N92"/>
  <c r="N94"/>
  <c r="AJ92"/>
  <c r="AJ94"/>
  <c r="E93"/>
  <c r="E94"/>
  <c r="I93"/>
  <c r="I94"/>
  <c r="M93"/>
  <c r="M94"/>
  <c r="W93"/>
  <c r="AA93"/>
  <c r="AE93"/>
  <c r="AK93"/>
  <c r="AK94"/>
  <c r="Q58"/>
  <c r="Q66"/>
  <c r="Q74"/>
  <c r="Q79"/>
  <c r="Q82"/>
  <c r="Q87"/>
  <c r="AH87"/>
  <c r="AI87"/>
  <c r="AH53"/>
  <c r="AI53"/>
  <c r="AH57"/>
  <c r="AI57"/>
  <c r="G92"/>
  <c r="AH61"/>
  <c r="AI61"/>
  <c r="AH65"/>
  <c r="AI65"/>
  <c r="Q68"/>
  <c r="AH68"/>
  <c r="AI68"/>
  <c r="Q69"/>
  <c r="AH72"/>
  <c r="AI72"/>
  <c r="AH76"/>
  <c r="AI76"/>
  <c r="Q77"/>
  <c r="AH81"/>
  <c r="AI81"/>
  <c r="AH85"/>
  <c r="AI85"/>
  <c r="AH89"/>
  <c r="AI89"/>
  <c r="Q72"/>
  <c r="AH52"/>
  <c r="AI52"/>
  <c r="S92"/>
  <c r="G94"/>
  <c r="F94"/>
  <c r="AL44"/>
  <c r="AL45"/>
  <c r="AD44"/>
  <c r="AD45"/>
  <c r="V44"/>
  <c r="V45"/>
  <c r="N44"/>
  <c r="N45"/>
  <c r="F44"/>
  <c r="F45"/>
  <c r="AG43"/>
  <c r="AG45"/>
  <c r="Y43"/>
  <c r="Y45"/>
  <c r="Q43"/>
  <c r="W92"/>
  <c r="AA92"/>
  <c r="AE92"/>
  <c r="Q80"/>
  <c r="Q85"/>
  <c r="Q88"/>
  <c r="AI54"/>
  <c r="R92"/>
  <c r="R94"/>
  <c r="V92"/>
  <c r="V94"/>
  <c r="Z92"/>
  <c r="Z94"/>
  <c r="AD92"/>
  <c r="AD94"/>
  <c r="AH55"/>
  <c r="S93"/>
  <c r="S94"/>
  <c r="AH58"/>
  <c r="AH59"/>
  <c r="AI59"/>
  <c r="AH62"/>
  <c r="AI62"/>
  <c r="AH63"/>
  <c r="AI63"/>
  <c r="AH66"/>
  <c r="AI66"/>
  <c r="AH67"/>
  <c r="AI67"/>
  <c r="AH70"/>
  <c r="AI70"/>
  <c r="AH71"/>
  <c r="AI71"/>
  <c r="AH74"/>
  <c r="AI74"/>
  <c r="AH75"/>
  <c r="AI75"/>
  <c r="AH78"/>
  <c r="AI78"/>
  <c r="AH79"/>
  <c r="AI79"/>
  <c r="AH82"/>
  <c r="AI82"/>
  <c r="AH83"/>
  <c r="AI83"/>
  <c r="AH86"/>
  <c r="AI86"/>
  <c r="Q54"/>
  <c r="Q92"/>
  <c r="T92"/>
  <c r="T94"/>
  <c r="X92"/>
  <c r="X94"/>
  <c r="AB92"/>
  <c r="AB94"/>
  <c r="AF92"/>
  <c r="AF94"/>
  <c r="Q55"/>
  <c r="Q59"/>
  <c r="Q63"/>
  <c r="Q67"/>
  <c r="Q71"/>
  <c r="Q75"/>
  <c r="AI3"/>
  <c r="AH45"/>
  <c r="Q45"/>
  <c r="AI29"/>
  <c r="AA94"/>
  <c r="AH92"/>
  <c r="AE94"/>
  <c r="W94"/>
  <c r="Q93"/>
  <c r="Q94"/>
  <c r="AI58"/>
  <c r="AH93"/>
  <c r="AH94"/>
  <c r="AI55"/>
  <c r="AI93"/>
  <c r="AI92"/>
  <c r="AI43"/>
  <c r="AI45"/>
  <c r="AI94"/>
  <c r="E38" i="33"/>
  <c r="C38"/>
  <c r="I38"/>
  <c r="C39"/>
  <c r="I39"/>
  <c r="I40"/>
  <c r="C40"/>
  <c r="F39"/>
  <c r="E39"/>
  <c r="E40"/>
  <c r="K38"/>
  <c r="L38"/>
  <c r="F38"/>
  <c r="F40"/>
  <c r="L39"/>
  <c r="L40"/>
  <c r="K39"/>
  <c r="K40"/>
  <c r="B1" i="53"/>
  <c r="B60"/>
  <c r="W1"/>
  <c r="BD1"/>
  <c r="Z1"/>
  <c r="AI1"/>
  <c r="AI60"/>
  <c r="BG1"/>
  <c r="Z3"/>
  <c r="AA3"/>
  <c r="AB3"/>
  <c r="AC3"/>
  <c r="AD3"/>
  <c r="AE3"/>
  <c r="AF3"/>
  <c r="AG3"/>
  <c r="BG3"/>
  <c r="BH3"/>
  <c r="BI3"/>
  <c r="BJ3"/>
  <c r="BK3"/>
  <c r="BL3"/>
  <c r="BM3"/>
  <c r="BN3"/>
  <c r="Z5"/>
  <c r="AA5"/>
  <c r="AB5"/>
  <c r="AC5"/>
  <c r="AD5"/>
  <c r="AE5"/>
  <c r="AF5"/>
  <c r="AG5"/>
  <c r="BG5"/>
  <c r="BH5"/>
  <c r="BI5"/>
  <c r="BJ5"/>
  <c r="BK5"/>
  <c r="BL5"/>
  <c r="BM5"/>
  <c r="BN5"/>
  <c r="Z7"/>
  <c r="AA7"/>
  <c r="AB7"/>
  <c r="AC7"/>
  <c r="AD7"/>
  <c r="AE7"/>
  <c r="AF7"/>
  <c r="AG7"/>
  <c r="BG7"/>
  <c r="BH7"/>
  <c r="BI7"/>
  <c r="BJ7"/>
  <c r="BK7"/>
  <c r="BL7"/>
  <c r="BM7"/>
  <c r="BN7"/>
  <c r="Z9"/>
  <c r="AA9"/>
  <c r="AB9"/>
  <c r="AC9"/>
  <c r="AD9"/>
  <c r="AE9"/>
  <c r="AF9"/>
  <c r="AG9"/>
  <c r="BG9"/>
  <c r="BH9"/>
  <c r="BI9"/>
  <c r="BJ9"/>
  <c r="BK9"/>
  <c r="BL9"/>
  <c r="BM9"/>
  <c r="BN9"/>
  <c r="Z11"/>
  <c r="AA11"/>
  <c r="AB11"/>
  <c r="AC11"/>
  <c r="AD11"/>
  <c r="AE11"/>
  <c r="AF11"/>
  <c r="AG11"/>
  <c r="BG11"/>
  <c r="BH11"/>
  <c r="BI11"/>
  <c r="BJ11"/>
  <c r="BK11"/>
  <c r="BL11"/>
  <c r="BM11"/>
  <c r="BN11"/>
  <c r="Z13"/>
  <c r="AA13"/>
  <c r="AB13"/>
  <c r="AC13"/>
  <c r="AD13"/>
  <c r="AE13"/>
  <c r="AF13"/>
  <c r="AG13"/>
  <c r="BG13"/>
  <c r="BH13"/>
  <c r="BI13"/>
  <c r="BJ13"/>
  <c r="BK13"/>
  <c r="BL13"/>
  <c r="BM13"/>
  <c r="BN13"/>
  <c r="Z15"/>
  <c r="AA15"/>
  <c r="AB15"/>
  <c r="AC15"/>
  <c r="AD15"/>
  <c r="AE15"/>
  <c r="AF15"/>
  <c r="AG15"/>
  <c r="BG15"/>
  <c r="BH15"/>
  <c r="BI15"/>
  <c r="BJ15"/>
  <c r="BK15"/>
  <c r="BL15"/>
  <c r="BM15"/>
  <c r="BN15"/>
  <c r="Z17"/>
  <c r="AA17"/>
  <c r="AB17"/>
  <c r="AC17"/>
  <c r="AD17"/>
  <c r="AE17"/>
  <c r="AF17"/>
  <c r="AG17"/>
  <c r="BG17"/>
  <c r="BH17"/>
  <c r="BI17"/>
  <c r="BJ17"/>
  <c r="BK17"/>
  <c r="BL17"/>
  <c r="BM17"/>
  <c r="BN17"/>
  <c r="Z19"/>
  <c r="AA19"/>
  <c r="AB19"/>
  <c r="AC19"/>
  <c r="AD19"/>
  <c r="AE19"/>
  <c r="AF19"/>
  <c r="AG19"/>
  <c r="BG19"/>
  <c r="BH19"/>
  <c r="BI19"/>
  <c r="BJ19"/>
  <c r="BK19"/>
  <c r="BL19"/>
  <c r="BM19"/>
  <c r="BN19"/>
  <c r="Z21"/>
  <c r="AA21"/>
  <c r="AB21"/>
  <c r="AC21"/>
  <c r="AD21"/>
  <c r="AE21"/>
  <c r="AF21"/>
  <c r="AG21"/>
  <c r="BG21"/>
  <c r="BH21"/>
  <c r="BI21"/>
  <c r="BJ21"/>
  <c r="BK21"/>
  <c r="BL21"/>
  <c r="BM21"/>
  <c r="BN21"/>
  <c r="Z23"/>
  <c r="AA23"/>
  <c r="AB23"/>
  <c r="AC23"/>
  <c r="AD23"/>
  <c r="AE23"/>
  <c r="AF23"/>
  <c r="AG23"/>
  <c r="BG23"/>
  <c r="BH23"/>
  <c r="BI23"/>
  <c r="BJ23"/>
  <c r="BK23"/>
  <c r="BL23"/>
  <c r="BM23"/>
  <c r="BN23"/>
  <c r="Z25"/>
  <c r="AA25"/>
  <c r="AB25"/>
  <c r="AC25"/>
  <c r="AD25"/>
  <c r="AE25"/>
  <c r="AF25"/>
  <c r="AG25"/>
  <c r="BG25"/>
  <c r="BH25"/>
  <c r="BI25"/>
  <c r="BJ25"/>
  <c r="BK25"/>
  <c r="BL25"/>
  <c r="BM25"/>
  <c r="BN25"/>
  <c r="Z27"/>
  <c r="AA27"/>
  <c r="AB27"/>
  <c r="AC27"/>
  <c r="AD27"/>
  <c r="AE27"/>
  <c r="AF27"/>
  <c r="AG27"/>
  <c r="BG27"/>
  <c r="BH27"/>
  <c r="BI27"/>
  <c r="BJ27"/>
  <c r="BK27"/>
  <c r="BL27"/>
  <c r="BM27"/>
  <c r="BN27"/>
  <c r="Z29"/>
  <c r="AA29"/>
  <c r="AB29"/>
  <c r="AC29"/>
  <c r="AD29"/>
  <c r="AE29"/>
  <c r="AF29"/>
  <c r="AG29"/>
  <c r="BG29"/>
  <c r="BH29"/>
  <c r="BI29"/>
  <c r="BJ29"/>
  <c r="BK29"/>
  <c r="BL29"/>
  <c r="BM29"/>
  <c r="BN29"/>
  <c r="Z31"/>
  <c r="AA31"/>
  <c r="AB31"/>
  <c r="AC31"/>
  <c r="AD31"/>
  <c r="AE31"/>
  <c r="AF31"/>
  <c r="AG31"/>
  <c r="BG31"/>
  <c r="BH31"/>
  <c r="BI31"/>
  <c r="BJ31"/>
  <c r="BK31"/>
  <c r="BL31"/>
  <c r="BM31"/>
  <c r="BN31"/>
  <c r="Z33"/>
  <c r="AA33"/>
  <c r="AB33"/>
  <c r="AC33"/>
  <c r="AD33"/>
  <c r="AE33"/>
  <c r="AF33"/>
  <c r="AG33"/>
  <c r="BG33"/>
  <c r="BH33"/>
  <c r="BI33"/>
  <c r="BJ33"/>
  <c r="BK33"/>
  <c r="BL33"/>
  <c r="BM33"/>
  <c r="BN33"/>
  <c r="Z35"/>
  <c r="AA35"/>
  <c r="AB35"/>
  <c r="AC35"/>
  <c r="AD35"/>
  <c r="AE35"/>
  <c r="AF35"/>
  <c r="AG35"/>
  <c r="BG35"/>
  <c r="BH35"/>
  <c r="BI35"/>
  <c r="BJ35"/>
  <c r="BK35"/>
  <c r="BL35"/>
  <c r="BM35"/>
  <c r="BN35"/>
  <c r="Z37"/>
  <c r="AA37"/>
  <c r="AB37"/>
  <c r="AC37"/>
  <c r="AD37"/>
  <c r="AE37"/>
  <c r="AF37"/>
  <c r="AG37"/>
  <c r="BG37"/>
  <c r="BH37"/>
  <c r="BI37"/>
  <c r="BJ37"/>
  <c r="BK37"/>
  <c r="BL37"/>
  <c r="BM37"/>
  <c r="BN37"/>
  <c r="Z39"/>
  <c r="AA39"/>
  <c r="AB39"/>
  <c r="AC39"/>
  <c r="AD39"/>
  <c r="AE39"/>
  <c r="AF39"/>
  <c r="AG39"/>
  <c r="BG39"/>
  <c r="BH39"/>
  <c r="BI39"/>
  <c r="BJ39"/>
  <c r="BK39"/>
  <c r="BL39"/>
  <c r="BM39"/>
  <c r="BN39"/>
  <c r="Z41"/>
  <c r="AA41"/>
  <c r="AB41"/>
  <c r="AC41"/>
  <c r="AD41"/>
  <c r="AE41"/>
  <c r="AF41"/>
  <c r="AG41"/>
  <c r="BG41"/>
  <c r="BH41"/>
  <c r="BI41"/>
  <c r="BJ41"/>
  <c r="BK41"/>
  <c r="BL41"/>
  <c r="BM41"/>
  <c r="BN41"/>
  <c r="Z43"/>
  <c r="AA43"/>
  <c r="AB43"/>
  <c r="AC43"/>
  <c r="AD43"/>
  <c r="AE43"/>
  <c r="AF43"/>
  <c r="AG43"/>
  <c r="BG43"/>
  <c r="BH43"/>
  <c r="BI43"/>
  <c r="BJ43"/>
  <c r="BK43"/>
  <c r="BL43"/>
  <c r="BM43"/>
  <c r="BN43"/>
  <c r="Z45"/>
  <c r="AA45"/>
  <c r="AB45"/>
  <c r="AC45"/>
  <c r="AD45"/>
  <c r="AE45"/>
  <c r="AF45"/>
  <c r="AG45"/>
  <c r="BG45"/>
  <c r="BH45"/>
  <c r="BI45"/>
  <c r="BJ45"/>
  <c r="BK45"/>
  <c r="BL45"/>
  <c r="BM45"/>
  <c r="BN45"/>
  <c r="Z47"/>
  <c r="AA47"/>
  <c r="AB47"/>
  <c r="AC47"/>
  <c r="AD47"/>
  <c r="AE47"/>
  <c r="AF47"/>
  <c r="AG47"/>
  <c r="BG47"/>
  <c r="BH47"/>
  <c r="BI47"/>
  <c r="BJ47"/>
  <c r="BK47"/>
  <c r="BL47"/>
  <c r="BM47"/>
  <c r="BN47"/>
  <c r="Z49"/>
  <c r="AA49"/>
  <c r="AB49"/>
  <c r="AC49"/>
  <c r="AD49"/>
  <c r="AE49"/>
  <c r="AF49"/>
  <c r="AG49"/>
  <c r="BG49"/>
  <c r="BH49"/>
  <c r="BI49"/>
  <c r="BJ49"/>
  <c r="BK49"/>
  <c r="BL49"/>
  <c r="BM49"/>
  <c r="BN49"/>
  <c r="Z51"/>
  <c r="AA51"/>
  <c r="AB51"/>
  <c r="AC51"/>
  <c r="AD51"/>
  <c r="AE51"/>
  <c r="AF51"/>
  <c r="AG51"/>
  <c r="BG51"/>
  <c r="BH51"/>
  <c r="BI51"/>
  <c r="BJ51"/>
  <c r="BK51"/>
  <c r="BL51"/>
  <c r="BM51"/>
  <c r="BN51"/>
  <c r="A53"/>
  <c r="H53"/>
  <c r="K53"/>
  <c r="N53"/>
  <c r="Q53"/>
  <c r="T53"/>
  <c r="W53"/>
  <c r="Z53"/>
  <c r="AA53"/>
  <c r="AA61"/>
  <c r="AH53"/>
  <c r="AO53"/>
  <c r="AR53"/>
  <c r="AU53"/>
  <c r="AX53"/>
  <c r="BA53"/>
  <c r="BD53"/>
  <c r="BG53"/>
  <c r="BH53"/>
  <c r="Z60"/>
  <c r="BG60"/>
  <c r="BH61"/>
  <c r="Z62"/>
  <c r="AA62"/>
  <c r="AB62"/>
  <c r="AC62"/>
  <c r="AD62"/>
  <c r="AE62"/>
  <c r="AF62"/>
  <c r="AG62"/>
  <c r="BG62"/>
  <c r="BH62"/>
  <c r="BI62"/>
  <c r="BJ62"/>
  <c r="BK62"/>
  <c r="BL62"/>
  <c r="BM62"/>
  <c r="BN62"/>
  <c r="Z64"/>
  <c r="AA64"/>
  <c r="AB64"/>
  <c r="AC64"/>
  <c r="AD64"/>
  <c r="AE64"/>
  <c r="AF64"/>
  <c r="AG64"/>
  <c r="BG64"/>
  <c r="BH64"/>
  <c r="BI64"/>
  <c r="BJ64"/>
  <c r="BK64"/>
  <c r="BL64"/>
  <c r="BM64"/>
  <c r="BN64"/>
  <c r="Z66"/>
  <c r="AA66"/>
  <c r="AB66"/>
  <c r="AC66"/>
  <c r="AD66"/>
  <c r="AE66"/>
  <c r="AF66"/>
  <c r="AG66"/>
  <c r="BG66"/>
  <c r="BH66"/>
  <c r="BI66"/>
  <c r="BJ66"/>
  <c r="BK66"/>
  <c r="BL66"/>
  <c r="BM66"/>
  <c r="BN66"/>
  <c r="Z68"/>
  <c r="AA68"/>
  <c r="AB68"/>
  <c r="AC68"/>
  <c r="AD68"/>
  <c r="AE68"/>
  <c r="AF68"/>
  <c r="AG68"/>
  <c r="BG68"/>
  <c r="BH68"/>
  <c r="BI68"/>
  <c r="BJ68"/>
  <c r="BK68"/>
  <c r="BL68"/>
  <c r="BM68"/>
  <c r="BN68"/>
  <c r="Z70"/>
  <c r="AA70"/>
  <c r="AB70"/>
  <c r="AC70"/>
  <c r="AD70"/>
  <c r="AE70"/>
  <c r="AF70"/>
  <c r="AG70"/>
  <c r="BG70"/>
  <c r="BH70"/>
  <c r="BI70"/>
  <c r="BJ70"/>
  <c r="BK70"/>
  <c r="BL70"/>
  <c r="BM70"/>
  <c r="BN70"/>
  <c r="Z72"/>
  <c r="AA72"/>
  <c r="AB72"/>
  <c r="AC72"/>
  <c r="AD72"/>
  <c r="AE72"/>
  <c r="AF72"/>
  <c r="AG72"/>
  <c r="BG72"/>
  <c r="BH72"/>
  <c r="BI72"/>
  <c r="BJ72"/>
  <c r="BK72"/>
  <c r="BL72"/>
  <c r="BM72"/>
  <c r="BN72"/>
  <c r="Z74"/>
  <c r="AA74"/>
  <c r="AB74"/>
  <c r="AC74"/>
  <c r="AD74"/>
  <c r="AE74"/>
  <c r="AF74"/>
  <c r="AG74"/>
  <c r="BG74"/>
  <c r="BH74"/>
  <c r="BI74"/>
  <c r="BJ74"/>
  <c r="BK74"/>
  <c r="BL74"/>
  <c r="BM74"/>
  <c r="BN74"/>
  <c r="Z76"/>
  <c r="AA76"/>
  <c r="AB76"/>
  <c r="AC76"/>
  <c r="AD76"/>
  <c r="AE76"/>
  <c r="AF76"/>
  <c r="AG76"/>
  <c r="BG76"/>
  <c r="BH76"/>
  <c r="BI76"/>
  <c r="BJ76"/>
  <c r="BK76"/>
  <c r="BL76"/>
  <c r="BM76"/>
  <c r="BN76"/>
  <c r="Z78"/>
  <c r="AA78"/>
  <c r="AB78"/>
  <c r="AC78"/>
  <c r="AD78"/>
  <c r="AE78"/>
  <c r="AF78"/>
  <c r="AG78"/>
  <c r="BG78"/>
  <c r="BH78"/>
  <c r="BI78"/>
  <c r="BJ78"/>
  <c r="BK78"/>
  <c r="BL78"/>
  <c r="BM78"/>
  <c r="BN78"/>
  <c r="Z80"/>
  <c r="AA80"/>
  <c r="AB80"/>
  <c r="AC80"/>
  <c r="AD80"/>
  <c r="AE80"/>
  <c r="AF80"/>
  <c r="AG80"/>
  <c r="BG80"/>
  <c r="BH80"/>
  <c r="BI80"/>
  <c r="BJ80"/>
  <c r="BK80"/>
  <c r="BL80"/>
  <c r="BM80"/>
  <c r="BN80"/>
  <c r="Z82"/>
  <c r="AA82"/>
  <c r="AB82"/>
  <c r="AC82"/>
  <c r="AD82"/>
  <c r="AE82"/>
  <c r="AF82"/>
  <c r="AG82"/>
  <c r="BG82"/>
  <c r="BH82"/>
  <c r="BI82"/>
  <c r="BJ82"/>
  <c r="BK82"/>
  <c r="BL82"/>
  <c r="BM82"/>
  <c r="BN82"/>
  <c r="Z84"/>
  <c r="AA84"/>
  <c r="AB84"/>
  <c r="AC84"/>
  <c r="AD84"/>
  <c r="AE84"/>
  <c r="AF84"/>
  <c r="AG84"/>
  <c r="BG84"/>
  <c r="BH84"/>
  <c r="BI84"/>
  <c r="BJ84"/>
  <c r="BK84"/>
  <c r="BL84"/>
  <c r="BM84"/>
  <c r="BN84"/>
  <c r="Z86"/>
  <c r="AA86"/>
  <c r="AB86"/>
  <c r="AC86"/>
  <c r="AD86"/>
  <c r="AE86"/>
  <c r="AF86"/>
  <c r="AG86"/>
  <c r="BG86"/>
  <c r="BH86"/>
  <c r="BI86"/>
  <c r="BJ86"/>
  <c r="BK86"/>
  <c r="BL86"/>
  <c r="BM86"/>
  <c r="BN86"/>
  <c r="Z88"/>
  <c r="AA88"/>
  <c r="AB88"/>
  <c r="AC88"/>
  <c r="AD88"/>
  <c r="AE88"/>
  <c r="AF88"/>
  <c r="AG88"/>
  <c r="BG88"/>
  <c r="BH88"/>
  <c r="BI88"/>
  <c r="BJ88"/>
  <c r="BK88"/>
  <c r="BL88"/>
  <c r="BM88"/>
  <c r="BN88"/>
  <c r="Z90"/>
  <c r="AA90"/>
  <c r="AB90"/>
  <c r="AC90"/>
  <c r="AD90"/>
  <c r="AE90"/>
  <c r="AF90"/>
  <c r="AG90"/>
  <c r="BG90"/>
  <c r="BH90"/>
  <c r="BI90"/>
  <c r="BJ90"/>
  <c r="BK90"/>
  <c r="BL90"/>
  <c r="BM90"/>
  <c r="BN90"/>
  <c r="Z92"/>
  <c r="AA92"/>
  <c r="AB92"/>
  <c r="AC92"/>
  <c r="AD92"/>
  <c r="AE92"/>
  <c r="AF92"/>
  <c r="AG92"/>
  <c r="BG92"/>
  <c r="BH92"/>
  <c r="BI92"/>
  <c r="BJ92"/>
  <c r="BK92"/>
  <c r="BL92"/>
  <c r="BM92"/>
  <c r="BN92"/>
  <c r="Z94"/>
  <c r="AA94"/>
  <c r="AB94"/>
  <c r="AC94"/>
  <c r="AD94"/>
  <c r="AE94"/>
  <c r="AF94"/>
  <c r="AG94"/>
  <c r="BG94"/>
  <c r="BH94"/>
  <c r="BI94"/>
  <c r="BJ94"/>
  <c r="BK94"/>
  <c r="BL94"/>
  <c r="BM94"/>
  <c r="BN94"/>
  <c r="Z96"/>
  <c r="AA96"/>
  <c r="AB96"/>
  <c r="AC96"/>
  <c r="AD96"/>
  <c r="AE96"/>
  <c r="AF96"/>
  <c r="AG96"/>
  <c r="BG96"/>
  <c r="BH96"/>
  <c r="BI96"/>
  <c r="BJ96"/>
  <c r="BK96"/>
  <c r="BL96"/>
  <c r="BM96"/>
  <c r="BN96"/>
  <c r="Z98"/>
  <c r="AA98"/>
  <c r="AB98"/>
  <c r="AC98"/>
  <c r="AD98"/>
  <c r="AE98"/>
  <c r="AF98"/>
  <c r="AG98"/>
  <c r="BG98"/>
  <c r="BH98"/>
  <c r="BI98"/>
  <c r="BJ98"/>
  <c r="BK98"/>
  <c r="BL98"/>
  <c r="BM98"/>
  <c r="BN98"/>
  <c r="Z100"/>
  <c r="AA100"/>
  <c r="AB100"/>
  <c r="AC100"/>
  <c r="AD100"/>
  <c r="AE100"/>
  <c r="AF100"/>
  <c r="AG100"/>
  <c r="BG100"/>
  <c r="BH100"/>
  <c r="BI100"/>
  <c r="BJ100"/>
  <c r="BK100"/>
  <c r="BL100"/>
  <c r="BM100"/>
  <c r="BN100"/>
  <c r="Z102"/>
  <c r="AA102"/>
  <c r="AB102"/>
  <c r="AC102"/>
  <c r="AD102"/>
  <c r="AE102"/>
  <c r="AF102"/>
  <c r="AG102"/>
  <c r="BG102"/>
  <c r="BH102"/>
  <c r="BI102"/>
  <c r="BJ102"/>
  <c r="BK102"/>
  <c r="BL102"/>
  <c r="BM102"/>
  <c r="BN102"/>
  <c r="Z104"/>
  <c r="AA104"/>
  <c r="AB104"/>
  <c r="AC104"/>
  <c r="AD104"/>
  <c r="AE104"/>
  <c r="AF104"/>
  <c r="AG104"/>
  <c r="BG104"/>
  <c r="BH104"/>
  <c r="BI104"/>
  <c r="BJ104"/>
  <c r="BK104"/>
  <c r="BL104"/>
  <c r="BM104"/>
  <c r="BN104"/>
  <c r="Z106"/>
  <c r="AA106"/>
  <c r="AB106"/>
  <c r="AC106"/>
  <c r="AD106"/>
  <c r="AE106"/>
  <c r="AF106"/>
  <c r="AG106"/>
  <c r="BG106"/>
  <c r="BH106"/>
  <c r="BI106"/>
  <c r="BJ106"/>
  <c r="BK106"/>
  <c r="BL106"/>
  <c r="BM106"/>
  <c r="BN106"/>
  <c r="Z108"/>
  <c r="AA108"/>
  <c r="AB108"/>
  <c r="AC108"/>
  <c r="AD108"/>
  <c r="AE108"/>
  <c r="AF108"/>
  <c r="AG108"/>
  <c r="BG108"/>
  <c r="BH108"/>
  <c r="BI108"/>
  <c r="BJ108"/>
  <c r="BK108"/>
  <c r="BL108"/>
  <c r="BM108"/>
  <c r="BN108"/>
  <c r="Z110"/>
  <c r="AA110"/>
  <c r="AB110"/>
  <c r="AC110"/>
  <c r="AD110"/>
  <c r="AE110"/>
  <c r="AF110"/>
  <c r="AG110"/>
  <c r="BG110"/>
  <c r="BH110"/>
  <c r="BI110"/>
  <c r="BJ110"/>
  <c r="BK110"/>
  <c r="BL110"/>
  <c r="BM110"/>
  <c r="BN110"/>
  <c r="A112"/>
  <c r="H112"/>
  <c r="K112"/>
  <c r="N112"/>
  <c r="Q112"/>
  <c r="T112"/>
  <c r="W112"/>
  <c r="Z112"/>
  <c r="AA112"/>
  <c r="AH112"/>
  <c r="AO112"/>
  <c r="AR112"/>
  <c r="AU112"/>
  <c r="AX112"/>
  <c r="BA112"/>
  <c r="BD112"/>
  <c r="BG112"/>
  <c r="BH112"/>
  <c r="W60"/>
  <c r="BD60"/>
  <c r="D53"/>
  <c r="G53"/>
  <c r="F53"/>
  <c r="E53"/>
  <c r="C53"/>
  <c r="AL53"/>
  <c r="AN53"/>
  <c r="G112"/>
  <c r="AN112"/>
  <c r="AK53"/>
  <c r="D112"/>
  <c r="AK112"/>
  <c r="AM53"/>
  <c r="F112"/>
  <c r="E112"/>
  <c r="AM112"/>
  <c r="AL112"/>
  <c r="C112"/>
  <c r="AJ112"/>
  <c r="AJ53"/>
  <c r="C1" i="54"/>
  <c r="D1"/>
  <c r="G1"/>
  <c r="H1"/>
  <c r="J1"/>
  <c r="K1"/>
  <c r="L1"/>
  <c r="M1"/>
  <c r="N1"/>
  <c r="O1"/>
  <c r="P1"/>
  <c r="R1"/>
  <c r="S1"/>
  <c r="V1"/>
  <c r="AA1"/>
  <c r="AB1"/>
  <c r="AE1"/>
  <c r="AF1"/>
  <c r="AH1"/>
  <c r="AI1"/>
  <c r="AJ1"/>
  <c r="AK1"/>
  <c r="AL1"/>
  <c r="AM1"/>
  <c r="AN1"/>
  <c r="AP1"/>
  <c r="AQ1"/>
  <c r="B3"/>
  <c r="V3"/>
  <c r="W3"/>
  <c r="Z3"/>
  <c r="A5"/>
  <c r="Y5"/>
  <c r="Z5"/>
  <c r="A7"/>
  <c r="A9"/>
  <c r="Y7"/>
  <c r="Z7"/>
  <c r="Y9"/>
  <c r="Z9"/>
  <c r="Y11"/>
  <c r="Z11"/>
  <c r="Y13"/>
  <c r="Z13"/>
  <c r="Y15"/>
  <c r="Z15"/>
  <c r="Y17"/>
  <c r="Z17"/>
  <c r="Y19"/>
  <c r="Z19"/>
  <c r="Y21"/>
  <c r="Z21"/>
  <c r="Y23"/>
  <c r="Z23"/>
  <c r="Y25"/>
  <c r="Z25"/>
  <c r="Y27"/>
  <c r="Z27"/>
  <c r="Y29"/>
  <c r="Z29"/>
  <c r="Y31"/>
  <c r="Z31"/>
  <c r="Y33"/>
  <c r="Z33"/>
  <c r="AB33"/>
  <c r="Y35"/>
  <c r="Z35"/>
  <c r="Y37"/>
  <c r="Z37"/>
  <c r="Y39"/>
  <c r="Z39"/>
  <c r="Y41"/>
  <c r="Z41"/>
  <c r="Y43"/>
  <c r="Z43"/>
  <c r="Y45"/>
  <c r="Z45"/>
  <c r="Y47"/>
  <c r="Z47"/>
  <c r="Y49"/>
  <c r="Z49"/>
  <c r="Y51"/>
  <c r="Z51"/>
  <c r="B62"/>
  <c r="V62"/>
  <c r="W62"/>
  <c r="Z62"/>
  <c r="A64"/>
  <c r="B64"/>
  <c r="V64"/>
  <c r="W64"/>
  <c r="Y64"/>
  <c r="Z64"/>
  <c r="A66"/>
  <c r="B66"/>
  <c r="V66"/>
  <c r="W66"/>
  <c r="Y66"/>
  <c r="Z66"/>
  <c r="A68"/>
  <c r="B68"/>
  <c r="V68"/>
  <c r="W68"/>
  <c r="Y68"/>
  <c r="Z68"/>
  <c r="A70"/>
  <c r="B70"/>
  <c r="V70"/>
  <c r="W70"/>
  <c r="Y70"/>
  <c r="Z70"/>
  <c r="A72"/>
  <c r="B72"/>
  <c r="V72"/>
  <c r="W72"/>
  <c r="Y72"/>
  <c r="Z72"/>
  <c r="A74"/>
  <c r="B74"/>
  <c r="V74"/>
  <c r="W74"/>
  <c r="Y74"/>
  <c r="Z74"/>
  <c r="A76"/>
  <c r="B76"/>
  <c r="V76"/>
  <c r="W76"/>
  <c r="Y76"/>
  <c r="Z76"/>
  <c r="A78"/>
  <c r="B78"/>
  <c r="V78"/>
  <c r="W78"/>
  <c r="Y78"/>
  <c r="Z78"/>
  <c r="A80"/>
  <c r="B80"/>
  <c r="V80"/>
  <c r="W80"/>
  <c r="Y80"/>
  <c r="Z80"/>
  <c r="A82"/>
  <c r="B82"/>
  <c r="V82"/>
  <c r="W82"/>
  <c r="Y82"/>
  <c r="Z82"/>
  <c r="A84"/>
  <c r="B84"/>
  <c r="V84"/>
  <c r="W84"/>
  <c r="Y84"/>
  <c r="Z84"/>
  <c r="A86"/>
  <c r="B86"/>
  <c r="V86"/>
  <c r="W86"/>
  <c r="Y86"/>
  <c r="Z86"/>
  <c r="A88"/>
  <c r="B88"/>
  <c r="V88"/>
  <c r="W88"/>
  <c r="Y88"/>
  <c r="Z88"/>
  <c r="A90"/>
  <c r="B90"/>
  <c r="V90"/>
  <c r="W90"/>
  <c r="Y90"/>
  <c r="Z90"/>
  <c r="A92"/>
  <c r="B92"/>
  <c r="V92"/>
  <c r="W92"/>
  <c r="Y92"/>
  <c r="Z92"/>
  <c r="A94"/>
  <c r="B94"/>
  <c r="D94"/>
  <c r="V94"/>
  <c r="W94"/>
  <c r="Y94"/>
  <c r="Z94"/>
  <c r="A96"/>
  <c r="B96"/>
  <c r="V96"/>
  <c r="W96"/>
  <c r="Y96"/>
  <c r="Z96"/>
  <c r="A98"/>
  <c r="B98"/>
  <c r="D98"/>
  <c r="V98"/>
  <c r="W98"/>
  <c r="Y98"/>
  <c r="Z98"/>
  <c r="A100"/>
  <c r="B100"/>
  <c r="V100"/>
  <c r="W100"/>
  <c r="Y100"/>
  <c r="Z100"/>
  <c r="A102"/>
  <c r="B102"/>
  <c r="D102"/>
  <c r="V102"/>
  <c r="W102"/>
  <c r="Y102"/>
  <c r="Z102"/>
  <c r="A104"/>
  <c r="B104"/>
  <c r="C104"/>
  <c r="V104"/>
  <c r="W104"/>
  <c r="Y104"/>
  <c r="Z104"/>
  <c r="A106"/>
  <c r="B106"/>
  <c r="C106"/>
  <c r="V106"/>
  <c r="W106"/>
  <c r="Y106"/>
  <c r="Z106"/>
  <c r="A108"/>
  <c r="B108"/>
  <c r="D108"/>
  <c r="V108"/>
  <c r="W108"/>
  <c r="Y108"/>
  <c r="Z108"/>
  <c r="A110"/>
  <c r="B110"/>
  <c r="C110"/>
  <c r="V110"/>
  <c r="W110"/>
  <c r="Y110"/>
  <c r="Z110"/>
  <c r="B120"/>
  <c r="Z120"/>
  <c r="A123"/>
  <c r="B123"/>
  <c r="Y123"/>
  <c r="Z123"/>
  <c r="A126"/>
  <c r="B126"/>
  <c r="Y126"/>
  <c r="Z126"/>
  <c r="A129"/>
  <c r="B129"/>
  <c r="Y129"/>
  <c r="Z129"/>
  <c r="A132"/>
  <c r="B132"/>
  <c r="Y132"/>
  <c r="Z132"/>
  <c r="A135"/>
  <c r="B135"/>
  <c r="Y135"/>
  <c r="Z135"/>
  <c r="A138"/>
  <c r="B138"/>
  <c r="Y138"/>
  <c r="Z138"/>
  <c r="A141"/>
  <c r="B141"/>
  <c r="Y141"/>
  <c r="Z141"/>
  <c r="A144"/>
  <c r="B144"/>
  <c r="Y144"/>
  <c r="Z144"/>
  <c r="A147"/>
  <c r="B147"/>
  <c r="Y147"/>
  <c r="Z147"/>
  <c r="A150"/>
  <c r="B150"/>
  <c r="Y150"/>
  <c r="Z150"/>
  <c r="A153"/>
  <c r="B153"/>
  <c r="Y153"/>
  <c r="Z153"/>
  <c r="A156"/>
  <c r="B156"/>
  <c r="Y156"/>
  <c r="Z156"/>
  <c r="A159"/>
  <c r="B159"/>
  <c r="Y159"/>
  <c r="Z159"/>
  <c r="A162"/>
  <c r="B162"/>
  <c r="T162"/>
  <c r="Y162"/>
  <c r="Z162"/>
  <c r="E163"/>
  <c r="G163"/>
  <c r="E164"/>
  <c r="I164"/>
  <c r="M164"/>
  <c r="Q164"/>
  <c r="U164"/>
  <c r="A165"/>
  <c r="B165"/>
  <c r="E165"/>
  <c r="Y165"/>
  <c r="Z165"/>
  <c r="E166"/>
  <c r="D166"/>
  <c r="G167"/>
  <c r="K167"/>
  <c r="O167"/>
  <c r="S167"/>
  <c r="A168"/>
  <c r="B168"/>
  <c r="D170"/>
  <c r="Q168"/>
  <c r="Y168"/>
  <c r="Z168"/>
  <c r="Q169"/>
  <c r="Q170"/>
  <c r="A171"/>
  <c r="B171"/>
  <c r="E171"/>
  <c r="Q171"/>
  <c r="Y171"/>
  <c r="Z171"/>
  <c r="E172"/>
  <c r="I172"/>
  <c r="G173"/>
  <c r="O173"/>
  <c r="A174"/>
  <c r="B174"/>
  <c r="E174"/>
  <c r="Y174"/>
  <c r="Z174"/>
  <c r="G176"/>
  <c r="O176"/>
  <c r="A177"/>
  <c r="B177"/>
  <c r="E177"/>
  <c r="Q177"/>
  <c r="Y177"/>
  <c r="Z177"/>
  <c r="AI179"/>
  <c r="E178"/>
  <c r="I178"/>
  <c r="G179"/>
  <c r="K179"/>
  <c r="O179"/>
  <c r="S179"/>
  <c r="AE179"/>
  <c r="D100"/>
  <c r="C96"/>
  <c r="C90"/>
  <c r="C74"/>
  <c r="AB43"/>
  <c r="AJ39"/>
  <c r="AB31"/>
  <c r="AH27"/>
  <c r="AL23"/>
  <c r="AL3"/>
  <c r="AN7"/>
  <c r="AF15"/>
  <c r="AH19"/>
  <c r="C76"/>
  <c r="AL39"/>
  <c r="AL27"/>
  <c r="AN3"/>
  <c r="AB15"/>
  <c r="C92"/>
  <c r="AH43"/>
  <c r="AP35"/>
  <c r="AJ23"/>
  <c r="AP7"/>
  <c r="AB19"/>
  <c r="C86"/>
  <c r="C70"/>
  <c r="AL43"/>
  <c r="AN39"/>
  <c r="AH31"/>
  <c r="AP27"/>
  <c r="AP23"/>
  <c r="AP3"/>
  <c r="AB9"/>
  <c r="AJ15"/>
  <c r="AP19"/>
  <c r="C68"/>
  <c r="AH35"/>
  <c r="AF23"/>
  <c r="AH7"/>
  <c r="AL15"/>
  <c r="C80"/>
  <c r="AP43"/>
  <c r="AJ31"/>
  <c r="AB21"/>
  <c r="AL11"/>
  <c r="C82"/>
  <c r="AB41"/>
  <c r="AL31"/>
  <c r="AB3"/>
  <c r="AH11"/>
  <c r="D88"/>
  <c r="AF31"/>
  <c r="AN23"/>
  <c r="C72"/>
  <c r="AB27"/>
  <c r="AH15"/>
  <c r="AA62"/>
  <c r="AF39"/>
  <c r="AP31"/>
  <c r="AH3"/>
  <c r="AJ7"/>
  <c r="AB17"/>
  <c r="AB39"/>
  <c r="AF3"/>
  <c r="D64"/>
  <c r="AB25"/>
  <c r="AP15"/>
  <c r="D66"/>
  <c r="AB35"/>
  <c r="AB23"/>
  <c r="AF7"/>
  <c r="AN15"/>
  <c r="B63"/>
  <c r="AL7"/>
  <c r="AL19"/>
  <c r="AH39"/>
  <c r="AJ3"/>
  <c r="D78"/>
  <c r="C62"/>
  <c r="AL35"/>
  <c r="AH23"/>
  <c r="AP11"/>
  <c r="C84"/>
  <c r="AN31"/>
  <c r="AB11"/>
  <c r="B4"/>
  <c r="AP39"/>
  <c r="AB7"/>
  <c r="M170"/>
  <c r="U170"/>
  <c r="E170"/>
  <c r="E169"/>
  <c r="D169"/>
  <c r="S173"/>
  <c r="K173"/>
  <c r="M172"/>
  <c r="U172"/>
  <c r="I170"/>
  <c r="S163"/>
  <c r="AM179"/>
  <c r="S176"/>
  <c r="K176"/>
  <c r="E175"/>
  <c r="M175"/>
  <c r="U175"/>
  <c r="S166"/>
  <c r="O163"/>
  <c r="I174"/>
  <c r="M174"/>
  <c r="U174"/>
  <c r="AT62"/>
  <c r="AU62"/>
  <c r="AQ179"/>
  <c r="Q176"/>
  <c r="M176"/>
  <c r="U176"/>
  <c r="I176"/>
  <c r="E176"/>
  <c r="Q175"/>
  <c r="I175"/>
  <c r="Q174"/>
  <c r="Q173"/>
  <c r="Q172"/>
  <c r="Q167"/>
  <c r="M167"/>
  <c r="U167"/>
  <c r="I167"/>
  <c r="E167"/>
  <c r="Q166"/>
  <c r="Q165"/>
  <c r="S164"/>
  <c r="O164"/>
  <c r="K164"/>
  <c r="G164"/>
  <c r="Q163"/>
  <c r="M163"/>
  <c r="U163"/>
  <c r="Q162"/>
  <c r="C63"/>
  <c r="O63"/>
  <c r="Q63"/>
  <c r="S63"/>
  <c r="AG3"/>
  <c r="D4"/>
  <c r="I177"/>
  <c r="M177"/>
  <c r="U177"/>
  <c r="M178"/>
  <c r="U178"/>
  <c r="M63"/>
  <c r="U63"/>
  <c r="K63"/>
  <c r="D63"/>
  <c r="Q179"/>
  <c r="M179"/>
  <c r="U179"/>
  <c r="I179"/>
  <c r="E179"/>
  <c r="Q178"/>
  <c r="M173"/>
  <c r="U173"/>
  <c r="I173"/>
  <c r="E173"/>
  <c r="S170"/>
  <c r="O170"/>
  <c r="K170"/>
  <c r="G170"/>
  <c r="S169"/>
  <c r="O169"/>
  <c r="T63"/>
  <c r="R63"/>
  <c r="P63"/>
  <c r="N63"/>
  <c r="L63"/>
  <c r="J63"/>
  <c r="D178"/>
  <c r="F178"/>
  <c r="H178"/>
  <c r="J178"/>
  <c r="L178"/>
  <c r="N178"/>
  <c r="P178"/>
  <c r="R178"/>
  <c r="AR177"/>
  <c r="AR178"/>
  <c r="AB179"/>
  <c r="AD179"/>
  <c r="AF179"/>
  <c r="AH179"/>
  <c r="AJ179"/>
  <c r="AL179"/>
  <c r="AN179"/>
  <c r="AP179"/>
  <c r="AR179"/>
  <c r="D177"/>
  <c r="F177"/>
  <c r="H177"/>
  <c r="J177"/>
  <c r="L177"/>
  <c r="N177"/>
  <c r="P177"/>
  <c r="R177"/>
  <c r="D175"/>
  <c r="F175"/>
  <c r="H175"/>
  <c r="J175"/>
  <c r="L175"/>
  <c r="N175"/>
  <c r="P175"/>
  <c r="R175"/>
  <c r="D174"/>
  <c r="F174"/>
  <c r="H174"/>
  <c r="J174"/>
  <c r="L174"/>
  <c r="N174"/>
  <c r="P174"/>
  <c r="R174"/>
  <c r="D172"/>
  <c r="F172"/>
  <c r="H172"/>
  <c r="J172"/>
  <c r="L172"/>
  <c r="N172"/>
  <c r="P172"/>
  <c r="R172"/>
  <c r="G171"/>
  <c r="I171"/>
  <c r="K171"/>
  <c r="M171"/>
  <c r="U171"/>
  <c r="O171"/>
  <c r="S171"/>
  <c r="D171"/>
  <c r="F171"/>
  <c r="H171"/>
  <c r="J171"/>
  <c r="L171"/>
  <c r="N171"/>
  <c r="P171"/>
  <c r="R171"/>
  <c r="AC110"/>
  <c r="AI110"/>
  <c r="AM110"/>
  <c r="AQ110"/>
  <c r="Z111"/>
  <c r="AB110"/>
  <c r="AD110"/>
  <c r="AF110"/>
  <c r="AG110"/>
  <c r="AH110"/>
  <c r="AJ110"/>
  <c r="AL110"/>
  <c r="AN110"/>
  <c r="AP110"/>
  <c r="AR110"/>
  <c r="AA110"/>
  <c r="AE110"/>
  <c r="AK110"/>
  <c r="AS110"/>
  <c r="AO110"/>
  <c r="AA108"/>
  <c r="AE108"/>
  <c r="AI108"/>
  <c r="AM108"/>
  <c r="AQ108"/>
  <c r="Z109"/>
  <c r="AB108"/>
  <c r="AD108"/>
  <c r="AF108"/>
  <c r="AG108"/>
  <c r="AH108"/>
  <c r="AJ108"/>
  <c r="AL108"/>
  <c r="AN108"/>
  <c r="AP108"/>
  <c r="AR108"/>
  <c r="AC108"/>
  <c r="AK108"/>
  <c r="AS108"/>
  <c r="AO108"/>
  <c r="AC106"/>
  <c r="AK106"/>
  <c r="AS106"/>
  <c r="AO106"/>
  <c r="AB106"/>
  <c r="AD106"/>
  <c r="AF106"/>
  <c r="AG106"/>
  <c r="AH106"/>
  <c r="AJ106"/>
  <c r="AL106"/>
  <c r="AN106"/>
  <c r="AP106"/>
  <c r="AR106"/>
  <c r="AA106"/>
  <c r="AE106"/>
  <c r="AI106"/>
  <c r="AM106"/>
  <c r="AQ106"/>
  <c r="Z107"/>
  <c r="AC104"/>
  <c r="AI104"/>
  <c r="AM104"/>
  <c r="AQ104"/>
  <c r="Z105"/>
  <c r="AB104"/>
  <c r="AD104"/>
  <c r="AF104"/>
  <c r="AG104"/>
  <c r="AH104"/>
  <c r="AJ104"/>
  <c r="AL104"/>
  <c r="AN104"/>
  <c r="AP104"/>
  <c r="AR104"/>
  <c r="AA104"/>
  <c r="AE104"/>
  <c r="AK104"/>
  <c r="AS104"/>
  <c r="AO104"/>
  <c r="AA102"/>
  <c r="AE102"/>
  <c r="AI102"/>
  <c r="AM102"/>
  <c r="AQ102"/>
  <c r="Z103"/>
  <c r="AB102"/>
  <c r="AD102"/>
  <c r="AF102"/>
  <c r="AG102"/>
  <c r="AH102"/>
  <c r="AJ102"/>
  <c r="AL102"/>
  <c r="AN102"/>
  <c r="AP102"/>
  <c r="AR102"/>
  <c r="AC102"/>
  <c r="AK102"/>
  <c r="AS102"/>
  <c r="AO102"/>
  <c r="AC49"/>
  <c r="AK49"/>
  <c r="AS49"/>
  <c r="AO49"/>
  <c r="AB49"/>
  <c r="AD49"/>
  <c r="AF49"/>
  <c r="AG49"/>
  <c r="AH49"/>
  <c r="AJ49"/>
  <c r="AL49"/>
  <c r="AN49"/>
  <c r="AP49"/>
  <c r="AR49"/>
  <c r="AA49"/>
  <c r="AE49"/>
  <c r="AI49"/>
  <c r="AM49"/>
  <c r="AQ49"/>
  <c r="Z50"/>
  <c r="T177"/>
  <c r="T178"/>
  <c r="D179"/>
  <c r="F179"/>
  <c r="H179"/>
  <c r="J179"/>
  <c r="L179"/>
  <c r="N179"/>
  <c r="P179"/>
  <c r="R179"/>
  <c r="T179"/>
  <c r="D176"/>
  <c r="F176"/>
  <c r="H176"/>
  <c r="J176"/>
  <c r="L176"/>
  <c r="N176"/>
  <c r="P176"/>
  <c r="R176"/>
  <c r="G165"/>
  <c r="I165"/>
  <c r="K165"/>
  <c r="M165"/>
  <c r="U165"/>
  <c r="O165"/>
  <c r="D165"/>
  <c r="F165"/>
  <c r="H165"/>
  <c r="J165"/>
  <c r="L165"/>
  <c r="N165"/>
  <c r="P165"/>
  <c r="R165"/>
  <c r="S165"/>
  <c r="AC51"/>
  <c r="AE51"/>
  <c r="AI51"/>
  <c r="AM51"/>
  <c r="AQ51"/>
  <c r="Z52"/>
  <c r="AB51"/>
  <c r="AD51"/>
  <c r="AF51"/>
  <c r="AG51"/>
  <c r="AH51"/>
  <c r="AJ51"/>
  <c r="AL51"/>
  <c r="AN51"/>
  <c r="AP51"/>
  <c r="AR51"/>
  <c r="AA51"/>
  <c r="AK51"/>
  <c r="AS51"/>
  <c r="AO51"/>
  <c r="AC47"/>
  <c r="AK47"/>
  <c r="AS47"/>
  <c r="AO47"/>
  <c r="AB47"/>
  <c r="AD47"/>
  <c r="AF47"/>
  <c r="AG47"/>
  <c r="AH47"/>
  <c r="AJ47"/>
  <c r="AL47"/>
  <c r="AN47"/>
  <c r="AP47"/>
  <c r="AR47"/>
  <c r="AA47"/>
  <c r="AE47"/>
  <c r="AI47"/>
  <c r="AM47"/>
  <c r="AQ47"/>
  <c r="Z48"/>
  <c r="B9"/>
  <c r="V9"/>
  <c r="A11"/>
  <c r="AO179"/>
  <c r="AK179"/>
  <c r="AS179"/>
  <c r="AG179"/>
  <c r="AC179"/>
  <c r="AO178"/>
  <c r="AC178"/>
  <c r="S178"/>
  <c r="O178"/>
  <c r="K178"/>
  <c r="G178"/>
  <c r="AO177"/>
  <c r="AC177"/>
  <c r="S177"/>
  <c r="O177"/>
  <c r="K177"/>
  <c r="G177"/>
  <c r="S175"/>
  <c r="O175"/>
  <c r="K175"/>
  <c r="G175"/>
  <c r="S174"/>
  <c r="O174"/>
  <c r="K174"/>
  <c r="G174"/>
  <c r="S172"/>
  <c r="O172"/>
  <c r="K172"/>
  <c r="G172"/>
  <c r="W112"/>
  <c r="B5"/>
  <c r="V5"/>
  <c r="M169"/>
  <c r="U169"/>
  <c r="K169"/>
  <c r="I169"/>
  <c r="G169"/>
  <c r="E168"/>
  <c r="O166"/>
  <c r="M166"/>
  <c r="U166"/>
  <c r="K166"/>
  <c r="I166"/>
  <c r="G166"/>
  <c r="E162"/>
  <c r="T110"/>
  <c r="R110"/>
  <c r="P110"/>
  <c r="N110"/>
  <c r="L110"/>
  <c r="J110"/>
  <c r="H110"/>
  <c r="I110"/>
  <c r="F110"/>
  <c r="D110"/>
  <c r="T106"/>
  <c r="R106"/>
  <c r="P106"/>
  <c r="N106"/>
  <c r="L106"/>
  <c r="J106"/>
  <c r="H106"/>
  <c r="I106"/>
  <c r="F106"/>
  <c r="D106"/>
  <c r="T104"/>
  <c r="R104"/>
  <c r="P104"/>
  <c r="N104"/>
  <c r="L104"/>
  <c r="J104"/>
  <c r="H104"/>
  <c r="I104"/>
  <c r="F104"/>
  <c r="D104"/>
  <c r="AP33"/>
  <c r="AL33"/>
  <c r="AH33"/>
  <c r="AD33"/>
  <c r="S4"/>
  <c r="O4"/>
  <c r="K4"/>
  <c r="T176"/>
  <c r="T175"/>
  <c r="T174"/>
  <c r="T173"/>
  <c r="R173"/>
  <c r="P173"/>
  <c r="N173"/>
  <c r="L173"/>
  <c r="J173"/>
  <c r="H173"/>
  <c r="F173"/>
  <c r="D173"/>
  <c r="T172"/>
  <c r="T171"/>
  <c r="T170"/>
  <c r="R170"/>
  <c r="P170"/>
  <c r="N170"/>
  <c r="L170"/>
  <c r="J170"/>
  <c r="H170"/>
  <c r="F170"/>
  <c r="T169"/>
  <c r="R169"/>
  <c r="P169"/>
  <c r="N169"/>
  <c r="L169"/>
  <c r="J169"/>
  <c r="H169"/>
  <c r="F169"/>
  <c r="T168"/>
  <c r="T167"/>
  <c r="R167"/>
  <c r="P167"/>
  <c r="N167"/>
  <c r="L167"/>
  <c r="J167"/>
  <c r="H167"/>
  <c r="F167"/>
  <c r="D167"/>
  <c r="T166"/>
  <c r="R166"/>
  <c r="P166"/>
  <c r="N166"/>
  <c r="L166"/>
  <c r="J166"/>
  <c r="H166"/>
  <c r="F166"/>
  <c r="T165"/>
  <c r="T164"/>
  <c r="R164"/>
  <c r="P164"/>
  <c r="N164"/>
  <c r="L164"/>
  <c r="J164"/>
  <c r="H164"/>
  <c r="F164"/>
  <c r="D164"/>
  <c r="T163"/>
  <c r="R163"/>
  <c r="P163"/>
  <c r="N163"/>
  <c r="L163"/>
  <c r="J163"/>
  <c r="H163"/>
  <c r="F163"/>
  <c r="D163"/>
  <c r="B111"/>
  <c r="AT110"/>
  <c r="AU110"/>
  <c r="S110"/>
  <c r="Q110"/>
  <c r="O110"/>
  <c r="M110"/>
  <c r="U110"/>
  <c r="K110"/>
  <c r="G110"/>
  <c r="E110"/>
  <c r="B109"/>
  <c r="AT108"/>
  <c r="AU108"/>
  <c r="S108"/>
  <c r="Q108"/>
  <c r="O108"/>
  <c r="M108"/>
  <c r="U108"/>
  <c r="K108"/>
  <c r="G108"/>
  <c r="E108"/>
  <c r="C108"/>
  <c r="B107"/>
  <c r="AT106"/>
  <c r="AU106"/>
  <c r="S106"/>
  <c r="Q106"/>
  <c r="O106"/>
  <c r="M106"/>
  <c r="U106"/>
  <c r="K106"/>
  <c r="G106"/>
  <c r="E106"/>
  <c r="B105"/>
  <c r="AT104"/>
  <c r="AU104"/>
  <c r="S104"/>
  <c r="Q104"/>
  <c r="O104"/>
  <c r="M104"/>
  <c r="U104"/>
  <c r="K104"/>
  <c r="G104"/>
  <c r="E104"/>
  <c r="B103"/>
  <c r="AT102"/>
  <c r="AU102"/>
  <c r="S102"/>
  <c r="Q102"/>
  <c r="O102"/>
  <c r="M102"/>
  <c r="U102"/>
  <c r="K102"/>
  <c r="G102"/>
  <c r="E102"/>
  <c r="C102"/>
  <c r="AT100"/>
  <c r="AU100"/>
  <c r="AT98"/>
  <c r="AU98"/>
  <c r="AT96"/>
  <c r="AU96"/>
  <c r="AT94"/>
  <c r="AU94"/>
  <c r="AT92"/>
  <c r="AU92"/>
  <c r="AT90"/>
  <c r="AU90"/>
  <c r="AT88"/>
  <c r="AU88"/>
  <c r="AT86"/>
  <c r="AU86"/>
  <c r="AT84"/>
  <c r="AU84"/>
  <c r="AT82"/>
  <c r="AU82"/>
  <c r="AT80"/>
  <c r="AU80"/>
  <c r="AT78"/>
  <c r="AU78"/>
  <c r="AT76"/>
  <c r="AU76"/>
  <c r="AT74"/>
  <c r="AU74"/>
  <c r="AT72"/>
  <c r="AU72"/>
  <c r="AT70"/>
  <c r="AU70"/>
  <c r="AT68"/>
  <c r="AU68"/>
  <c r="AT66"/>
  <c r="AU66"/>
  <c r="AT64"/>
  <c r="AU64"/>
  <c r="AR33"/>
  <c r="AN33"/>
  <c r="AJ33"/>
  <c r="AF33"/>
  <c r="AG33"/>
  <c r="Q4"/>
  <c r="M4"/>
  <c r="U4"/>
  <c r="AT3"/>
  <c r="AU3"/>
  <c r="AA33"/>
  <c r="AC33"/>
  <c r="AE33"/>
  <c r="AI33"/>
  <c r="AK33"/>
  <c r="AS33"/>
  <c r="AM33"/>
  <c r="AO33"/>
  <c r="AQ33"/>
  <c r="Z34"/>
  <c r="B7"/>
  <c r="V7"/>
  <c r="C4"/>
  <c r="J4"/>
  <c r="L4"/>
  <c r="N4"/>
  <c r="P4"/>
  <c r="R4"/>
  <c r="T4"/>
  <c r="K163"/>
  <c r="I163"/>
  <c r="T108"/>
  <c r="R108"/>
  <c r="P108"/>
  <c r="N108"/>
  <c r="L108"/>
  <c r="J108"/>
  <c r="H108"/>
  <c r="I108"/>
  <c r="F108"/>
  <c r="T102"/>
  <c r="R102"/>
  <c r="P102"/>
  <c r="N102"/>
  <c r="L102"/>
  <c r="J102"/>
  <c r="H102"/>
  <c r="I102"/>
  <c r="F102"/>
  <c r="AA100"/>
  <c r="AE100"/>
  <c r="AI100"/>
  <c r="AM100"/>
  <c r="AQ100"/>
  <c r="AB100"/>
  <c r="AF100"/>
  <c r="AH100"/>
  <c r="AJ100"/>
  <c r="AL100"/>
  <c r="AN100"/>
  <c r="AP100"/>
  <c r="AK100"/>
  <c r="Z101"/>
  <c r="AA98"/>
  <c r="AK98"/>
  <c r="AB98"/>
  <c r="AF98"/>
  <c r="AH98"/>
  <c r="AJ98"/>
  <c r="AL98"/>
  <c r="AN98"/>
  <c r="AP98"/>
  <c r="AE98"/>
  <c r="AI98"/>
  <c r="AM98"/>
  <c r="AQ98"/>
  <c r="Z99"/>
  <c r="AA96"/>
  <c r="AK96"/>
  <c r="AB96"/>
  <c r="AF96"/>
  <c r="AH96"/>
  <c r="AJ96"/>
  <c r="AL96"/>
  <c r="AN96"/>
  <c r="AP96"/>
  <c r="AE96"/>
  <c r="AI96"/>
  <c r="AM96"/>
  <c r="AQ96"/>
  <c r="Z97"/>
  <c r="AK94"/>
  <c r="AB94"/>
  <c r="AF94"/>
  <c r="AH94"/>
  <c r="AJ94"/>
  <c r="AL94"/>
  <c r="AN94"/>
  <c r="AP94"/>
  <c r="AA94"/>
  <c r="AE94"/>
  <c r="AI94"/>
  <c r="AM94"/>
  <c r="AQ94"/>
  <c r="Z95"/>
  <c r="B101"/>
  <c r="S100"/>
  <c r="O100"/>
  <c r="M100"/>
  <c r="K100"/>
  <c r="G100"/>
  <c r="C100"/>
  <c r="R100"/>
  <c r="P100"/>
  <c r="N100"/>
  <c r="L100"/>
  <c r="J100"/>
  <c r="H100"/>
  <c r="B99"/>
  <c r="S98"/>
  <c r="O98"/>
  <c r="M98"/>
  <c r="K98"/>
  <c r="G98"/>
  <c r="C98"/>
  <c r="R98"/>
  <c r="P98"/>
  <c r="N98"/>
  <c r="L98"/>
  <c r="J98"/>
  <c r="H98"/>
  <c r="R96"/>
  <c r="P96"/>
  <c r="N96"/>
  <c r="L96"/>
  <c r="J96"/>
  <c r="H96"/>
  <c r="D96"/>
  <c r="B97"/>
  <c r="S96"/>
  <c r="O96"/>
  <c r="M96"/>
  <c r="K96"/>
  <c r="G96"/>
  <c r="B95"/>
  <c r="S94"/>
  <c r="O94"/>
  <c r="M94"/>
  <c r="K94"/>
  <c r="G94"/>
  <c r="C94"/>
  <c r="R94"/>
  <c r="P94"/>
  <c r="N94"/>
  <c r="L94"/>
  <c r="J94"/>
  <c r="H94"/>
  <c r="AS100"/>
  <c r="AR100"/>
  <c r="AG100"/>
  <c r="AO100"/>
  <c r="AO98"/>
  <c r="AR98"/>
  <c r="AG98"/>
  <c r="AS98"/>
  <c r="AO96"/>
  <c r="AR96"/>
  <c r="AG96"/>
  <c r="AS96"/>
  <c r="AO94"/>
  <c r="AR94"/>
  <c r="AG94"/>
  <c r="AS94"/>
  <c r="I100"/>
  <c r="T100"/>
  <c r="U100"/>
  <c r="Q100"/>
  <c r="I98"/>
  <c r="T98"/>
  <c r="U98"/>
  <c r="Q98"/>
  <c r="U96"/>
  <c r="Q96"/>
  <c r="I96"/>
  <c r="T96"/>
  <c r="I94"/>
  <c r="T94"/>
  <c r="U94"/>
  <c r="Q94"/>
  <c r="AU112"/>
  <c r="W7"/>
  <c r="AT7"/>
  <c r="AU7"/>
  <c r="AB34"/>
  <c r="AI34"/>
  <c r="AK34"/>
  <c r="AS34"/>
  <c r="AM34"/>
  <c r="AO34"/>
  <c r="AQ34"/>
  <c r="AA34"/>
  <c r="AJ34"/>
  <c r="AN34"/>
  <c r="AR34"/>
  <c r="AH34"/>
  <c r="AL34"/>
  <c r="AP34"/>
  <c r="C95"/>
  <c r="L95"/>
  <c r="P95"/>
  <c r="T95"/>
  <c r="D95"/>
  <c r="E94"/>
  <c r="K95"/>
  <c r="M95"/>
  <c r="U95"/>
  <c r="O95"/>
  <c r="Q95"/>
  <c r="S95"/>
  <c r="J95"/>
  <c r="N95"/>
  <c r="R95"/>
  <c r="J105"/>
  <c r="N105"/>
  <c r="R105"/>
  <c r="D105"/>
  <c r="K105"/>
  <c r="M105"/>
  <c r="U105"/>
  <c r="O105"/>
  <c r="Q105"/>
  <c r="S105"/>
  <c r="C105"/>
  <c r="L105"/>
  <c r="P105"/>
  <c r="T105"/>
  <c r="J111"/>
  <c r="N111"/>
  <c r="R111"/>
  <c r="D111"/>
  <c r="K111"/>
  <c r="M111"/>
  <c r="U111"/>
  <c r="O111"/>
  <c r="Q111"/>
  <c r="S111"/>
  <c r="C111"/>
  <c r="L111"/>
  <c r="P111"/>
  <c r="T111"/>
  <c r="AB177"/>
  <c r="AD177"/>
  <c r="AF177"/>
  <c r="AH177"/>
  <c r="AJ177"/>
  <c r="AL177"/>
  <c r="AN177"/>
  <c r="AP177"/>
  <c r="AG177"/>
  <c r="AK177"/>
  <c r="AS177"/>
  <c r="AE177"/>
  <c r="AI177"/>
  <c r="AM177"/>
  <c r="AQ177"/>
  <c r="AB178"/>
  <c r="AD178"/>
  <c r="AF178"/>
  <c r="AH178"/>
  <c r="AJ178"/>
  <c r="AL178"/>
  <c r="AN178"/>
  <c r="AP178"/>
  <c r="AG178"/>
  <c r="AK178"/>
  <c r="AS178"/>
  <c r="AE178"/>
  <c r="AI178"/>
  <c r="AM178"/>
  <c r="AQ178"/>
  <c r="B11"/>
  <c r="V11"/>
  <c r="A13"/>
  <c r="AB50"/>
  <c r="AK50"/>
  <c r="AS50"/>
  <c r="AO50"/>
  <c r="AA50"/>
  <c r="AH50"/>
  <c r="AJ50"/>
  <c r="AL50"/>
  <c r="AN50"/>
  <c r="AP50"/>
  <c r="AR50"/>
  <c r="AI50"/>
  <c r="AM50"/>
  <c r="AQ50"/>
  <c r="AB95"/>
  <c r="AC94"/>
  <c r="AK95"/>
  <c r="AS95"/>
  <c r="AM95"/>
  <c r="AQ95"/>
  <c r="AA95"/>
  <c r="AH95"/>
  <c r="AJ95"/>
  <c r="AL95"/>
  <c r="AN95"/>
  <c r="AP95"/>
  <c r="AR95"/>
  <c r="AI95"/>
  <c r="AO95"/>
  <c r="AB97"/>
  <c r="AC96"/>
  <c r="AK97"/>
  <c r="AS97"/>
  <c r="AO97"/>
  <c r="AA97"/>
  <c r="AH97"/>
  <c r="AJ97"/>
  <c r="AL97"/>
  <c r="AN97"/>
  <c r="AP97"/>
  <c r="AR97"/>
  <c r="AI97"/>
  <c r="AM97"/>
  <c r="AQ97"/>
  <c r="AB99"/>
  <c r="AC98"/>
  <c r="AK99"/>
  <c r="AS99"/>
  <c r="AO99"/>
  <c r="AA99"/>
  <c r="AH99"/>
  <c r="AJ99"/>
  <c r="AL99"/>
  <c r="AN99"/>
  <c r="AP99"/>
  <c r="AR99"/>
  <c r="AI99"/>
  <c r="AM99"/>
  <c r="AQ99"/>
  <c r="AB101"/>
  <c r="AC100"/>
  <c r="AK101"/>
  <c r="AS101"/>
  <c r="AO101"/>
  <c r="AA101"/>
  <c r="AH101"/>
  <c r="AJ101"/>
  <c r="AL101"/>
  <c r="AN101"/>
  <c r="AP101"/>
  <c r="AR101"/>
  <c r="AI101"/>
  <c r="AM101"/>
  <c r="AQ101"/>
  <c r="AI103"/>
  <c r="AM103"/>
  <c r="AQ103"/>
  <c r="AA103"/>
  <c r="AH103"/>
  <c r="AJ103"/>
  <c r="AL103"/>
  <c r="AN103"/>
  <c r="AP103"/>
  <c r="AR103"/>
  <c r="AB103"/>
  <c r="AK103"/>
  <c r="AS103"/>
  <c r="AO103"/>
  <c r="AB107"/>
  <c r="AK107"/>
  <c r="AS107"/>
  <c r="AO107"/>
  <c r="AA107"/>
  <c r="AH107"/>
  <c r="AJ107"/>
  <c r="AL107"/>
  <c r="AN107"/>
  <c r="AP107"/>
  <c r="AR107"/>
  <c r="AI107"/>
  <c r="AM107"/>
  <c r="AQ107"/>
  <c r="AI109"/>
  <c r="AM109"/>
  <c r="AQ109"/>
  <c r="AA109"/>
  <c r="AH109"/>
  <c r="AJ109"/>
  <c r="AL109"/>
  <c r="AN109"/>
  <c r="AP109"/>
  <c r="AR109"/>
  <c r="AB109"/>
  <c r="AK109"/>
  <c r="AS109"/>
  <c r="AO109"/>
  <c r="C97"/>
  <c r="L97"/>
  <c r="P97"/>
  <c r="T97"/>
  <c r="D97"/>
  <c r="E96"/>
  <c r="K97"/>
  <c r="M97"/>
  <c r="U97"/>
  <c r="O97"/>
  <c r="Q97"/>
  <c r="S97"/>
  <c r="J97"/>
  <c r="N97"/>
  <c r="R97"/>
  <c r="C99"/>
  <c r="L99"/>
  <c r="P99"/>
  <c r="T99"/>
  <c r="D99"/>
  <c r="E98"/>
  <c r="K99"/>
  <c r="M99"/>
  <c r="U99"/>
  <c r="O99"/>
  <c r="Q99"/>
  <c r="S99"/>
  <c r="J99"/>
  <c r="N99"/>
  <c r="R99"/>
  <c r="J101"/>
  <c r="L101"/>
  <c r="P101"/>
  <c r="T101"/>
  <c r="D101"/>
  <c r="E100"/>
  <c r="K101"/>
  <c r="M101"/>
  <c r="U101"/>
  <c r="O101"/>
  <c r="Q101"/>
  <c r="S101"/>
  <c r="C101"/>
  <c r="N101"/>
  <c r="R101"/>
  <c r="J103"/>
  <c r="N103"/>
  <c r="R103"/>
  <c r="D103"/>
  <c r="K103"/>
  <c r="M103"/>
  <c r="U103"/>
  <c r="O103"/>
  <c r="Q103"/>
  <c r="S103"/>
  <c r="C103"/>
  <c r="L103"/>
  <c r="P103"/>
  <c r="T103"/>
  <c r="C107"/>
  <c r="L107"/>
  <c r="P107"/>
  <c r="T107"/>
  <c r="D107"/>
  <c r="K107"/>
  <c r="M107"/>
  <c r="U107"/>
  <c r="O107"/>
  <c r="Q107"/>
  <c r="S107"/>
  <c r="J107"/>
  <c r="N107"/>
  <c r="R107"/>
  <c r="J109"/>
  <c r="N109"/>
  <c r="R109"/>
  <c r="D109"/>
  <c r="K109"/>
  <c r="M109"/>
  <c r="U109"/>
  <c r="O109"/>
  <c r="Q109"/>
  <c r="S109"/>
  <c r="C109"/>
  <c r="L109"/>
  <c r="P109"/>
  <c r="T109"/>
  <c r="D162"/>
  <c r="F162"/>
  <c r="H162"/>
  <c r="J162"/>
  <c r="L162"/>
  <c r="N162"/>
  <c r="P162"/>
  <c r="R162"/>
  <c r="G162"/>
  <c r="I162"/>
  <c r="K162"/>
  <c r="M162"/>
  <c r="U162"/>
  <c r="O162"/>
  <c r="S162"/>
  <c r="O168"/>
  <c r="S168"/>
  <c r="D168"/>
  <c r="F168"/>
  <c r="H168"/>
  <c r="J168"/>
  <c r="L168"/>
  <c r="N168"/>
  <c r="P168"/>
  <c r="R168"/>
  <c r="G168"/>
  <c r="I168"/>
  <c r="K168"/>
  <c r="M168"/>
  <c r="U168"/>
  <c r="W5"/>
  <c r="AT5"/>
  <c r="AU5"/>
  <c r="W9"/>
  <c r="AT9"/>
  <c r="AU9"/>
  <c r="AB48"/>
  <c r="AK48"/>
  <c r="AS48"/>
  <c r="AO48"/>
  <c r="AA48"/>
  <c r="AH48"/>
  <c r="AJ48"/>
  <c r="AL48"/>
  <c r="AN48"/>
  <c r="AP48"/>
  <c r="AR48"/>
  <c r="AI48"/>
  <c r="AM48"/>
  <c r="AQ48"/>
  <c r="AI52"/>
  <c r="AM52"/>
  <c r="AQ52"/>
  <c r="AA52"/>
  <c r="AH52"/>
  <c r="AJ52"/>
  <c r="AL52"/>
  <c r="AN52"/>
  <c r="AP52"/>
  <c r="AR52"/>
  <c r="AB52"/>
  <c r="AK52"/>
  <c r="AS52"/>
  <c r="AO52"/>
  <c r="AI105"/>
  <c r="AM105"/>
  <c r="AQ105"/>
  <c r="AA105"/>
  <c r="AH105"/>
  <c r="AJ105"/>
  <c r="AL105"/>
  <c r="AN105"/>
  <c r="AP105"/>
  <c r="AR105"/>
  <c r="AB105"/>
  <c r="AK105"/>
  <c r="AS105"/>
  <c r="AO105"/>
  <c r="AI111"/>
  <c r="AM111"/>
  <c r="AQ111"/>
  <c r="AA111"/>
  <c r="AH111"/>
  <c r="AJ111"/>
  <c r="AL111"/>
  <c r="AN111"/>
  <c r="AP111"/>
  <c r="AR111"/>
  <c r="AB111"/>
  <c r="AK111"/>
  <c r="AS111"/>
  <c r="AO111"/>
  <c r="AC174"/>
  <c r="AC172"/>
  <c r="AD100"/>
  <c r="AD98"/>
  <c r="AD96"/>
  <c r="AD94"/>
  <c r="F100"/>
  <c r="F98"/>
  <c r="F96"/>
  <c r="F94"/>
  <c r="AC165"/>
  <c r="AE165"/>
  <c r="AK165"/>
  <c r="AF165"/>
  <c r="AN165"/>
  <c r="AB174"/>
  <c r="AD174"/>
  <c r="AF174"/>
  <c r="AH174"/>
  <c r="AJ174"/>
  <c r="AL174"/>
  <c r="AN174"/>
  <c r="AP174"/>
  <c r="AG174"/>
  <c r="AK174"/>
  <c r="AE174"/>
  <c r="AI174"/>
  <c r="AM174"/>
  <c r="AQ174"/>
  <c r="W11"/>
  <c r="AT11"/>
  <c r="AU11"/>
  <c r="AC171"/>
  <c r="AC168"/>
  <c r="AC162"/>
  <c r="AB172"/>
  <c r="AD172"/>
  <c r="AF172"/>
  <c r="AH172"/>
  <c r="AJ172"/>
  <c r="AL172"/>
  <c r="AN172"/>
  <c r="AP172"/>
  <c r="AG172"/>
  <c r="AK172"/>
  <c r="AS172"/>
  <c r="AE172"/>
  <c r="AI172"/>
  <c r="AM172"/>
  <c r="AO172"/>
  <c r="AQ172"/>
  <c r="AC163"/>
  <c r="AC169"/>
  <c r="AC166"/>
  <c r="AC175"/>
  <c r="B13"/>
  <c r="V13"/>
  <c r="A15"/>
  <c r="AQ165"/>
  <c r="AJ165"/>
  <c r="AB165"/>
  <c r="AG165"/>
  <c r="AP165"/>
  <c r="AL165"/>
  <c r="AH165"/>
  <c r="AD165"/>
  <c r="AM165"/>
  <c r="AI165"/>
  <c r="B15"/>
  <c r="V15"/>
  <c r="A17"/>
  <c r="AB175"/>
  <c r="AD175"/>
  <c r="AF175"/>
  <c r="AH175"/>
  <c r="AJ175"/>
  <c r="AL175"/>
  <c r="AN175"/>
  <c r="AP175"/>
  <c r="AG175"/>
  <c r="AK175"/>
  <c r="AS175"/>
  <c r="AE175"/>
  <c r="AI175"/>
  <c r="AM175"/>
  <c r="AO175"/>
  <c r="AQ175"/>
  <c r="AE163"/>
  <c r="AG163"/>
  <c r="AI163"/>
  <c r="AK163"/>
  <c r="AS163"/>
  <c r="AM163"/>
  <c r="AB163"/>
  <c r="AD163"/>
  <c r="AF163"/>
  <c r="AH163"/>
  <c r="AJ163"/>
  <c r="AL163"/>
  <c r="AN163"/>
  <c r="AP163"/>
  <c r="AQ163"/>
  <c r="AQ168"/>
  <c r="AC170"/>
  <c r="AB168"/>
  <c r="AD168"/>
  <c r="AF168"/>
  <c r="AH168"/>
  <c r="AJ168"/>
  <c r="AL168"/>
  <c r="AN168"/>
  <c r="AP168"/>
  <c r="AE168"/>
  <c r="AG168"/>
  <c r="AI168"/>
  <c r="AK168"/>
  <c r="AM168"/>
  <c r="AQ171"/>
  <c r="AQ173"/>
  <c r="AB171"/>
  <c r="AB173"/>
  <c r="AD171"/>
  <c r="AD173"/>
  <c r="AF171"/>
  <c r="AF173"/>
  <c r="AH171"/>
  <c r="AH173"/>
  <c r="AJ171"/>
  <c r="AJ173"/>
  <c r="AL171"/>
  <c r="AL173"/>
  <c r="AN171"/>
  <c r="AN173"/>
  <c r="AP171"/>
  <c r="AE171"/>
  <c r="AE173"/>
  <c r="AG171"/>
  <c r="AG173"/>
  <c r="AI171"/>
  <c r="AI173"/>
  <c r="AK171"/>
  <c r="AM171"/>
  <c r="AC173"/>
  <c r="AO174"/>
  <c r="AM176"/>
  <c r="AS165"/>
  <c r="AC176"/>
  <c r="AE176"/>
  <c r="AG176"/>
  <c r="AN176"/>
  <c r="AJ176"/>
  <c r="AF176"/>
  <c r="AB176"/>
  <c r="W13"/>
  <c r="AT13"/>
  <c r="AU13"/>
  <c r="AE166"/>
  <c r="AG166"/>
  <c r="AG167"/>
  <c r="AI166"/>
  <c r="AK166"/>
  <c r="AS166"/>
  <c r="AM166"/>
  <c r="AQ166"/>
  <c r="AQ167"/>
  <c r="AB166"/>
  <c r="AB167"/>
  <c r="AD166"/>
  <c r="AF166"/>
  <c r="AF167"/>
  <c r="AH166"/>
  <c r="AJ166"/>
  <c r="AJ167"/>
  <c r="AL166"/>
  <c r="AN166"/>
  <c r="AN167"/>
  <c r="AP166"/>
  <c r="AR166"/>
  <c r="AE169"/>
  <c r="AG169"/>
  <c r="AI169"/>
  <c r="AK169"/>
  <c r="AS169"/>
  <c r="AM169"/>
  <c r="AB169"/>
  <c r="AD169"/>
  <c r="AF169"/>
  <c r="AH169"/>
  <c r="AJ169"/>
  <c r="AL169"/>
  <c r="AN169"/>
  <c r="AP169"/>
  <c r="AQ169"/>
  <c r="AE162"/>
  <c r="AE164"/>
  <c r="AG162"/>
  <c r="AG164"/>
  <c r="AI162"/>
  <c r="AI164"/>
  <c r="AK162"/>
  <c r="AM162"/>
  <c r="AC164"/>
  <c r="AB162"/>
  <c r="AB164"/>
  <c r="AD162"/>
  <c r="AD164"/>
  <c r="AF162"/>
  <c r="AF164"/>
  <c r="AH162"/>
  <c r="AH164"/>
  <c r="AJ162"/>
  <c r="AJ164"/>
  <c r="AL162"/>
  <c r="AL164"/>
  <c r="AN162"/>
  <c r="AN164"/>
  <c r="AP162"/>
  <c r="AQ162"/>
  <c r="AQ164"/>
  <c r="AS174"/>
  <c r="AK176"/>
  <c r="AS176"/>
  <c r="AP176"/>
  <c r="AR174"/>
  <c r="AP167"/>
  <c r="AR165"/>
  <c r="AO165"/>
  <c r="AM167"/>
  <c r="AR172"/>
  <c r="AQ176"/>
  <c r="AI176"/>
  <c r="AL176"/>
  <c r="AH176"/>
  <c r="AD176"/>
  <c r="AC167"/>
  <c r="AL167"/>
  <c r="AH167"/>
  <c r="AD167"/>
  <c r="AI167"/>
  <c r="AE167"/>
  <c r="AR169"/>
  <c r="AO169"/>
  <c r="AR163"/>
  <c r="AO162"/>
  <c r="AM164"/>
  <c r="AO164"/>
  <c r="AS171"/>
  <c r="AK173"/>
  <c r="AS173"/>
  <c r="AP173"/>
  <c r="AR173"/>
  <c r="AR171"/>
  <c r="AS168"/>
  <c r="AK170"/>
  <c r="AS170"/>
  <c r="AP170"/>
  <c r="AR168"/>
  <c r="B17"/>
  <c r="V17"/>
  <c r="A19"/>
  <c r="AR167"/>
  <c r="AR176"/>
  <c r="AO176"/>
  <c r="AG170"/>
  <c r="AL170"/>
  <c r="AH170"/>
  <c r="AD170"/>
  <c r="AR175"/>
  <c r="AR162"/>
  <c r="AP164"/>
  <c r="AR164"/>
  <c r="AS162"/>
  <c r="AK164"/>
  <c r="AS164"/>
  <c r="AO171"/>
  <c r="AM173"/>
  <c r="AO173"/>
  <c r="AM170"/>
  <c r="AO168"/>
  <c r="W15"/>
  <c r="AT15"/>
  <c r="AU15"/>
  <c r="AO167"/>
  <c r="AO166"/>
  <c r="AK167"/>
  <c r="AS167"/>
  <c r="AI170"/>
  <c r="AE170"/>
  <c r="AN170"/>
  <c r="AJ170"/>
  <c r="AF170"/>
  <c r="AB170"/>
  <c r="AQ170"/>
  <c r="AO163"/>
  <c r="AB92"/>
  <c r="AE92"/>
  <c r="AQ90"/>
  <c r="AP90"/>
  <c r="AF88"/>
  <c r="AK88"/>
  <c r="AP86"/>
  <c r="AE84"/>
  <c r="AH84"/>
  <c r="Z83"/>
  <c r="AA82"/>
  <c r="Z81"/>
  <c r="AK80"/>
  <c r="AF78"/>
  <c r="AI76"/>
  <c r="AL76"/>
  <c r="AM74"/>
  <c r="AN74"/>
  <c r="AH72"/>
  <c r="Z73"/>
  <c r="AH70"/>
  <c r="AB68"/>
  <c r="AE68"/>
  <c r="AM66"/>
  <c r="AN66"/>
  <c r="AN64"/>
  <c r="Z65"/>
  <c r="Z63"/>
  <c r="N92"/>
  <c r="M92"/>
  <c r="H90"/>
  <c r="B89"/>
  <c r="P88"/>
  <c r="L86"/>
  <c r="K86"/>
  <c r="D84"/>
  <c r="P82"/>
  <c r="O82"/>
  <c r="J80"/>
  <c r="G80"/>
  <c r="R78"/>
  <c r="N76"/>
  <c r="M76"/>
  <c r="H74"/>
  <c r="R72"/>
  <c r="S72"/>
  <c r="L70"/>
  <c r="K70"/>
  <c r="D68"/>
  <c r="S66"/>
  <c r="N66"/>
  <c r="K64"/>
  <c r="H64"/>
  <c r="S62"/>
  <c r="AF45"/>
  <c r="AM45"/>
  <c r="AI43"/>
  <c r="AN41"/>
  <c r="AQ41"/>
  <c r="Z40"/>
  <c r="AM35"/>
  <c r="AQ37"/>
  <c r="AH37"/>
  <c r="AA29"/>
  <c r="AK92"/>
  <c r="AA92"/>
  <c r="AM90"/>
  <c r="AN90"/>
  <c r="AB88"/>
  <c r="AE88"/>
  <c r="AN86"/>
  <c r="AA84"/>
  <c r="AF84"/>
  <c r="AQ82"/>
  <c r="AP82"/>
  <c r="AQ80"/>
  <c r="AP80"/>
  <c r="AB78"/>
  <c r="AE76"/>
  <c r="AJ76"/>
  <c r="AI74"/>
  <c r="AL74"/>
  <c r="AF72"/>
  <c r="AQ72"/>
  <c r="AF70"/>
  <c r="AK68"/>
  <c r="AA68"/>
  <c r="AI66"/>
  <c r="AL66"/>
  <c r="AL64"/>
  <c r="AQ64"/>
  <c r="AB62"/>
  <c r="P92"/>
  <c r="O92"/>
  <c r="J90"/>
  <c r="G90"/>
  <c r="R88"/>
  <c r="N86"/>
  <c r="M86"/>
  <c r="H84"/>
  <c r="R82"/>
  <c r="S82"/>
  <c r="L80"/>
  <c r="K80"/>
  <c r="C78"/>
  <c r="P76"/>
  <c r="O76"/>
  <c r="J74"/>
  <c r="G74"/>
  <c r="B73"/>
  <c r="N70"/>
  <c r="M70"/>
  <c r="H68"/>
  <c r="B67"/>
  <c r="P66"/>
  <c r="M64"/>
  <c r="J64"/>
  <c r="D62"/>
  <c r="AB45"/>
  <c r="AI45"/>
  <c r="AE43"/>
  <c r="AH41"/>
  <c r="AM41"/>
  <c r="AQ39"/>
  <c r="AK35"/>
  <c r="AM37"/>
  <c r="AL37"/>
  <c r="Z32"/>
  <c r="AH92"/>
  <c r="AM92"/>
  <c r="AB90"/>
  <c r="AK90"/>
  <c r="AJ88"/>
  <c r="AB86"/>
  <c r="AE86"/>
  <c r="AK84"/>
  <c r="AL84"/>
  <c r="AF82"/>
  <c r="AK82"/>
  <c r="AF80"/>
  <c r="AE78"/>
  <c r="AJ78"/>
  <c r="AQ76"/>
  <c r="AP76"/>
  <c r="Z75"/>
  <c r="AK74"/>
  <c r="AL72"/>
  <c r="AI70"/>
  <c r="AL70"/>
  <c r="AH68"/>
  <c r="AM68"/>
  <c r="Z67"/>
  <c r="AK66"/>
  <c r="AA64"/>
  <c r="AN62"/>
  <c r="AM62"/>
  <c r="J92"/>
  <c r="G92"/>
  <c r="B91"/>
  <c r="O88"/>
  <c r="L88"/>
  <c r="H86"/>
  <c r="R84"/>
  <c r="S84"/>
  <c r="L82"/>
  <c r="K82"/>
  <c r="D80"/>
  <c r="S78"/>
  <c r="N78"/>
  <c r="J76"/>
  <c r="G76"/>
  <c r="B75"/>
  <c r="N72"/>
  <c r="M72"/>
  <c r="H70"/>
  <c r="R68"/>
  <c r="S68"/>
  <c r="M66"/>
  <c r="J66"/>
  <c r="C64"/>
  <c r="P62"/>
  <c r="M62"/>
  <c r="AJ45"/>
  <c r="Z46"/>
  <c r="AM43"/>
  <c r="AF41"/>
  <c r="AA39"/>
  <c r="AJ35"/>
  <c r="Z36"/>
  <c r="AN37"/>
  <c r="AE31"/>
  <c r="AI29"/>
  <c r="AF92"/>
  <c r="AI92"/>
  <c r="Z91"/>
  <c r="AE90"/>
  <c r="AH88"/>
  <c r="AK86"/>
  <c r="AA86"/>
  <c r="AI84"/>
  <c r="AJ84"/>
  <c r="AB82"/>
  <c r="AE82"/>
  <c r="AB80"/>
  <c r="AA78"/>
  <c r="AH78"/>
  <c r="AM76"/>
  <c r="AN76"/>
  <c r="AQ74"/>
  <c r="AP74"/>
  <c r="AJ72"/>
  <c r="AE70"/>
  <c r="AJ70"/>
  <c r="AF68"/>
  <c r="AI68"/>
  <c r="AQ66"/>
  <c r="AP66"/>
  <c r="AP64"/>
  <c r="AP62"/>
  <c r="AQ62"/>
  <c r="L92"/>
  <c r="K92"/>
  <c r="D90"/>
  <c r="S88"/>
  <c r="N88"/>
  <c r="J86"/>
  <c r="G86"/>
  <c r="B85"/>
  <c r="N82"/>
  <c r="M82"/>
  <c r="H80"/>
  <c r="B79"/>
  <c r="P78"/>
  <c r="L76"/>
  <c r="K76"/>
  <c r="D74"/>
  <c r="P72"/>
  <c r="O72"/>
  <c r="J70"/>
  <c r="G70"/>
  <c r="B69"/>
  <c r="O66"/>
  <c r="L66"/>
  <c r="G64"/>
  <c r="R62"/>
  <c r="O62"/>
  <c r="AH45"/>
  <c r="AQ45"/>
  <c r="AK43"/>
  <c r="AJ41"/>
  <c r="Z42"/>
  <c r="AN35"/>
  <c r="AQ35"/>
  <c r="Z38"/>
  <c r="AA31"/>
  <c r="AE29"/>
  <c r="AL92"/>
  <c r="Z93"/>
  <c r="AH90"/>
  <c r="AM88"/>
  <c r="AN88"/>
  <c r="AH86"/>
  <c r="AM86"/>
  <c r="AQ84"/>
  <c r="AP84"/>
  <c r="AJ82"/>
  <c r="AE80"/>
  <c r="AJ80"/>
  <c r="AM78"/>
  <c r="AN78"/>
  <c r="AB76"/>
  <c r="AK76"/>
  <c r="AF74"/>
  <c r="AI72"/>
  <c r="AP72"/>
  <c r="AQ70"/>
  <c r="AP70"/>
  <c r="AL68"/>
  <c r="Z69"/>
  <c r="AF66"/>
  <c r="AF64"/>
  <c r="AI64"/>
  <c r="AJ62"/>
  <c r="AI62"/>
  <c r="D92"/>
  <c r="P90"/>
  <c r="O90"/>
  <c r="K88"/>
  <c r="H88"/>
  <c r="B87"/>
  <c r="J84"/>
  <c r="M84"/>
  <c r="H82"/>
  <c r="R80"/>
  <c r="S80"/>
  <c r="M78"/>
  <c r="J78"/>
  <c r="D76"/>
  <c r="P74"/>
  <c r="O74"/>
  <c r="J72"/>
  <c r="G72"/>
  <c r="B71"/>
  <c r="N68"/>
  <c r="M68"/>
  <c r="G66"/>
  <c r="B65"/>
  <c r="P64"/>
  <c r="L62"/>
  <c r="G62"/>
  <c r="AN45"/>
  <c r="AJ43"/>
  <c r="Z44"/>
  <c r="AE41"/>
  <c r="AI39"/>
  <c r="AA35"/>
  <c r="AE37"/>
  <c r="AF37"/>
  <c r="AK31"/>
  <c r="AM29"/>
  <c r="AJ92"/>
  <c r="AQ92"/>
  <c r="AF90"/>
  <c r="AI88"/>
  <c r="AL88"/>
  <c r="AF86"/>
  <c r="AI86"/>
  <c r="AM84"/>
  <c r="AN84"/>
  <c r="AH82"/>
  <c r="AA80"/>
  <c r="AH80"/>
  <c r="AI78"/>
  <c r="AL78"/>
  <c r="Z77"/>
  <c r="AA76"/>
  <c r="AB74"/>
  <c r="AE72"/>
  <c r="AN72"/>
  <c r="AM70"/>
  <c r="AN70"/>
  <c r="AJ68"/>
  <c r="AQ68"/>
  <c r="AB66"/>
  <c r="AB64"/>
  <c r="AE64"/>
  <c r="AL62"/>
  <c r="AK62"/>
  <c r="H92"/>
  <c r="R90"/>
  <c r="S90"/>
  <c r="M88"/>
  <c r="J88"/>
  <c r="D86"/>
  <c r="N84"/>
  <c r="O84"/>
  <c r="J82"/>
  <c r="G82"/>
  <c r="B81"/>
  <c r="O78"/>
  <c r="L78"/>
  <c r="H76"/>
  <c r="R74"/>
  <c r="S74"/>
  <c r="L72"/>
  <c r="K72"/>
  <c r="D70"/>
  <c r="P68"/>
  <c r="O68"/>
  <c r="K66"/>
  <c r="H66"/>
  <c r="R64"/>
  <c r="N62"/>
  <c r="K62"/>
  <c r="AL45"/>
  <c r="AN43"/>
  <c r="AQ43"/>
  <c r="AA41"/>
  <c r="AE39"/>
  <c r="AF35"/>
  <c r="AA37"/>
  <c r="AJ37"/>
  <c r="AI31"/>
  <c r="AQ29"/>
  <c r="AP92"/>
  <c r="AI90"/>
  <c r="AL90"/>
  <c r="Z89"/>
  <c r="AA88"/>
  <c r="AL86"/>
  <c r="Z87"/>
  <c r="AB84"/>
  <c r="AM82"/>
  <c r="AN82"/>
  <c r="AM80"/>
  <c r="AN80"/>
  <c r="Z79"/>
  <c r="AK78"/>
  <c r="AH76"/>
  <c r="AE74"/>
  <c r="AJ74"/>
  <c r="AB72"/>
  <c r="AK72"/>
  <c r="AB70"/>
  <c r="AK70"/>
  <c r="AP68"/>
  <c r="AE66"/>
  <c r="AJ66"/>
  <c r="AJ64"/>
  <c r="AM64"/>
  <c r="AF62"/>
  <c r="R92"/>
  <c r="S92"/>
  <c r="L90"/>
  <c r="K90"/>
  <c r="C88"/>
  <c r="P86"/>
  <c r="O86"/>
  <c r="L84"/>
  <c r="G84"/>
  <c r="B83"/>
  <c r="N80"/>
  <c r="M80"/>
  <c r="G78"/>
  <c r="R76"/>
  <c r="S76"/>
  <c r="L74"/>
  <c r="K74"/>
  <c r="D72"/>
  <c r="P70"/>
  <c r="O70"/>
  <c r="J68"/>
  <c r="G68"/>
  <c r="R66"/>
  <c r="O64"/>
  <c r="L64"/>
  <c r="H62"/>
  <c r="AK45"/>
  <c r="AE45"/>
  <c r="AA43"/>
  <c r="AL41"/>
  <c r="AK41"/>
  <c r="AM39"/>
  <c r="AI35"/>
  <c r="AK37"/>
  <c r="AP37"/>
  <c r="AQ31"/>
  <c r="Z30"/>
  <c r="AN92"/>
  <c r="AA90"/>
  <c r="AJ90"/>
  <c r="AQ88"/>
  <c r="AP88"/>
  <c r="AJ86"/>
  <c r="AQ86"/>
  <c r="Z85"/>
  <c r="AI82"/>
  <c r="AL82"/>
  <c r="AI80"/>
  <c r="AL80"/>
  <c r="AQ78"/>
  <c r="AP78"/>
  <c r="AF76"/>
  <c r="AA74"/>
  <c r="AH74"/>
  <c r="AM72"/>
  <c r="AA72"/>
  <c r="Z71"/>
  <c r="AA70"/>
  <c r="AN68"/>
  <c r="AA66"/>
  <c r="AH66"/>
  <c r="AH64"/>
  <c r="AK64"/>
  <c r="AH62"/>
  <c r="AE62"/>
  <c r="B93"/>
  <c r="N90"/>
  <c r="M90"/>
  <c r="G88"/>
  <c r="R86"/>
  <c r="S86"/>
  <c r="P84"/>
  <c r="K84"/>
  <c r="D82"/>
  <c r="P80"/>
  <c r="O80"/>
  <c r="K78"/>
  <c r="H78"/>
  <c r="B77"/>
  <c r="N74"/>
  <c r="M74"/>
  <c r="H72"/>
  <c r="R70"/>
  <c r="S70"/>
  <c r="L68"/>
  <c r="K68"/>
  <c r="C66"/>
  <c r="S64"/>
  <c r="N64"/>
  <c r="J62"/>
  <c r="AA45"/>
  <c r="AP45"/>
  <c r="AF43"/>
  <c r="AP41"/>
  <c r="AI41"/>
  <c r="AK39"/>
  <c r="AE35"/>
  <c r="AI37"/>
  <c r="AB37"/>
  <c r="AM31"/>
  <c r="AJ29"/>
  <c r="AF27"/>
  <c r="AP25"/>
  <c r="AI25"/>
  <c r="AK23"/>
  <c r="AJ21"/>
  <c r="Z22"/>
  <c r="AA5"/>
  <c r="AJ5"/>
  <c r="AI7"/>
  <c r="AN9"/>
  <c r="AQ9"/>
  <c r="AK11"/>
  <c r="AM13"/>
  <c r="AL13"/>
  <c r="Z16"/>
  <c r="AE17"/>
  <c r="AF19"/>
  <c r="K3"/>
  <c r="AK29"/>
  <c r="AH29"/>
  <c r="AM27"/>
  <c r="AF25"/>
  <c r="AA23"/>
  <c r="AL21"/>
  <c r="AK21"/>
  <c r="AM3"/>
  <c r="AQ5"/>
  <c r="AH5"/>
  <c r="AP9"/>
  <c r="AI9"/>
  <c r="AA11"/>
  <c r="AE13"/>
  <c r="AF13"/>
  <c r="AK15"/>
  <c r="AJ17"/>
  <c r="Z18"/>
  <c r="AM19"/>
  <c r="S3"/>
  <c r="C3"/>
  <c r="J9"/>
  <c r="M9"/>
  <c r="N7"/>
  <c r="S7"/>
  <c r="R5"/>
  <c r="P9"/>
  <c r="M7"/>
  <c r="M5"/>
  <c r="AN27"/>
  <c r="AQ27"/>
  <c r="AA25"/>
  <c r="AE23"/>
  <c r="AH21"/>
  <c r="AM21"/>
  <c r="AQ3"/>
  <c r="Z6"/>
  <c r="AA7"/>
  <c r="AL9"/>
  <c r="AK9"/>
  <c r="AE11"/>
  <c r="AI13"/>
  <c r="AB13"/>
  <c r="AM15"/>
  <c r="AF17"/>
  <c r="AN19"/>
  <c r="AQ19"/>
  <c r="J3"/>
  <c r="AP29"/>
  <c r="AI27"/>
  <c r="AN25"/>
  <c r="AQ25"/>
  <c r="Z24"/>
  <c r="AE21"/>
  <c r="AI3"/>
  <c r="AK5"/>
  <c r="AP5"/>
  <c r="AQ7"/>
  <c r="AA9"/>
  <c r="AJ11"/>
  <c r="Z12"/>
  <c r="AN13"/>
  <c r="AE15"/>
  <c r="AH17"/>
  <c r="AM17"/>
  <c r="AI19"/>
  <c r="M3"/>
  <c r="N3"/>
  <c r="D9"/>
  <c r="K9"/>
  <c r="J7"/>
  <c r="K7"/>
  <c r="N5"/>
  <c r="K5"/>
  <c r="C9"/>
  <c r="H7"/>
  <c r="G7"/>
  <c r="L5"/>
  <c r="C5"/>
  <c r="S9"/>
  <c r="O7"/>
  <c r="S5"/>
  <c r="R11"/>
  <c r="H11"/>
  <c r="L11"/>
  <c r="C11"/>
  <c r="N11"/>
  <c r="M11"/>
  <c r="B12"/>
  <c r="AL29"/>
  <c r="AK27"/>
  <c r="AJ25"/>
  <c r="Z26"/>
  <c r="AP21"/>
  <c r="AI21"/>
  <c r="AK3"/>
  <c r="AM5"/>
  <c r="AL5"/>
  <c r="Z8"/>
  <c r="AE9"/>
  <c r="AF11"/>
  <c r="AA13"/>
  <c r="AJ13"/>
  <c r="AI15"/>
  <c r="AN17"/>
  <c r="AQ17"/>
  <c r="AK19"/>
  <c r="H3"/>
  <c r="AF29"/>
  <c r="AA27"/>
  <c r="AL25"/>
  <c r="AK25"/>
  <c r="AM23"/>
  <c r="AF21"/>
  <c r="AA3"/>
  <c r="AE5"/>
  <c r="AF5"/>
  <c r="AK7"/>
  <c r="AJ9"/>
  <c r="Z10"/>
  <c r="AM11"/>
  <c r="AQ13"/>
  <c r="AH13"/>
  <c r="AP17"/>
  <c r="AI17"/>
  <c r="AA19"/>
  <c r="G3"/>
  <c r="D3"/>
  <c r="R3"/>
  <c r="R9"/>
  <c r="D7"/>
  <c r="C7"/>
  <c r="J5"/>
  <c r="B6"/>
  <c r="O9"/>
  <c r="H5"/>
  <c r="AB29"/>
  <c r="AE27"/>
  <c r="AH25"/>
  <c r="AM25"/>
  <c r="AQ23"/>
  <c r="AA21"/>
  <c r="AE3"/>
  <c r="AI5"/>
  <c r="AB5"/>
  <c r="AM7"/>
  <c r="AF9"/>
  <c r="AN11"/>
  <c r="AQ11"/>
  <c r="Z14"/>
  <c r="AA15"/>
  <c r="AL17"/>
  <c r="AK17"/>
  <c r="AE19"/>
  <c r="P3"/>
  <c r="AN29"/>
  <c r="AJ27"/>
  <c r="Z28"/>
  <c r="AE25"/>
  <c r="AI23"/>
  <c r="AN21"/>
  <c r="AQ21"/>
  <c r="Z4"/>
  <c r="AN5"/>
  <c r="AE7"/>
  <c r="AH9"/>
  <c r="AM9"/>
  <c r="AI11"/>
  <c r="AK13"/>
  <c r="AP13"/>
  <c r="AQ15"/>
  <c r="AA17"/>
  <c r="AJ19"/>
  <c r="Z20"/>
  <c r="L3"/>
  <c r="O3"/>
  <c r="N9"/>
  <c r="G9"/>
  <c r="R7"/>
  <c r="D5"/>
  <c r="O5"/>
  <c r="L9"/>
  <c r="B10"/>
  <c r="P7"/>
  <c r="B8"/>
  <c r="G5"/>
  <c r="H9"/>
  <c r="L7"/>
  <c r="P5"/>
  <c r="J11"/>
  <c r="O11"/>
  <c r="K11"/>
  <c r="S11"/>
  <c r="D11"/>
  <c r="G11"/>
  <c r="P11"/>
  <c r="N13"/>
  <c r="L13"/>
  <c r="C13"/>
  <c r="J13"/>
  <c r="S13"/>
  <c r="P13"/>
  <c r="B14"/>
  <c r="D13"/>
  <c r="K13"/>
  <c r="G13"/>
  <c r="R13"/>
  <c r="H13"/>
  <c r="O13"/>
  <c r="M13"/>
  <c r="R15"/>
  <c r="H15"/>
  <c r="N15"/>
  <c r="S15"/>
  <c r="L15"/>
  <c r="J15"/>
  <c r="M15"/>
  <c r="P15"/>
  <c r="C15"/>
  <c r="G15"/>
  <c r="B16"/>
  <c r="D15"/>
  <c r="O15"/>
  <c r="K15"/>
  <c r="Q13"/>
  <c r="T13"/>
  <c r="U13"/>
  <c r="C14"/>
  <c r="J14"/>
  <c r="L14"/>
  <c r="N14"/>
  <c r="P14"/>
  <c r="R14"/>
  <c r="T14"/>
  <c r="D14"/>
  <c r="E13"/>
  <c r="M14"/>
  <c r="U14"/>
  <c r="Q14"/>
  <c r="K14"/>
  <c r="O14"/>
  <c r="S14"/>
  <c r="Q11"/>
  <c r="I9"/>
  <c r="C8"/>
  <c r="P8"/>
  <c r="D8"/>
  <c r="E7"/>
  <c r="S8"/>
  <c r="N8"/>
  <c r="O8"/>
  <c r="K8"/>
  <c r="L8"/>
  <c r="T8"/>
  <c r="Q8"/>
  <c r="J8"/>
  <c r="R8"/>
  <c r="M8"/>
  <c r="U8"/>
  <c r="C10"/>
  <c r="P10"/>
  <c r="O10"/>
  <c r="Q10"/>
  <c r="N10"/>
  <c r="K10"/>
  <c r="M10"/>
  <c r="U10"/>
  <c r="L10"/>
  <c r="T10"/>
  <c r="D10"/>
  <c r="E9"/>
  <c r="J10"/>
  <c r="R10"/>
  <c r="S10"/>
  <c r="Q5"/>
  <c r="T7"/>
  <c r="U7"/>
  <c r="Q3"/>
  <c r="AK20"/>
  <c r="AS20"/>
  <c r="AP20"/>
  <c r="AQ20"/>
  <c r="AB20"/>
  <c r="AC19"/>
  <c r="AH20"/>
  <c r="AM20"/>
  <c r="AJ20"/>
  <c r="AA20"/>
  <c r="AI20"/>
  <c r="AL20"/>
  <c r="AO20"/>
  <c r="AR20"/>
  <c r="AN20"/>
  <c r="AR15"/>
  <c r="AS15"/>
  <c r="AR13"/>
  <c r="AS13"/>
  <c r="AO9"/>
  <c r="AN53"/>
  <c r="AK4"/>
  <c r="AS4"/>
  <c r="AP4"/>
  <c r="AQ4"/>
  <c r="AB4"/>
  <c r="AC3"/>
  <c r="AH4"/>
  <c r="AM4"/>
  <c r="AA4"/>
  <c r="AJ4"/>
  <c r="AI4"/>
  <c r="AL4"/>
  <c r="AO4"/>
  <c r="AN4"/>
  <c r="AR4"/>
  <c r="AM28"/>
  <c r="AA28"/>
  <c r="AJ28"/>
  <c r="AI28"/>
  <c r="AL28"/>
  <c r="AO28"/>
  <c r="AN28"/>
  <c r="AR28"/>
  <c r="AK28"/>
  <c r="AS28"/>
  <c r="AP28"/>
  <c r="AQ28"/>
  <c r="AB28"/>
  <c r="AC27"/>
  <c r="AH28"/>
  <c r="AM14"/>
  <c r="AL14"/>
  <c r="AB14"/>
  <c r="AC13"/>
  <c r="AI14"/>
  <c r="AN14"/>
  <c r="AR14"/>
  <c r="AP14"/>
  <c r="AA14"/>
  <c r="AH14"/>
  <c r="AJ14"/>
  <c r="AQ14"/>
  <c r="AK14"/>
  <c r="AS14"/>
  <c r="AO14"/>
  <c r="AR11"/>
  <c r="AS11"/>
  <c r="AO7"/>
  <c r="AE53"/>
  <c r="AR23"/>
  <c r="AS23"/>
  <c r="AO25"/>
  <c r="I5"/>
  <c r="Q9"/>
  <c r="L6"/>
  <c r="T6"/>
  <c r="K6"/>
  <c r="J6"/>
  <c r="R6"/>
  <c r="Q6"/>
  <c r="C6"/>
  <c r="P6"/>
  <c r="M6"/>
  <c r="U6"/>
  <c r="S6"/>
  <c r="N6"/>
  <c r="D6"/>
  <c r="E5"/>
  <c r="O6"/>
  <c r="T9"/>
  <c r="U9"/>
  <c r="T3"/>
  <c r="U3"/>
  <c r="E3"/>
  <c r="AR17"/>
  <c r="AS17"/>
  <c r="AO11"/>
  <c r="AO10"/>
  <c r="AP10"/>
  <c r="AJ10"/>
  <c r="AK10"/>
  <c r="AS10"/>
  <c r="AH10"/>
  <c r="AQ10"/>
  <c r="AB10"/>
  <c r="AC9"/>
  <c r="AN10"/>
  <c r="AM10"/>
  <c r="AL10"/>
  <c r="AA10"/>
  <c r="AI10"/>
  <c r="AR10"/>
  <c r="AF53"/>
  <c r="AO23"/>
  <c r="AQ8"/>
  <c r="AB8"/>
  <c r="AC7"/>
  <c r="AH8"/>
  <c r="AM8"/>
  <c r="AJ8"/>
  <c r="AA8"/>
  <c r="AI8"/>
  <c r="AL8"/>
  <c r="AO8"/>
  <c r="AR8"/>
  <c r="AN8"/>
  <c r="AK8"/>
  <c r="AS8"/>
  <c r="AP8"/>
  <c r="AO5"/>
  <c r="AR21"/>
  <c r="AS21"/>
  <c r="AJ26"/>
  <c r="AK26"/>
  <c r="AS26"/>
  <c r="AH26"/>
  <c r="AQ26"/>
  <c r="AB26"/>
  <c r="AC25"/>
  <c r="AN26"/>
  <c r="AM26"/>
  <c r="AL26"/>
  <c r="AA26"/>
  <c r="AI26"/>
  <c r="AR26"/>
  <c r="AO26"/>
  <c r="AP26"/>
  <c r="C12"/>
  <c r="L12"/>
  <c r="P12"/>
  <c r="T12"/>
  <c r="S12"/>
  <c r="M12"/>
  <c r="U12"/>
  <c r="O12"/>
  <c r="J12"/>
  <c r="N12"/>
  <c r="R12"/>
  <c r="K12"/>
  <c r="D12"/>
  <c r="E11"/>
  <c r="Q12"/>
  <c r="I11"/>
  <c r="T11"/>
  <c r="U11"/>
  <c r="Q7"/>
  <c r="I7"/>
  <c r="AO17"/>
  <c r="AI12"/>
  <c r="AL12"/>
  <c r="AO12"/>
  <c r="AN12"/>
  <c r="AR12"/>
  <c r="AK12"/>
  <c r="AS12"/>
  <c r="AP12"/>
  <c r="AQ12"/>
  <c r="AB12"/>
  <c r="AC11"/>
  <c r="AH12"/>
  <c r="AM12"/>
  <c r="AA12"/>
  <c r="AJ12"/>
  <c r="AR7"/>
  <c r="AS7"/>
  <c r="AP53"/>
  <c r="AR5"/>
  <c r="AS5"/>
  <c r="AQ24"/>
  <c r="AB24"/>
  <c r="AC23"/>
  <c r="AH24"/>
  <c r="AM24"/>
  <c r="AJ24"/>
  <c r="AA24"/>
  <c r="AI24"/>
  <c r="AL24"/>
  <c r="AO24"/>
  <c r="AR24"/>
  <c r="AN24"/>
  <c r="AK24"/>
  <c r="AS24"/>
  <c r="AP24"/>
  <c r="AR29"/>
  <c r="AS29"/>
  <c r="AR19"/>
  <c r="AS19"/>
  <c r="AO15"/>
  <c r="AL6"/>
  <c r="AK6"/>
  <c r="AS6"/>
  <c r="AJ6"/>
  <c r="AQ6"/>
  <c r="AB6"/>
  <c r="AC5"/>
  <c r="AP6"/>
  <c r="AM6"/>
  <c r="AN6"/>
  <c r="AH6"/>
  <c r="AI6"/>
  <c r="AA6"/>
  <c r="AO6"/>
  <c r="AR6"/>
  <c r="AQ53"/>
  <c r="AR3"/>
  <c r="AO21"/>
  <c r="AR27"/>
  <c r="AS27"/>
  <c r="T5"/>
  <c r="U5"/>
  <c r="AO19"/>
  <c r="AA18"/>
  <c r="AI18"/>
  <c r="AR18"/>
  <c r="AO18"/>
  <c r="AP18"/>
  <c r="AJ18"/>
  <c r="AK18"/>
  <c r="AS18"/>
  <c r="AH18"/>
  <c r="AQ18"/>
  <c r="AB18"/>
  <c r="AC17"/>
  <c r="AN18"/>
  <c r="AM18"/>
  <c r="AL18"/>
  <c r="AG13"/>
  <c r="AR9"/>
  <c r="AS9"/>
  <c r="AO3"/>
  <c r="AM53"/>
  <c r="AG25"/>
  <c r="AO27"/>
  <c r="AJ16"/>
  <c r="AI16"/>
  <c r="AL16"/>
  <c r="AO16"/>
  <c r="AN16"/>
  <c r="AR16"/>
  <c r="AK16"/>
  <c r="AS16"/>
  <c r="AP16"/>
  <c r="AQ16"/>
  <c r="AB16"/>
  <c r="AC15"/>
  <c r="AH16"/>
  <c r="AM16"/>
  <c r="AA16"/>
  <c r="AO13"/>
  <c r="AJ53"/>
  <c r="AJ22"/>
  <c r="AK22"/>
  <c r="AS22"/>
  <c r="AH22"/>
  <c r="AQ22"/>
  <c r="AB22"/>
  <c r="AC21"/>
  <c r="AN22"/>
  <c r="AM22"/>
  <c r="AL22"/>
  <c r="AA22"/>
  <c r="AI22"/>
  <c r="AR22"/>
  <c r="AO22"/>
  <c r="AP22"/>
  <c r="AR25"/>
  <c r="AS25"/>
  <c r="AO31"/>
  <c r="AR41"/>
  <c r="AS41"/>
  <c r="AG43"/>
  <c r="AR45"/>
  <c r="T70"/>
  <c r="U70"/>
  <c r="I72"/>
  <c r="Q77"/>
  <c r="R77"/>
  <c r="L77"/>
  <c r="M77"/>
  <c r="U77"/>
  <c r="J77"/>
  <c r="S77"/>
  <c r="D77"/>
  <c r="E76"/>
  <c r="P77"/>
  <c r="O77"/>
  <c r="N77"/>
  <c r="C77"/>
  <c r="K77"/>
  <c r="T77"/>
  <c r="Q80"/>
  <c r="T86"/>
  <c r="U86"/>
  <c r="C93"/>
  <c r="Q93"/>
  <c r="T93"/>
  <c r="N93"/>
  <c r="M93"/>
  <c r="U93"/>
  <c r="L93"/>
  <c r="S93"/>
  <c r="D93"/>
  <c r="E92"/>
  <c r="R93"/>
  <c r="O93"/>
  <c r="P93"/>
  <c r="J93"/>
  <c r="K93"/>
  <c r="AE112"/>
  <c r="AN71"/>
  <c r="AQ71"/>
  <c r="AB71"/>
  <c r="AC70"/>
  <c r="AJ71"/>
  <c r="AI71"/>
  <c r="AP71"/>
  <c r="AA71"/>
  <c r="AK71"/>
  <c r="AS71"/>
  <c r="AL71"/>
  <c r="AM71"/>
  <c r="AR71"/>
  <c r="AH71"/>
  <c r="AO71"/>
  <c r="AO72"/>
  <c r="AR78"/>
  <c r="AS78"/>
  <c r="AA85"/>
  <c r="AK85"/>
  <c r="AS85"/>
  <c r="AL85"/>
  <c r="AM85"/>
  <c r="AR85"/>
  <c r="AH85"/>
  <c r="AO85"/>
  <c r="AN85"/>
  <c r="AQ85"/>
  <c r="AB85"/>
  <c r="AC84"/>
  <c r="AJ85"/>
  <c r="AI85"/>
  <c r="AP85"/>
  <c r="AR88"/>
  <c r="AS88"/>
  <c r="AB30"/>
  <c r="AC29"/>
  <c r="AP30"/>
  <c r="AM30"/>
  <c r="AN30"/>
  <c r="AH30"/>
  <c r="AI30"/>
  <c r="AA30"/>
  <c r="AO30"/>
  <c r="AR30"/>
  <c r="AL30"/>
  <c r="AK30"/>
  <c r="AS30"/>
  <c r="AJ30"/>
  <c r="AQ30"/>
  <c r="AR31"/>
  <c r="AS31"/>
  <c r="AR37"/>
  <c r="AS37"/>
  <c r="AO39"/>
  <c r="AS45"/>
  <c r="H112"/>
  <c r="Q64"/>
  <c r="T66"/>
  <c r="U66"/>
  <c r="Q70"/>
  <c r="T76"/>
  <c r="U76"/>
  <c r="N83"/>
  <c r="Q83"/>
  <c r="T83"/>
  <c r="L83"/>
  <c r="M83"/>
  <c r="U83"/>
  <c r="P83"/>
  <c r="S83"/>
  <c r="D83"/>
  <c r="E82"/>
  <c r="J83"/>
  <c r="O83"/>
  <c r="R83"/>
  <c r="C83"/>
  <c r="K83"/>
  <c r="Q86"/>
  <c r="T92"/>
  <c r="U92"/>
  <c r="AG62"/>
  <c r="AF112"/>
  <c r="AO64"/>
  <c r="AR68"/>
  <c r="AS68"/>
  <c r="AQ79"/>
  <c r="AB79"/>
  <c r="AC78"/>
  <c r="AJ79"/>
  <c r="AI79"/>
  <c r="AP79"/>
  <c r="AA79"/>
  <c r="AK79"/>
  <c r="AS79"/>
  <c r="AL79"/>
  <c r="AM79"/>
  <c r="AR79"/>
  <c r="AH79"/>
  <c r="AO79"/>
  <c r="AN79"/>
  <c r="AO80"/>
  <c r="AO82"/>
  <c r="AO87"/>
  <c r="AI87"/>
  <c r="AJ87"/>
  <c r="AB87"/>
  <c r="AC86"/>
  <c r="AP87"/>
  <c r="AA87"/>
  <c r="AM87"/>
  <c r="AL87"/>
  <c r="AK87"/>
  <c r="AS87"/>
  <c r="AR87"/>
  <c r="AH87"/>
  <c r="AQ87"/>
  <c r="AN87"/>
  <c r="AH89"/>
  <c r="AO89"/>
  <c r="AN89"/>
  <c r="AQ89"/>
  <c r="AB89"/>
  <c r="AC88"/>
  <c r="AJ89"/>
  <c r="AI89"/>
  <c r="AP89"/>
  <c r="AA89"/>
  <c r="AK89"/>
  <c r="AS89"/>
  <c r="AL89"/>
  <c r="AM89"/>
  <c r="AR89"/>
  <c r="AR92"/>
  <c r="AS92"/>
  <c r="AR43"/>
  <c r="AS43"/>
  <c r="T64"/>
  <c r="U64"/>
  <c r="I66"/>
  <c r="Q68"/>
  <c r="T74"/>
  <c r="U74"/>
  <c r="I76"/>
  <c r="Q78"/>
  <c r="N81"/>
  <c r="C81"/>
  <c r="K81"/>
  <c r="T81"/>
  <c r="Q81"/>
  <c r="R81"/>
  <c r="L81"/>
  <c r="M81"/>
  <c r="U81"/>
  <c r="J81"/>
  <c r="S81"/>
  <c r="D81"/>
  <c r="E80"/>
  <c r="P81"/>
  <c r="O81"/>
  <c r="Q84"/>
  <c r="T90"/>
  <c r="U90"/>
  <c r="AO70"/>
  <c r="AN77"/>
  <c r="AM77"/>
  <c r="AK77"/>
  <c r="AS77"/>
  <c r="AJ77"/>
  <c r="AB77"/>
  <c r="AC76"/>
  <c r="AR77"/>
  <c r="AA77"/>
  <c r="AP77"/>
  <c r="AL77"/>
  <c r="AI77"/>
  <c r="AH77"/>
  <c r="AO77"/>
  <c r="AQ77"/>
  <c r="AO84"/>
  <c r="AG90"/>
  <c r="AO29"/>
  <c r="AH44"/>
  <c r="AJ44"/>
  <c r="AM44"/>
  <c r="AO44"/>
  <c r="AI44"/>
  <c r="AA44"/>
  <c r="AK44"/>
  <c r="AS44"/>
  <c r="AR44"/>
  <c r="AB44"/>
  <c r="AC43"/>
  <c r="AN44"/>
  <c r="AL44"/>
  <c r="AP44"/>
  <c r="AQ44"/>
  <c r="G112"/>
  <c r="L112"/>
  <c r="K65"/>
  <c r="J65"/>
  <c r="Q65"/>
  <c r="T65"/>
  <c r="N65"/>
  <c r="M65"/>
  <c r="U65"/>
  <c r="L65"/>
  <c r="S65"/>
  <c r="D65"/>
  <c r="E64"/>
  <c r="R65"/>
  <c r="O65"/>
  <c r="P65"/>
  <c r="C65"/>
  <c r="N71"/>
  <c r="C71"/>
  <c r="K71"/>
  <c r="T71"/>
  <c r="Q71"/>
  <c r="R71"/>
  <c r="L71"/>
  <c r="M71"/>
  <c r="U71"/>
  <c r="J71"/>
  <c r="S71"/>
  <c r="D71"/>
  <c r="E70"/>
  <c r="P71"/>
  <c r="O71"/>
  <c r="Q74"/>
  <c r="T80"/>
  <c r="U80"/>
  <c r="I82"/>
  <c r="C87"/>
  <c r="Q87"/>
  <c r="T87"/>
  <c r="N87"/>
  <c r="M87"/>
  <c r="U87"/>
  <c r="L87"/>
  <c r="S87"/>
  <c r="D87"/>
  <c r="E86"/>
  <c r="R87"/>
  <c r="O87"/>
  <c r="P87"/>
  <c r="J87"/>
  <c r="K87"/>
  <c r="I88"/>
  <c r="Q90"/>
  <c r="AJ112"/>
  <c r="AQ69"/>
  <c r="AI69"/>
  <c r="AB69"/>
  <c r="AC68"/>
  <c r="AK69"/>
  <c r="AS69"/>
  <c r="AP69"/>
  <c r="AR69"/>
  <c r="AM69"/>
  <c r="AL69"/>
  <c r="AJ69"/>
  <c r="AN69"/>
  <c r="AH69"/>
  <c r="AO69"/>
  <c r="AA69"/>
  <c r="AR70"/>
  <c r="AS70"/>
  <c r="AR72"/>
  <c r="AS72"/>
  <c r="AO78"/>
  <c r="AR84"/>
  <c r="AS84"/>
  <c r="AO86"/>
  <c r="AO88"/>
  <c r="AA93"/>
  <c r="AM93"/>
  <c r="AL93"/>
  <c r="AK93"/>
  <c r="AS93"/>
  <c r="AR93"/>
  <c r="AH93"/>
  <c r="AQ93"/>
  <c r="AN93"/>
  <c r="AO93"/>
  <c r="AI93"/>
  <c r="AJ93"/>
  <c r="AB93"/>
  <c r="AC92"/>
  <c r="AP93"/>
  <c r="AK38"/>
  <c r="AS38"/>
  <c r="AJ38"/>
  <c r="AA38"/>
  <c r="AB38"/>
  <c r="AC37"/>
  <c r="AP38"/>
  <c r="AQ38"/>
  <c r="AN38"/>
  <c r="AH38"/>
  <c r="AI38"/>
  <c r="AL38"/>
  <c r="AO38"/>
  <c r="AR38"/>
  <c r="AM38"/>
  <c r="AR35"/>
  <c r="AS35"/>
  <c r="AK42"/>
  <c r="AS42"/>
  <c r="AH42"/>
  <c r="AQ42"/>
  <c r="AB42"/>
  <c r="AC41"/>
  <c r="AN42"/>
  <c r="AM42"/>
  <c r="AL42"/>
  <c r="AA42"/>
  <c r="AI42"/>
  <c r="AR42"/>
  <c r="AO42"/>
  <c r="AP42"/>
  <c r="AJ42"/>
  <c r="Q62"/>
  <c r="O112"/>
  <c r="R112"/>
  <c r="T62"/>
  <c r="Q66"/>
  <c r="O69"/>
  <c r="P69"/>
  <c r="J69"/>
  <c r="K69"/>
  <c r="C69"/>
  <c r="Q69"/>
  <c r="T69"/>
  <c r="N69"/>
  <c r="M69"/>
  <c r="U69"/>
  <c r="L69"/>
  <c r="S69"/>
  <c r="D69"/>
  <c r="E68"/>
  <c r="R69"/>
  <c r="Q72"/>
  <c r="J79"/>
  <c r="S79"/>
  <c r="D79"/>
  <c r="E78"/>
  <c r="P79"/>
  <c r="O79"/>
  <c r="N79"/>
  <c r="C79"/>
  <c r="K79"/>
  <c r="T79"/>
  <c r="Q79"/>
  <c r="R79"/>
  <c r="L79"/>
  <c r="M79"/>
  <c r="U79"/>
  <c r="L85"/>
  <c r="Q85"/>
  <c r="T85"/>
  <c r="C85"/>
  <c r="M85"/>
  <c r="U85"/>
  <c r="N85"/>
  <c r="S85"/>
  <c r="D85"/>
  <c r="E84"/>
  <c r="J85"/>
  <c r="O85"/>
  <c r="P85"/>
  <c r="R85"/>
  <c r="K85"/>
  <c r="AQ112"/>
  <c r="AR62"/>
  <c r="AP112"/>
  <c r="AR64"/>
  <c r="AS64"/>
  <c r="AR66"/>
  <c r="AS66"/>
  <c r="AR74"/>
  <c r="AS74"/>
  <c r="AO76"/>
  <c r="AA91"/>
  <c r="AK91"/>
  <c r="AS91"/>
  <c r="AL91"/>
  <c r="AM91"/>
  <c r="AR91"/>
  <c r="AH91"/>
  <c r="AO91"/>
  <c r="AN91"/>
  <c r="AQ91"/>
  <c r="AB91"/>
  <c r="AC90"/>
  <c r="AJ91"/>
  <c r="AI91"/>
  <c r="AP91"/>
  <c r="AG92"/>
  <c r="AM36"/>
  <c r="AA36"/>
  <c r="AK36"/>
  <c r="AS36"/>
  <c r="AI36"/>
  <c r="AL36"/>
  <c r="AN36"/>
  <c r="AB36"/>
  <c r="AC35"/>
  <c r="AR36"/>
  <c r="AH36"/>
  <c r="AP36"/>
  <c r="AQ36"/>
  <c r="AO36"/>
  <c r="AJ36"/>
  <c r="AG41"/>
  <c r="AO43"/>
  <c r="AH46"/>
  <c r="AQ46"/>
  <c r="AK46"/>
  <c r="AS46"/>
  <c r="AO46"/>
  <c r="AI46"/>
  <c r="AM46"/>
  <c r="AB46"/>
  <c r="AC45"/>
  <c r="AP46"/>
  <c r="AN46"/>
  <c r="AR46"/>
  <c r="AL46"/>
  <c r="AA46"/>
  <c r="AJ46"/>
  <c r="U62"/>
  <c r="P112"/>
  <c r="T68"/>
  <c r="U68"/>
  <c r="I70"/>
  <c r="J75"/>
  <c r="S75"/>
  <c r="D75"/>
  <c r="E74"/>
  <c r="P75"/>
  <c r="O75"/>
  <c r="N75"/>
  <c r="C75"/>
  <c r="K75"/>
  <c r="T75"/>
  <c r="Q75"/>
  <c r="R75"/>
  <c r="L75"/>
  <c r="M75"/>
  <c r="U75"/>
  <c r="T84"/>
  <c r="U84"/>
  <c r="I86"/>
  <c r="Q88"/>
  <c r="M91"/>
  <c r="U91"/>
  <c r="J91"/>
  <c r="S91"/>
  <c r="D91"/>
  <c r="E90"/>
  <c r="P91"/>
  <c r="N91"/>
  <c r="C91"/>
  <c r="K91"/>
  <c r="T91"/>
  <c r="Q91"/>
  <c r="R91"/>
  <c r="L91"/>
  <c r="O91"/>
  <c r="AO62"/>
  <c r="AM112"/>
  <c r="AN112"/>
  <c r="AL67"/>
  <c r="AA67"/>
  <c r="AJ67"/>
  <c r="AH67"/>
  <c r="AO67"/>
  <c r="AM67"/>
  <c r="AQ67"/>
  <c r="AB67"/>
  <c r="AC66"/>
  <c r="AK67"/>
  <c r="AS67"/>
  <c r="AI67"/>
  <c r="AP67"/>
  <c r="AN67"/>
  <c r="AR67"/>
  <c r="AO68"/>
  <c r="AA75"/>
  <c r="AK75"/>
  <c r="AS75"/>
  <c r="AO75"/>
  <c r="AM75"/>
  <c r="AR75"/>
  <c r="AP75"/>
  <c r="AB75"/>
  <c r="AC74"/>
  <c r="AN75"/>
  <c r="AH75"/>
  <c r="AL75"/>
  <c r="AJ75"/>
  <c r="AI75"/>
  <c r="AQ75"/>
  <c r="AR76"/>
  <c r="AS76"/>
  <c r="AG80"/>
  <c r="AO92"/>
  <c r="AK32"/>
  <c r="AS32"/>
  <c r="AP32"/>
  <c r="AQ32"/>
  <c r="AB32"/>
  <c r="AC31"/>
  <c r="AH32"/>
  <c r="AM32"/>
  <c r="AJ32"/>
  <c r="AA32"/>
  <c r="AI32"/>
  <c r="AL32"/>
  <c r="AO32"/>
  <c r="AR32"/>
  <c r="AN32"/>
  <c r="AO37"/>
  <c r="AR39"/>
  <c r="AS39"/>
  <c r="AO41"/>
  <c r="E62"/>
  <c r="R67"/>
  <c r="L67"/>
  <c r="M67"/>
  <c r="U67"/>
  <c r="J67"/>
  <c r="S67"/>
  <c r="D67"/>
  <c r="E66"/>
  <c r="P67"/>
  <c r="O67"/>
  <c r="N67"/>
  <c r="C67"/>
  <c r="K67"/>
  <c r="T67"/>
  <c r="Q67"/>
  <c r="I68"/>
  <c r="M73"/>
  <c r="U73"/>
  <c r="L73"/>
  <c r="S73"/>
  <c r="D73"/>
  <c r="E72"/>
  <c r="R73"/>
  <c r="O73"/>
  <c r="P73"/>
  <c r="J73"/>
  <c r="K73"/>
  <c r="C73"/>
  <c r="Q73"/>
  <c r="T73"/>
  <c r="N73"/>
  <c r="Q76"/>
  <c r="T82"/>
  <c r="U82"/>
  <c r="T88"/>
  <c r="U88"/>
  <c r="Q92"/>
  <c r="AR80"/>
  <c r="AS80"/>
  <c r="AR82"/>
  <c r="AS82"/>
  <c r="AG84"/>
  <c r="AO90"/>
  <c r="AO35"/>
  <c r="AI40"/>
  <c r="AL40"/>
  <c r="AO40"/>
  <c r="AR40"/>
  <c r="AN40"/>
  <c r="AK40"/>
  <c r="AS40"/>
  <c r="AP40"/>
  <c r="AQ40"/>
  <c r="AB40"/>
  <c r="AC39"/>
  <c r="AH40"/>
  <c r="AM40"/>
  <c r="AJ40"/>
  <c r="AA40"/>
  <c r="AO45"/>
  <c r="S112"/>
  <c r="I64"/>
  <c r="T72"/>
  <c r="U72"/>
  <c r="I74"/>
  <c r="T78"/>
  <c r="U78"/>
  <c r="Q82"/>
  <c r="N89"/>
  <c r="C89"/>
  <c r="K89"/>
  <c r="T89"/>
  <c r="Q89"/>
  <c r="R89"/>
  <c r="L89"/>
  <c r="M89"/>
  <c r="U89"/>
  <c r="J89"/>
  <c r="S89"/>
  <c r="D89"/>
  <c r="E88"/>
  <c r="P89"/>
  <c r="O89"/>
  <c r="AP63"/>
  <c r="AI63"/>
  <c r="AJ63"/>
  <c r="AO63"/>
  <c r="AB63"/>
  <c r="AC62"/>
  <c r="AN63"/>
  <c r="AM63"/>
  <c r="AH63"/>
  <c r="AR63"/>
  <c r="AK63"/>
  <c r="AS63"/>
  <c r="AL63"/>
  <c r="AQ63"/>
  <c r="AA63"/>
  <c r="AO65"/>
  <c r="AI65"/>
  <c r="AR65"/>
  <c r="AB65"/>
  <c r="AC64"/>
  <c r="AP65"/>
  <c r="AJ65"/>
  <c r="AM65"/>
  <c r="AL65"/>
  <c r="AK65"/>
  <c r="AS65"/>
  <c r="AN65"/>
  <c r="AH65"/>
  <c r="AQ65"/>
  <c r="AA65"/>
  <c r="AO66"/>
  <c r="AO73"/>
  <c r="AR73"/>
  <c r="AP73"/>
  <c r="AB73"/>
  <c r="AC72"/>
  <c r="AN73"/>
  <c r="AH73"/>
  <c r="AI73"/>
  <c r="AJ73"/>
  <c r="AK73"/>
  <c r="AS73"/>
  <c r="AL73"/>
  <c r="AA73"/>
  <c r="AM73"/>
  <c r="AQ73"/>
  <c r="AO74"/>
  <c r="AG78"/>
  <c r="AJ81"/>
  <c r="AI81"/>
  <c r="AP81"/>
  <c r="AA81"/>
  <c r="AK81"/>
  <c r="AS81"/>
  <c r="AL81"/>
  <c r="AM81"/>
  <c r="AR81"/>
  <c r="AH81"/>
  <c r="AO81"/>
  <c r="AN81"/>
  <c r="AQ81"/>
  <c r="AB81"/>
  <c r="AC80"/>
  <c r="AB83"/>
  <c r="AC82"/>
  <c r="AJ83"/>
  <c r="AM83"/>
  <c r="AP83"/>
  <c r="AA83"/>
  <c r="AI83"/>
  <c r="AL83"/>
  <c r="AO83"/>
  <c r="AR83"/>
  <c r="AH83"/>
  <c r="AK83"/>
  <c r="AS83"/>
  <c r="AN83"/>
  <c r="AQ83"/>
  <c r="AR86"/>
  <c r="AS86"/>
  <c r="AR90"/>
  <c r="AS90"/>
  <c r="AO53"/>
  <c r="AD86"/>
  <c r="AG86"/>
  <c r="F9"/>
  <c r="F7"/>
  <c r="F74"/>
  <c r="F86"/>
  <c r="F5"/>
  <c r="AD3"/>
  <c r="AC144"/>
  <c r="AD11"/>
  <c r="AG11"/>
  <c r="Q15"/>
  <c r="T15"/>
  <c r="U15"/>
  <c r="I15"/>
  <c r="F13"/>
  <c r="I13"/>
  <c r="W17"/>
  <c r="AT17"/>
  <c r="AU17"/>
  <c r="C16"/>
  <c r="J16"/>
  <c r="L16"/>
  <c r="N16"/>
  <c r="P16"/>
  <c r="R16"/>
  <c r="T16"/>
  <c r="K16"/>
  <c r="S16"/>
  <c r="D16"/>
  <c r="E15"/>
  <c r="AD15"/>
  <c r="M16"/>
  <c r="U16"/>
  <c r="Q16"/>
  <c r="O16"/>
  <c r="B19"/>
  <c r="V19"/>
  <c r="A21"/>
  <c r="AO170"/>
  <c r="AR170"/>
  <c r="B18"/>
  <c r="C17"/>
  <c r="P17"/>
  <c r="K17"/>
  <c r="J17"/>
  <c r="G17"/>
  <c r="N17"/>
  <c r="M17"/>
  <c r="R17"/>
  <c r="L17"/>
  <c r="D17"/>
  <c r="H17"/>
  <c r="S17"/>
  <c r="O17"/>
  <c r="AL112"/>
  <c r="AH112"/>
  <c r="AI112"/>
  <c r="E124"/>
  <c r="N112"/>
  <c r="J112"/>
  <c r="K112"/>
  <c r="AC156"/>
  <c r="AI53"/>
  <c r="G124"/>
  <c r="K124"/>
  <c r="I124"/>
  <c r="N124"/>
  <c r="S124"/>
  <c r="H124"/>
  <c r="D124"/>
  <c r="O124"/>
  <c r="L124"/>
  <c r="F124"/>
  <c r="R124"/>
  <c r="T124"/>
  <c r="P124"/>
  <c r="M124"/>
  <c r="U124"/>
  <c r="J124"/>
  <c r="AH156"/>
  <c r="AB156"/>
  <c r="AK156"/>
  <c r="AI156"/>
  <c r="AJ156"/>
  <c r="AF156"/>
  <c r="AL156"/>
  <c r="AE156"/>
  <c r="AQ156"/>
  <c r="AN156"/>
  <c r="AM156"/>
  <c r="AP156"/>
  <c r="AD82"/>
  <c r="AG82"/>
  <c r="AD80"/>
  <c r="AD72"/>
  <c r="AG72"/>
  <c r="AD64"/>
  <c r="AG64"/>
  <c r="AC121"/>
  <c r="AC136"/>
  <c r="AC127"/>
  <c r="AC151"/>
  <c r="AC133"/>
  <c r="AC160"/>
  <c r="AC145"/>
  <c r="AC130"/>
  <c r="AC154"/>
  <c r="AC142"/>
  <c r="AC124"/>
  <c r="AC148"/>
  <c r="AC139"/>
  <c r="AC157"/>
  <c r="AC112"/>
  <c r="AD62"/>
  <c r="F88"/>
  <c r="F72"/>
  <c r="F66"/>
  <c r="E112"/>
  <c r="F62"/>
  <c r="I62"/>
  <c r="AD74"/>
  <c r="AG74"/>
  <c r="AD66"/>
  <c r="AG66"/>
  <c r="F90"/>
  <c r="I90"/>
  <c r="AD90"/>
  <c r="AS62"/>
  <c r="AR112"/>
  <c r="F84"/>
  <c r="I84"/>
  <c r="F78"/>
  <c r="I78"/>
  <c r="F68"/>
  <c r="AD92"/>
  <c r="AD68"/>
  <c r="AG68"/>
  <c r="F70"/>
  <c r="F64"/>
  <c r="AD76"/>
  <c r="AG76"/>
  <c r="F80"/>
  <c r="I80"/>
  <c r="AD88"/>
  <c r="AG88"/>
  <c r="AD78"/>
  <c r="F82"/>
  <c r="AD84"/>
  <c r="AD70"/>
  <c r="AG70"/>
  <c r="F92"/>
  <c r="I92"/>
  <c r="F76"/>
  <c r="AS3"/>
  <c r="AR53"/>
  <c r="AD5"/>
  <c r="AG5"/>
  <c r="F11"/>
  <c r="AD7"/>
  <c r="AG7"/>
  <c r="AD9"/>
  <c r="AG9"/>
  <c r="F3"/>
  <c r="I3"/>
  <c r="AQ113"/>
  <c r="AR113"/>
  <c r="AM113"/>
  <c r="AN113"/>
  <c r="AO113"/>
  <c r="AJ113"/>
  <c r="AP113"/>
  <c r="AO112"/>
  <c r="E133"/>
  <c r="E148"/>
  <c r="E121"/>
  <c r="E136"/>
  <c r="E145"/>
  <c r="E160"/>
  <c r="E130"/>
  <c r="E142"/>
  <c r="E151"/>
  <c r="E127"/>
  <c r="E139"/>
  <c r="E154"/>
  <c r="E157"/>
  <c r="T112"/>
  <c r="Q112"/>
  <c r="P113"/>
  <c r="O113"/>
  <c r="R113"/>
  <c r="S113"/>
  <c r="L113"/>
  <c r="T113"/>
  <c r="Q113"/>
  <c r="AC153"/>
  <c r="AC159"/>
  <c r="AC147"/>
  <c r="AC141"/>
  <c r="AC150"/>
  <c r="AC138"/>
  <c r="AC120"/>
  <c r="AC126"/>
  <c r="AC135"/>
  <c r="AC129"/>
  <c r="AC123"/>
  <c r="AC132"/>
  <c r="AR54"/>
  <c r="AN54"/>
  <c r="AO54"/>
  <c r="AL53"/>
  <c r="AJ54"/>
  <c r="AM54"/>
  <c r="AH53"/>
  <c r="AC53"/>
  <c r="AQ54"/>
  <c r="AP54"/>
  <c r="AD13"/>
  <c r="AE144"/>
  <c r="AB144"/>
  <c r="AK144"/>
  <c r="AI144"/>
  <c r="AH144"/>
  <c r="AG144"/>
  <c r="AF144"/>
  <c r="AD144"/>
  <c r="AL144"/>
  <c r="AJ144"/>
  <c r="AP144"/>
  <c r="AQ144"/>
  <c r="AN144"/>
  <c r="AM144"/>
  <c r="AO156"/>
  <c r="Q124"/>
  <c r="AR156"/>
  <c r="AS156"/>
  <c r="AG15"/>
  <c r="Q17"/>
  <c r="T17"/>
  <c r="U17"/>
  <c r="F15"/>
  <c r="I17"/>
  <c r="W19"/>
  <c r="AT19"/>
  <c r="AU19"/>
  <c r="C18"/>
  <c r="J18"/>
  <c r="L18"/>
  <c r="N18"/>
  <c r="P18"/>
  <c r="R18"/>
  <c r="T18"/>
  <c r="K18"/>
  <c r="O18"/>
  <c r="S18"/>
  <c r="D18"/>
  <c r="E17"/>
  <c r="AD17"/>
  <c r="M18"/>
  <c r="U18"/>
  <c r="Q18"/>
  <c r="B21"/>
  <c r="V21"/>
  <c r="A23"/>
  <c r="H19"/>
  <c r="G19"/>
  <c r="R19"/>
  <c r="B20"/>
  <c r="N19"/>
  <c r="P19"/>
  <c r="S19"/>
  <c r="L19"/>
  <c r="O19"/>
  <c r="D19"/>
  <c r="K19"/>
  <c r="J19"/>
  <c r="C19"/>
  <c r="M19"/>
  <c r="AE132"/>
  <c r="AI132"/>
  <c r="AM132"/>
  <c r="AC134"/>
  <c r="AD132"/>
  <c r="AH132"/>
  <c r="AL132"/>
  <c r="AP132"/>
  <c r="AG132"/>
  <c r="AK132"/>
  <c r="AQ132"/>
  <c r="AB132"/>
  <c r="AF132"/>
  <c r="AN132"/>
  <c r="AJ132"/>
  <c r="AI123"/>
  <c r="AM123"/>
  <c r="AC125"/>
  <c r="AF123"/>
  <c r="AJ123"/>
  <c r="AN123"/>
  <c r="AK123"/>
  <c r="AB123"/>
  <c r="AL123"/>
  <c r="AE123"/>
  <c r="AQ123"/>
  <c r="AH123"/>
  <c r="AP123"/>
  <c r="AC131"/>
  <c r="AD129"/>
  <c r="AH129"/>
  <c r="AL129"/>
  <c r="AP129"/>
  <c r="AG129"/>
  <c r="AK129"/>
  <c r="AQ129"/>
  <c r="AJ129"/>
  <c r="AE129"/>
  <c r="AM129"/>
  <c r="AB129"/>
  <c r="AF129"/>
  <c r="AN129"/>
  <c r="AI129"/>
  <c r="AI135"/>
  <c r="AM135"/>
  <c r="AB135"/>
  <c r="AH135"/>
  <c r="AL135"/>
  <c r="AP135"/>
  <c r="AK135"/>
  <c r="AF135"/>
  <c r="AJ135"/>
  <c r="AN135"/>
  <c r="AQ135"/>
  <c r="AE135"/>
  <c r="AC137"/>
  <c r="AE126"/>
  <c r="AK126"/>
  <c r="AQ126"/>
  <c r="AF126"/>
  <c r="AJ126"/>
  <c r="AN126"/>
  <c r="AC128"/>
  <c r="AI126"/>
  <c r="AB126"/>
  <c r="AL126"/>
  <c r="AM126"/>
  <c r="AH126"/>
  <c r="AP126"/>
  <c r="AF120"/>
  <c r="AJ120"/>
  <c r="AN120"/>
  <c r="AE120"/>
  <c r="AI120"/>
  <c r="AM120"/>
  <c r="AC122"/>
  <c r="AB120"/>
  <c r="AL120"/>
  <c r="AG120"/>
  <c r="AQ120"/>
  <c r="AH120"/>
  <c r="AP120"/>
  <c r="AK120"/>
  <c r="AE138"/>
  <c r="AK138"/>
  <c r="AQ138"/>
  <c r="AF138"/>
  <c r="AJ138"/>
  <c r="AN138"/>
  <c r="AC140"/>
  <c r="AI138"/>
  <c r="AM138"/>
  <c r="AB138"/>
  <c r="AH138"/>
  <c r="AL138"/>
  <c r="AP138"/>
  <c r="AE150"/>
  <c r="AI150"/>
  <c r="AM150"/>
  <c r="AD150"/>
  <c r="AH150"/>
  <c r="AL150"/>
  <c r="AP150"/>
  <c r="AC152"/>
  <c r="AG150"/>
  <c r="AK150"/>
  <c r="AB150"/>
  <c r="AF150"/>
  <c r="AJ150"/>
  <c r="AQ150"/>
  <c r="AN150"/>
  <c r="AC143"/>
  <c r="AD141"/>
  <c r="AH141"/>
  <c r="AL141"/>
  <c r="AP141"/>
  <c r="AG141"/>
  <c r="AK141"/>
  <c r="AQ141"/>
  <c r="AE141"/>
  <c r="AM141"/>
  <c r="AB141"/>
  <c r="AF141"/>
  <c r="AJ141"/>
  <c r="AN141"/>
  <c r="AI141"/>
  <c r="AE147"/>
  <c r="AI147"/>
  <c r="AM147"/>
  <c r="AB147"/>
  <c r="AF147"/>
  <c r="AJ147"/>
  <c r="AN147"/>
  <c r="AC149"/>
  <c r="AG147"/>
  <c r="AK147"/>
  <c r="AQ147"/>
  <c r="AD147"/>
  <c r="AH147"/>
  <c r="AP147"/>
  <c r="AL147"/>
  <c r="AE159"/>
  <c r="AK159"/>
  <c r="AQ159"/>
  <c r="AF159"/>
  <c r="AJ159"/>
  <c r="AN159"/>
  <c r="AC161"/>
  <c r="AI159"/>
  <c r="AB159"/>
  <c r="AL159"/>
  <c r="AM159"/>
  <c r="AH159"/>
  <c r="AP159"/>
  <c r="AQ153"/>
  <c r="AB153"/>
  <c r="AF153"/>
  <c r="AJ153"/>
  <c r="AN153"/>
  <c r="AE153"/>
  <c r="AI153"/>
  <c r="AM153"/>
  <c r="AD153"/>
  <c r="AL153"/>
  <c r="AG153"/>
  <c r="AC155"/>
  <c r="AH153"/>
  <c r="AP153"/>
  <c r="AK153"/>
  <c r="O157"/>
  <c r="K157"/>
  <c r="G157"/>
  <c r="P157"/>
  <c r="L157"/>
  <c r="H157"/>
  <c r="D157"/>
  <c r="M157"/>
  <c r="U157"/>
  <c r="S157"/>
  <c r="I157"/>
  <c r="R157"/>
  <c r="T157"/>
  <c r="N157"/>
  <c r="J157"/>
  <c r="F157"/>
  <c r="D154"/>
  <c r="R154"/>
  <c r="M154"/>
  <c r="U154"/>
  <c r="N154"/>
  <c r="O154"/>
  <c r="H154"/>
  <c r="P154"/>
  <c r="K154"/>
  <c r="J154"/>
  <c r="F154"/>
  <c r="I154"/>
  <c r="L154"/>
  <c r="G154"/>
  <c r="S154"/>
  <c r="T154"/>
  <c r="O139"/>
  <c r="K139"/>
  <c r="G139"/>
  <c r="P139"/>
  <c r="L139"/>
  <c r="H139"/>
  <c r="D139"/>
  <c r="S139"/>
  <c r="M139"/>
  <c r="U139"/>
  <c r="I139"/>
  <c r="R139"/>
  <c r="T139"/>
  <c r="N139"/>
  <c r="J139"/>
  <c r="F139"/>
  <c r="O127"/>
  <c r="K127"/>
  <c r="G127"/>
  <c r="P127"/>
  <c r="L127"/>
  <c r="H127"/>
  <c r="D127"/>
  <c r="S127"/>
  <c r="M127"/>
  <c r="U127"/>
  <c r="I127"/>
  <c r="R127"/>
  <c r="T127"/>
  <c r="N127"/>
  <c r="J127"/>
  <c r="F127"/>
  <c r="S151"/>
  <c r="P151"/>
  <c r="L151"/>
  <c r="H151"/>
  <c r="D151"/>
  <c r="K151"/>
  <c r="G151"/>
  <c r="O151"/>
  <c r="Q151"/>
  <c r="R151"/>
  <c r="T151"/>
  <c r="N151"/>
  <c r="J151"/>
  <c r="F151"/>
  <c r="M151"/>
  <c r="U151"/>
  <c r="I151"/>
  <c r="I142"/>
  <c r="S142"/>
  <c r="G142"/>
  <c r="F142"/>
  <c r="N142"/>
  <c r="O142"/>
  <c r="R142"/>
  <c r="T142"/>
  <c r="M142"/>
  <c r="H142"/>
  <c r="P142"/>
  <c r="Q142"/>
  <c r="K142"/>
  <c r="J142"/>
  <c r="D142"/>
  <c r="L142"/>
  <c r="K130"/>
  <c r="O130"/>
  <c r="J130"/>
  <c r="R130"/>
  <c r="M130"/>
  <c r="U130"/>
  <c r="N130"/>
  <c r="L130"/>
  <c r="G130"/>
  <c r="D130"/>
  <c r="S130"/>
  <c r="F130"/>
  <c r="I130"/>
  <c r="H130"/>
  <c r="P130"/>
  <c r="D160"/>
  <c r="R160"/>
  <c r="S160"/>
  <c r="I160"/>
  <c r="H160"/>
  <c r="P160"/>
  <c r="K160"/>
  <c r="J160"/>
  <c r="N160"/>
  <c r="M160"/>
  <c r="L160"/>
  <c r="G160"/>
  <c r="O160"/>
  <c r="Q160"/>
  <c r="F160"/>
  <c r="G145"/>
  <c r="R145"/>
  <c r="N145"/>
  <c r="J145"/>
  <c r="F145"/>
  <c r="O145"/>
  <c r="K145"/>
  <c r="S145"/>
  <c r="P145"/>
  <c r="L145"/>
  <c r="H145"/>
  <c r="D145"/>
  <c r="M145"/>
  <c r="I145"/>
  <c r="R136"/>
  <c r="D136"/>
  <c r="L136"/>
  <c r="K136"/>
  <c r="P136"/>
  <c r="O136"/>
  <c r="Q136"/>
  <c r="M136"/>
  <c r="U136"/>
  <c r="J136"/>
  <c r="G136"/>
  <c r="S136"/>
  <c r="H136"/>
  <c r="I136"/>
  <c r="F136"/>
  <c r="N136"/>
  <c r="G121"/>
  <c r="K121"/>
  <c r="O121"/>
  <c r="R121"/>
  <c r="N121"/>
  <c r="J121"/>
  <c r="F121"/>
  <c r="I121"/>
  <c r="M121"/>
  <c r="U121"/>
  <c r="S121"/>
  <c r="P121"/>
  <c r="L121"/>
  <c r="H121"/>
  <c r="D121"/>
  <c r="D148"/>
  <c r="M148"/>
  <c r="U148"/>
  <c r="N148"/>
  <c r="S148"/>
  <c r="H148"/>
  <c r="P148"/>
  <c r="K148"/>
  <c r="R148"/>
  <c r="T148"/>
  <c r="J148"/>
  <c r="F148"/>
  <c r="I148"/>
  <c r="L148"/>
  <c r="G148"/>
  <c r="O148"/>
  <c r="Q148"/>
  <c r="O133"/>
  <c r="K133"/>
  <c r="G133"/>
  <c r="P133"/>
  <c r="L133"/>
  <c r="H133"/>
  <c r="D133"/>
  <c r="S133"/>
  <c r="M133"/>
  <c r="U133"/>
  <c r="I133"/>
  <c r="R133"/>
  <c r="T133"/>
  <c r="N133"/>
  <c r="J133"/>
  <c r="F133"/>
  <c r="AG157"/>
  <c r="AK157"/>
  <c r="AK158"/>
  <c r="AB157"/>
  <c r="AF157"/>
  <c r="AJ157"/>
  <c r="AN157"/>
  <c r="AQ157"/>
  <c r="AE157"/>
  <c r="AI157"/>
  <c r="AM157"/>
  <c r="AD157"/>
  <c r="AH157"/>
  <c r="AL157"/>
  <c r="AP157"/>
  <c r="AG139"/>
  <c r="AK139"/>
  <c r="AS139"/>
  <c r="AB139"/>
  <c r="AF139"/>
  <c r="AJ139"/>
  <c r="AN139"/>
  <c r="AQ139"/>
  <c r="AE139"/>
  <c r="AI139"/>
  <c r="AM139"/>
  <c r="AO139"/>
  <c r="AD139"/>
  <c r="AH139"/>
  <c r="AL139"/>
  <c r="AP139"/>
  <c r="AR139"/>
  <c r="AB148"/>
  <c r="AF148"/>
  <c r="AJ148"/>
  <c r="AN148"/>
  <c r="AE148"/>
  <c r="AI148"/>
  <c r="AM148"/>
  <c r="AO148"/>
  <c r="AD148"/>
  <c r="AH148"/>
  <c r="AL148"/>
  <c r="AP148"/>
  <c r="AG148"/>
  <c r="AK148"/>
  <c r="AS148"/>
  <c r="AQ148"/>
  <c r="AG124"/>
  <c r="AD124"/>
  <c r="AF124"/>
  <c r="AJ124"/>
  <c r="AN124"/>
  <c r="AE124"/>
  <c r="AK124"/>
  <c r="AQ124"/>
  <c r="AB124"/>
  <c r="AH124"/>
  <c r="AL124"/>
  <c r="AP124"/>
  <c r="AR124"/>
  <c r="AI124"/>
  <c r="AM124"/>
  <c r="AO124"/>
  <c r="AE142"/>
  <c r="AI142"/>
  <c r="AM142"/>
  <c r="AB142"/>
  <c r="AF142"/>
  <c r="AJ142"/>
  <c r="AN142"/>
  <c r="AG142"/>
  <c r="AK142"/>
  <c r="AS142"/>
  <c r="AQ142"/>
  <c r="AD142"/>
  <c r="AH142"/>
  <c r="AL142"/>
  <c r="AP142"/>
  <c r="AR142"/>
  <c r="AB154"/>
  <c r="AF154"/>
  <c r="AJ154"/>
  <c r="AN154"/>
  <c r="AE154"/>
  <c r="AI154"/>
  <c r="AM154"/>
  <c r="AO154"/>
  <c r="AK154"/>
  <c r="AS154"/>
  <c r="AQ154"/>
  <c r="AD154"/>
  <c r="AH154"/>
  <c r="AL154"/>
  <c r="AP154"/>
  <c r="AR154"/>
  <c r="AG154"/>
  <c r="AQ130"/>
  <c r="AD130"/>
  <c r="AH130"/>
  <c r="AL130"/>
  <c r="AP130"/>
  <c r="AR130"/>
  <c r="AG130"/>
  <c r="AK130"/>
  <c r="AS130"/>
  <c r="AB130"/>
  <c r="AF130"/>
  <c r="AJ130"/>
  <c r="AN130"/>
  <c r="AE130"/>
  <c r="AI130"/>
  <c r="AM130"/>
  <c r="AO130"/>
  <c r="AE145"/>
  <c r="AE146"/>
  <c r="AI145"/>
  <c r="AM145"/>
  <c r="AB145"/>
  <c r="AF145"/>
  <c r="AJ145"/>
  <c r="AN145"/>
  <c r="AN146"/>
  <c r="AC146"/>
  <c r="AG145"/>
  <c r="AK145"/>
  <c r="AS145"/>
  <c r="AQ145"/>
  <c r="AD145"/>
  <c r="AH145"/>
  <c r="AL145"/>
  <c r="AP145"/>
  <c r="AB160"/>
  <c r="AF160"/>
  <c r="AJ160"/>
  <c r="AN160"/>
  <c r="AE160"/>
  <c r="AI160"/>
  <c r="AM160"/>
  <c r="AO160"/>
  <c r="AG160"/>
  <c r="AQ160"/>
  <c r="AD160"/>
  <c r="AH160"/>
  <c r="AL160"/>
  <c r="AP160"/>
  <c r="AR160"/>
  <c r="AK160"/>
  <c r="AS160"/>
  <c r="AD133"/>
  <c r="AH133"/>
  <c r="AL133"/>
  <c r="AP133"/>
  <c r="AG133"/>
  <c r="AK133"/>
  <c r="AS133"/>
  <c r="AQ133"/>
  <c r="AF133"/>
  <c r="AN133"/>
  <c r="AI133"/>
  <c r="AB133"/>
  <c r="AJ133"/>
  <c r="AE133"/>
  <c r="AM133"/>
  <c r="AO133"/>
  <c r="AE151"/>
  <c r="AI151"/>
  <c r="AM151"/>
  <c r="AB151"/>
  <c r="AF151"/>
  <c r="AJ151"/>
  <c r="AN151"/>
  <c r="AD151"/>
  <c r="AP151"/>
  <c r="AG151"/>
  <c r="AK151"/>
  <c r="AS151"/>
  <c r="AQ151"/>
  <c r="AH151"/>
  <c r="AL151"/>
  <c r="AG127"/>
  <c r="AK127"/>
  <c r="AQ127"/>
  <c r="AD127"/>
  <c r="AH127"/>
  <c r="AL127"/>
  <c r="AP127"/>
  <c r="AR127"/>
  <c r="AI127"/>
  <c r="AM127"/>
  <c r="AF127"/>
  <c r="AN127"/>
  <c r="AE127"/>
  <c r="AB127"/>
  <c r="AJ127"/>
  <c r="AQ136"/>
  <c r="AD136"/>
  <c r="AH136"/>
  <c r="AL136"/>
  <c r="AP136"/>
  <c r="AR136"/>
  <c r="AG136"/>
  <c r="AK136"/>
  <c r="AS136"/>
  <c r="AB136"/>
  <c r="AF136"/>
  <c r="AJ136"/>
  <c r="AN136"/>
  <c r="AI136"/>
  <c r="AE136"/>
  <c r="AM136"/>
  <c r="AO136"/>
  <c r="AB121"/>
  <c r="AF121"/>
  <c r="AJ121"/>
  <c r="AN121"/>
  <c r="AE121"/>
  <c r="AI121"/>
  <c r="AM121"/>
  <c r="AO121"/>
  <c r="AD121"/>
  <c r="AL121"/>
  <c r="AG121"/>
  <c r="AQ121"/>
  <c r="AH121"/>
  <c r="AP121"/>
  <c r="AR121"/>
  <c r="AK121"/>
  <c r="AS121"/>
  <c r="AF158"/>
  <c r="AQ146"/>
  <c r="AJ146"/>
  <c r="AL146"/>
  <c r="AD146"/>
  <c r="AF146"/>
  <c r="AG146"/>
  <c r="AH146"/>
  <c r="AI146"/>
  <c r="AB146"/>
  <c r="AC158"/>
  <c r="AN158"/>
  <c r="AQ158"/>
  <c r="AE158"/>
  <c r="AL158"/>
  <c r="AJ158"/>
  <c r="AI158"/>
  <c r="AB158"/>
  <c r="AH158"/>
  <c r="AO144"/>
  <c r="AM146"/>
  <c r="AO146"/>
  <c r="AS144"/>
  <c r="AK146"/>
  <c r="AS146"/>
  <c r="AR144"/>
  <c r="AD138"/>
  <c r="AD140"/>
  <c r="AG17"/>
  <c r="AG138"/>
  <c r="AG140"/>
  <c r="Q19"/>
  <c r="T19"/>
  <c r="U19"/>
  <c r="I19"/>
  <c r="F17"/>
  <c r="W21"/>
  <c r="AT21"/>
  <c r="AU21"/>
  <c r="C20"/>
  <c r="J20"/>
  <c r="L20"/>
  <c r="N20"/>
  <c r="P20"/>
  <c r="R20"/>
  <c r="T20"/>
  <c r="O20"/>
  <c r="D20"/>
  <c r="E19"/>
  <c r="AD19"/>
  <c r="M20"/>
  <c r="U20"/>
  <c r="Q20"/>
  <c r="K20"/>
  <c r="S20"/>
  <c r="B23"/>
  <c r="V23"/>
  <c r="A25"/>
  <c r="N21"/>
  <c r="L21"/>
  <c r="J21"/>
  <c r="H21"/>
  <c r="S21"/>
  <c r="G21"/>
  <c r="K21"/>
  <c r="D21"/>
  <c r="M21"/>
  <c r="B22"/>
  <c r="R21"/>
  <c r="P21"/>
  <c r="O21"/>
  <c r="C21"/>
  <c r="AR145"/>
  <c r="AP146"/>
  <c r="AR146"/>
  <c r="AP158"/>
  <c r="AR158"/>
  <c r="AR157"/>
  <c r="AS157"/>
  <c r="AM158"/>
  <c r="AO158"/>
  <c r="AO157"/>
  <c r="AK155"/>
  <c r="AS155"/>
  <c r="AS153"/>
  <c r="AP155"/>
  <c r="AR153"/>
  <c r="AM155"/>
  <c r="AO153"/>
  <c r="AR159"/>
  <c r="AP161"/>
  <c r="AM161"/>
  <c r="AO159"/>
  <c r="AF161"/>
  <c r="AS159"/>
  <c r="AK161"/>
  <c r="AR147"/>
  <c r="AP149"/>
  <c r="AS147"/>
  <c r="AK149"/>
  <c r="AS149"/>
  <c r="AM149"/>
  <c r="AO147"/>
  <c r="AM143"/>
  <c r="AO141"/>
  <c r="AK143"/>
  <c r="AS143"/>
  <c r="AS141"/>
  <c r="AP143"/>
  <c r="AR141"/>
  <c r="AS150"/>
  <c r="AK152"/>
  <c r="AS152"/>
  <c r="AP152"/>
  <c r="AR150"/>
  <c r="AO150"/>
  <c r="AM152"/>
  <c r="AR138"/>
  <c r="AS138"/>
  <c r="AP140"/>
  <c r="AO138"/>
  <c r="AM140"/>
  <c r="AF140"/>
  <c r="AS120"/>
  <c r="AK122"/>
  <c r="AS122"/>
  <c r="AR120"/>
  <c r="AP122"/>
  <c r="AM122"/>
  <c r="AO120"/>
  <c r="AR126"/>
  <c r="AP128"/>
  <c r="AO126"/>
  <c r="AM128"/>
  <c r="AF128"/>
  <c r="AK128"/>
  <c r="AS126"/>
  <c r="AF137"/>
  <c r="AP137"/>
  <c r="AR135"/>
  <c r="AS135"/>
  <c r="AM137"/>
  <c r="AO135"/>
  <c r="AO129"/>
  <c r="AM131"/>
  <c r="AK131"/>
  <c r="AS131"/>
  <c r="AS129"/>
  <c r="AP131"/>
  <c r="AR129"/>
  <c r="AR123"/>
  <c r="AP125"/>
  <c r="AS123"/>
  <c r="AK125"/>
  <c r="AF125"/>
  <c r="AM125"/>
  <c r="AO123"/>
  <c r="AK134"/>
  <c r="AS134"/>
  <c r="AS132"/>
  <c r="AR132"/>
  <c r="AP134"/>
  <c r="AM134"/>
  <c r="AO132"/>
  <c r="AO127"/>
  <c r="AS127"/>
  <c r="AR151"/>
  <c r="AO151"/>
  <c r="AR133"/>
  <c r="AO145"/>
  <c r="AO142"/>
  <c r="AS124"/>
  <c r="AR148"/>
  <c r="Q133"/>
  <c r="T121"/>
  <c r="Q121"/>
  <c r="T136"/>
  <c r="Q145"/>
  <c r="T145"/>
  <c r="U145"/>
  <c r="T160"/>
  <c r="U160"/>
  <c r="T130"/>
  <c r="Q130"/>
  <c r="U142"/>
  <c r="Q127"/>
  <c r="Q139"/>
  <c r="Q154"/>
  <c r="Q157"/>
  <c r="AH155"/>
  <c r="AG155"/>
  <c r="AL155"/>
  <c r="AD155"/>
  <c r="AI155"/>
  <c r="AE155"/>
  <c r="AN155"/>
  <c r="AJ155"/>
  <c r="AF155"/>
  <c r="AB155"/>
  <c r="AQ155"/>
  <c r="AH161"/>
  <c r="AL161"/>
  <c r="AB161"/>
  <c r="AI161"/>
  <c r="AN161"/>
  <c r="AJ161"/>
  <c r="AQ161"/>
  <c r="AE161"/>
  <c r="AL149"/>
  <c r="AH149"/>
  <c r="AD149"/>
  <c r="AQ149"/>
  <c r="AG149"/>
  <c r="AN149"/>
  <c r="AJ149"/>
  <c r="AF149"/>
  <c r="AB149"/>
  <c r="AI149"/>
  <c r="AE149"/>
  <c r="AI143"/>
  <c r="AN143"/>
  <c r="AJ143"/>
  <c r="AF143"/>
  <c r="AB143"/>
  <c r="AE143"/>
  <c r="AQ143"/>
  <c r="AG143"/>
  <c r="AL143"/>
  <c r="AH143"/>
  <c r="AD143"/>
  <c r="AN152"/>
  <c r="AQ152"/>
  <c r="AJ152"/>
  <c r="AF152"/>
  <c r="AB152"/>
  <c r="AG152"/>
  <c r="AL152"/>
  <c r="AH152"/>
  <c r="AD152"/>
  <c r="AI152"/>
  <c r="AE152"/>
  <c r="AL140"/>
  <c r="AH140"/>
  <c r="AB140"/>
  <c r="AI140"/>
  <c r="AN140"/>
  <c r="AJ140"/>
  <c r="AQ140"/>
  <c r="AK140"/>
  <c r="AE140"/>
  <c r="AH122"/>
  <c r="AQ122"/>
  <c r="AG122"/>
  <c r="AL122"/>
  <c r="AB122"/>
  <c r="AI122"/>
  <c r="AE122"/>
  <c r="AN122"/>
  <c r="AJ122"/>
  <c r="AF122"/>
  <c r="AH128"/>
  <c r="AL128"/>
  <c r="AB128"/>
  <c r="AI128"/>
  <c r="AN128"/>
  <c r="AJ128"/>
  <c r="AQ128"/>
  <c r="AE128"/>
  <c r="AE137"/>
  <c r="AQ137"/>
  <c r="AN137"/>
  <c r="AJ137"/>
  <c r="AK137"/>
  <c r="AL137"/>
  <c r="AH137"/>
  <c r="AB137"/>
  <c r="AI137"/>
  <c r="AI131"/>
  <c r="AN131"/>
  <c r="AF131"/>
  <c r="AB131"/>
  <c r="AE131"/>
  <c r="AJ131"/>
  <c r="AQ131"/>
  <c r="AG131"/>
  <c r="AL131"/>
  <c r="AH131"/>
  <c r="AD131"/>
  <c r="AH125"/>
  <c r="AQ125"/>
  <c r="AE125"/>
  <c r="AL125"/>
  <c r="AB125"/>
  <c r="AN125"/>
  <c r="AJ125"/>
  <c r="AI125"/>
  <c r="AJ134"/>
  <c r="AN134"/>
  <c r="AF134"/>
  <c r="AB134"/>
  <c r="AQ134"/>
  <c r="AG134"/>
  <c r="AL134"/>
  <c r="AH134"/>
  <c r="AD134"/>
  <c r="AI134"/>
  <c r="AE134"/>
  <c r="AG19"/>
  <c r="Q21"/>
  <c r="T21"/>
  <c r="U21"/>
  <c r="I21"/>
  <c r="F19"/>
  <c r="W23"/>
  <c r="AT23"/>
  <c r="AU23"/>
  <c r="C22"/>
  <c r="J22"/>
  <c r="L22"/>
  <c r="N22"/>
  <c r="P22"/>
  <c r="R22"/>
  <c r="T22"/>
  <c r="K22"/>
  <c r="O22"/>
  <c r="S22"/>
  <c r="D22"/>
  <c r="E21"/>
  <c r="M22"/>
  <c r="U22"/>
  <c r="Q22"/>
  <c r="B25"/>
  <c r="V25"/>
  <c r="A27"/>
  <c r="L23"/>
  <c r="O23"/>
  <c r="N23"/>
  <c r="P23"/>
  <c r="J23"/>
  <c r="B24"/>
  <c r="C23"/>
  <c r="H23"/>
  <c r="G23"/>
  <c r="S23"/>
  <c r="R23"/>
  <c r="K23"/>
  <c r="M23"/>
  <c r="D23"/>
  <c r="AS158"/>
  <c r="AO134"/>
  <c r="AR134"/>
  <c r="AO125"/>
  <c r="AR125"/>
  <c r="AR131"/>
  <c r="AO131"/>
  <c r="AO137"/>
  <c r="AR137"/>
  <c r="AO128"/>
  <c r="AR128"/>
  <c r="AO122"/>
  <c r="AR122"/>
  <c r="AO140"/>
  <c r="AR140"/>
  <c r="AO152"/>
  <c r="AR152"/>
  <c r="AR143"/>
  <c r="AO143"/>
  <c r="AO149"/>
  <c r="AR149"/>
  <c r="AO161"/>
  <c r="AR161"/>
  <c r="AO155"/>
  <c r="AR155"/>
  <c r="Q23"/>
  <c r="T23"/>
  <c r="U23"/>
  <c r="I23"/>
  <c r="AD21"/>
  <c r="F21"/>
  <c r="W25"/>
  <c r="AT25"/>
  <c r="AU25"/>
  <c r="C24"/>
  <c r="J24"/>
  <c r="L24"/>
  <c r="N24"/>
  <c r="P24"/>
  <c r="R24"/>
  <c r="T24"/>
  <c r="O24"/>
  <c r="D24"/>
  <c r="E23"/>
  <c r="M24"/>
  <c r="U24"/>
  <c r="Q24"/>
  <c r="K24"/>
  <c r="S24"/>
  <c r="B27"/>
  <c r="V27"/>
  <c r="A29"/>
  <c r="C25"/>
  <c r="M25"/>
  <c r="R25"/>
  <c r="N25"/>
  <c r="P25"/>
  <c r="O25"/>
  <c r="K25"/>
  <c r="S25"/>
  <c r="L25"/>
  <c r="B26"/>
  <c r="J25"/>
  <c r="G25"/>
  <c r="H25"/>
  <c r="D25"/>
  <c r="AS161"/>
  <c r="AS140"/>
  <c r="AS125"/>
  <c r="AS128"/>
  <c r="AS137"/>
  <c r="AG21"/>
  <c r="Q25"/>
  <c r="T25"/>
  <c r="U25"/>
  <c r="F23"/>
  <c r="AD23"/>
  <c r="W27"/>
  <c r="AT27"/>
  <c r="AU27"/>
  <c r="C26"/>
  <c r="J26"/>
  <c r="L26"/>
  <c r="N26"/>
  <c r="P26"/>
  <c r="R26"/>
  <c r="T26"/>
  <c r="K26"/>
  <c r="O26"/>
  <c r="S26"/>
  <c r="D26"/>
  <c r="E25"/>
  <c r="M26"/>
  <c r="U26"/>
  <c r="Q26"/>
  <c r="B29"/>
  <c r="V29"/>
  <c r="A31"/>
  <c r="C27"/>
  <c r="O27"/>
  <c r="R27"/>
  <c r="D27"/>
  <c r="P27"/>
  <c r="B28"/>
  <c r="G27"/>
  <c r="K27"/>
  <c r="L27"/>
  <c r="S27"/>
  <c r="J27"/>
  <c r="M27"/>
  <c r="H27"/>
  <c r="N27"/>
  <c r="AG23"/>
  <c r="Q27"/>
  <c r="T27"/>
  <c r="U27"/>
  <c r="I27"/>
  <c r="F25"/>
  <c r="I25"/>
  <c r="AD25"/>
  <c r="C28"/>
  <c r="J28"/>
  <c r="L28"/>
  <c r="N28"/>
  <c r="P28"/>
  <c r="R28"/>
  <c r="T28"/>
  <c r="K28"/>
  <c r="S28"/>
  <c r="D28"/>
  <c r="E27"/>
  <c r="M28"/>
  <c r="U28"/>
  <c r="Q28"/>
  <c r="O28"/>
  <c r="B31"/>
  <c r="V31"/>
  <c r="A33"/>
  <c r="W29"/>
  <c r="AT29"/>
  <c r="AU29"/>
  <c r="D29"/>
  <c r="H29"/>
  <c r="M29"/>
  <c r="N29"/>
  <c r="L29"/>
  <c r="B30"/>
  <c r="O29"/>
  <c r="P29"/>
  <c r="R29"/>
  <c r="K29"/>
  <c r="G29"/>
  <c r="J29"/>
  <c r="S29"/>
  <c r="C29"/>
  <c r="Q29"/>
  <c r="T29"/>
  <c r="U29"/>
  <c r="I29"/>
  <c r="F27"/>
  <c r="AD27"/>
  <c r="B33"/>
  <c r="V33"/>
  <c r="A35"/>
  <c r="C30"/>
  <c r="J30"/>
  <c r="L30"/>
  <c r="N30"/>
  <c r="P30"/>
  <c r="R30"/>
  <c r="T30"/>
  <c r="D30"/>
  <c r="E29"/>
  <c r="M30"/>
  <c r="U30"/>
  <c r="Q30"/>
  <c r="K30"/>
  <c r="O30"/>
  <c r="S30"/>
  <c r="W31"/>
  <c r="AT31"/>
  <c r="AU31"/>
  <c r="L31"/>
  <c r="D31"/>
  <c r="O31"/>
  <c r="P31"/>
  <c r="J31"/>
  <c r="G31"/>
  <c r="B32"/>
  <c r="H31"/>
  <c r="R31"/>
  <c r="K31"/>
  <c r="C31"/>
  <c r="N31"/>
  <c r="S31"/>
  <c r="M31"/>
  <c r="AG27"/>
  <c r="Q31"/>
  <c r="T31"/>
  <c r="U31"/>
  <c r="I31"/>
  <c r="AD29"/>
  <c r="F29"/>
  <c r="B35"/>
  <c r="V35"/>
  <c r="A37"/>
  <c r="C32"/>
  <c r="J32"/>
  <c r="L32"/>
  <c r="N32"/>
  <c r="P32"/>
  <c r="R32"/>
  <c r="T32"/>
  <c r="O32"/>
  <c r="D32"/>
  <c r="E31"/>
  <c r="M32"/>
  <c r="U32"/>
  <c r="Q32"/>
  <c r="K32"/>
  <c r="S32"/>
  <c r="W33"/>
  <c r="AT33"/>
  <c r="AU33"/>
  <c r="D33"/>
  <c r="K33"/>
  <c r="B34"/>
  <c r="S33"/>
  <c r="P33"/>
  <c r="R33"/>
  <c r="H33"/>
  <c r="L33"/>
  <c r="J33"/>
  <c r="O33"/>
  <c r="N33"/>
  <c r="G33"/>
  <c r="C33"/>
  <c r="M33"/>
  <c r="AG29"/>
  <c r="Q33"/>
  <c r="T33"/>
  <c r="U33"/>
  <c r="I33"/>
  <c r="F31"/>
  <c r="AD31"/>
  <c r="C34"/>
  <c r="J34"/>
  <c r="L34"/>
  <c r="N34"/>
  <c r="P34"/>
  <c r="R34"/>
  <c r="T34"/>
  <c r="K34"/>
  <c r="O34"/>
  <c r="S34"/>
  <c r="D34"/>
  <c r="E33"/>
  <c r="M34"/>
  <c r="U34"/>
  <c r="Q34"/>
  <c r="B37"/>
  <c r="V37"/>
  <c r="A39"/>
  <c r="W35"/>
  <c r="AT35"/>
  <c r="AU35"/>
  <c r="N35"/>
  <c r="H35"/>
  <c r="K35"/>
  <c r="R35"/>
  <c r="L35"/>
  <c r="S35"/>
  <c r="B36"/>
  <c r="D35"/>
  <c r="G35"/>
  <c r="J35"/>
  <c r="O35"/>
  <c r="P35"/>
  <c r="M35"/>
  <c r="C35"/>
  <c r="AD123"/>
  <c r="AD125"/>
  <c r="AG31"/>
  <c r="AG123"/>
  <c r="AG125"/>
  <c r="Q35"/>
  <c r="T35"/>
  <c r="U35"/>
  <c r="I35"/>
  <c r="F33"/>
  <c r="C36"/>
  <c r="J36"/>
  <c r="L36"/>
  <c r="N36"/>
  <c r="P36"/>
  <c r="R36"/>
  <c r="T36"/>
  <c r="K36"/>
  <c r="S36"/>
  <c r="D36"/>
  <c r="E35"/>
  <c r="M36"/>
  <c r="U36"/>
  <c r="Q36"/>
  <c r="O36"/>
  <c r="B39"/>
  <c r="V39"/>
  <c r="A41"/>
  <c r="W37"/>
  <c r="AT37"/>
  <c r="AU37"/>
  <c r="O37"/>
  <c r="J37"/>
  <c r="G37"/>
  <c r="N37"/>
  <c r="H37"/>
  <c r="S37"/>
  <c r="R37"/>
  <c r="L37"/>
  <c r="C37"/>
  <c r="M37"/>
  <c r="D37"/>
  <c r="P37"/>
  <c r="K37"/>
  <c r="B38"/>
  <c r="Q37"/>
  <c r="T37"/>
  <c r="U37"/>
  <c r="F35"/>
  <c r="AD35"/>
  <c r="B41"/>
  <c r="V41"/>
  <c r="A43"/>
  <c r="C38"/>
  <c r="J38"/>
  <c r="L38"/>
  <c r="N38"/>
  <c r="P38"/>
  <c r="R38"/>
  <c r="T38"/>
  <c r="D38"/>
  <c r="E37"/>
  <c r="M38"/>
  <c r="U38"/>
  <c r="Q38"/>
  <c r="K38"/>
  <c r="O38"/>
  <c r="S38"/>
  <c r="W39"/>
  <c r="AT39"/>
  <c r="AU39"/>
  <c r="N39"/>
  <c r="O39"/>
  <c r="M39"/>
  <c r="K39"/>
  <c r="D39"/>
  <c r="B40"/>
  <c r="H39"/>
  <c r="C39"/>
  <c r="J39"/>
  <c r="G39"/>
  <c r="L39"/>
  <c r="P39"/>
  <c r="R39"/>
  <c r="S39"/>
  <c r="AG35"/>
  <c r="AG126"/>
  <c r="AG128"/>
  <c r="Q39"/>
  <c r="T39"/>
  <c r="U39"/>
  <c r="I39"/>
  <c r="F37"/>
  <c r="I37"/>
  <c r="AD37"/>
  <c r="B43"/>
  <c r="V43"/>
  <c r="A45"/>
  <c r="C40"/>
  <c r="J40"/>
  <c r="L40"/>
  <c r="N40"/>
  <c r="P40"/>
  <c r="R40"/>
  <c r="T40"/>
  <c r="O40"/>
  <c r="D40"/>
  <c r="E39"/>
  <c r="M40"/>
  <c r="U40"/>
  <c r="Q40"/>
  <c r="K40"/>
  <c r="S40"/>
  <c r="W41"/>
  <c r="AT41"/>
  <c r="AU41"/>
  <c r="D41"/>
  <c r="K41"/>
  <c r="P41"/>
  <c r="C41"/>
  <c r="L41"/>
  <c r="J41"/>
  <c r="S41"/>
  <c r="N41"/>
  <c r="O41"/>
  <c r="R41"/>
  <c r="M41"/>
  <c r="G41"/>
  <c r="H41"/>
  <c r="B42"/>
  <c r="AG37"/>
  <c r="AG159"/>
  <c r="AG161"/>
  <c r="Q41"/>
  <c r="T41"/>
  <c r="U41"/>
  <c r="F39"/>
  <c r="AD39"/>
  <c r="C42"/>
  <c r="J42"/>
  <c r="L42"/>
  <c r="N42"/>
  <c r="P42"/>
  <c r="R42"/>
  <c r="T42"/>
  <c r="K42"/>
  <c r="O42"/>
  <c r="S42"/>
  <c r="D42"/>
  <c r="E41"/>
  <c r="M42"/>
  <c r="U42"/>
  <c r="Q42"/>
  <c r="B45"/>
  <c r="V45"/>
  <c r="A47"/>
  <c r="W43"/>
  <c r="AT43"/>
  <c r="AU43"/>
  <c r="B44"/>
  <c r="J43"/>
  <c r="R43"/>
  <c r="P43"/>
  <c r="N43"/>
  <c r="H43"/>
  <c r="D43"/>
  <c r="L43"/>
  <c r="O43"/>
  <c r="K43"/>
  <c r="S43"/>
  <c r="G43"/>
  <c r="C43"/>
  <c r="M43"/>
  <c r="AD156"/>
  <c r="AD158"/>
  <c r="AG39"/>
  <c r="AG156"/>
  <c r="AG158"/>
  <c r="Q43"/>
  <c r="T43"/>
  <c r="U43"/>
  <c r="F41"/>
  <c r="I41"/>
  <c r="AD41"/>
  <c r="AD126"/>
  <c r="AD128"/>
  <c r="C44"/>
  <c r="J44"/>
  <c r="L44"/>
  <c r="N44"/>
  <c r="P44"/>
  <c r="R44"/>
  <c r="T44"/>
  <c r="S44"/>
  <c r="D44"/>
  <c r="E43"/>
  <c r="AD43"/>
  <c r="AD159"/>
  <c r="AD161"/>
  <c r="M44"/>
  <c r="U44"/>
  <c r="Q44"/>
  <c r="K44"/>
  <c r="O44"/>
  <c r="A49"/>
  <c r="B47"/>
  <c r="V47"/>
  <c r="W45"/>
  <c r="AT45"/>
  <c r="AU45"/>
  <c r="G45"/>
  <c r="L45"/>
  <c r="C45"/>
  <c r="K45"/>
  <c r="M45"/>
  <c r="B46"/>
  <c r="H45"/>
  <c r="J45"/>
  <c r="S45"/>
  <c r="P45"/>
  <c r="O45"/>
  <c r="R45"/>
  <c r="D45"/>
  <c r="N45"/>
  <c r="I45"/>
  <c r="Q45"/>
  <c r="T45"/>
  <c r="U45"/>
  <c r="F43"/>
  <c r="I43"/>
  <c r="W47"/>
  <c r="AT47"/>
  <c r="AU47"/>
  <c r="A51"/>
  <c r="B49"/>
  <c r="V49"/>
  <c r="C46"/>
  <c r="L46"/>
  <c r="P46"/>
  <c r="T46"/>
  <c r="D46"/>
  <c r="E45"/>
  <c r="AD45"/>
  <c r="AD135"/>
  <c r="AD137"/>
  <c r="K46"/>
  <c r="M46"/>
  <c r="U46"/>
  <c r="O46"/>
  <c r="Q46"/>
  <c r="S46"/>
  <c r="J46"/>
  <c r="N46"/>
  <c r="R46"/>
  <c r="D47"/>
  <c r="H47"/>
  <c r="I47"/>
  <c r="L47"/>
  <c r="P47"/>
  <c r="T47"/>
  <c r="C47"/>
  <c r="E47"/>
  <c r="G47"/>
  <c r="K47"/>
  <c r="M47"/>
  <c r="U47"/>
  <c r="O47"/>
  <c r="Q47"/>
  <c r="S47"/>
  <c r="B48"/>
  <c r="F47"/>
  <c r="J47"/>
  <c r="N47"/>
  <c r="R47"/>
  <c r="AD120"/>
  <c r="AD122"/>
  <c r="AG45"/>
  <c r="AG135"/>
  <c r="AG137"/>
  <c r="F45"/>
  <c r="W49"/>
  <c r="AT49"/>
  <c r="AU49"/>
  <c r="B51"/>
  <c r="V51"/>
  <c r="C48"/>
  <c r="L48"/>
  <c r="P48"/>
  <c r="T48"/>
  <c r="D48"/>
  <c r="K48"/>
  <c r="M48"/>
  <c r="U48"/>
  <c r="O48"/>
  <c r="Q48"/>
  <c r="S48"/>
  <c r="J48"/>
  <c r="N48"/>
  <c r="R48"/>
  <c r="D49"/>
  <c r="H49"/>
  <c r="I49"/>
  <c r="L49"/>
  <c r="P49"/>
  <c r="T49"/>
  <c r="C49"/>
  <c r="E49"/>
  <c r="G49"/>
  <c r="K49"/>
  <c r="M49"/>
  <c r="U49"/>
  <c r="O49"/>
  <c r="Q49"/>
  <c r="S49"/>
  <c r="B50"/>
  <c r="F49"/>
  <c r="J49"/>
  <c r="N49"/>
  <c r="R49"/>
  <c r="C50"/>
  <c r="L50"/>
  <c r="P50"/>
  <c r="T50"/>
  <c r="D50"/>
  <c r="K50"/>
  <c r="M50"/>
  <c r="U50"/>
  <c r="O50"/>
  <c r="Q50"/>
  <c r="S50"/>
  <c r="J50"/>
  <c r="N50"/>
  <c r="R50"/>
  <c r="D51"/>
  <c r="H51"/>
  <c r="L51"/>
  <c r="L53"/>
  <c r="P51"/>
  <c r="P53"/>
  <c r="T51"/>
  <c r="T53"/>
  <c r="C51"/>
  <c r="E51"/>
  <c r="G51"/>
  <c r="G53"/>
  <c r="K51"/>
  <c r="M51"/>
  <c r="U51"/>
  <c r="O51"/>
  <c r="Q51"/>
  <c r="Q53"/>
  <c r="S51"/>
  <c r="S53"/>
  <c r="B52"/>
  <c r="F51"/>
  <c r="J51"/>
  <c r="N51"/>
  <c r="R51"/>
  <c r="R53"/>
  <c r="W51"/>
  <c r="W53"/>
  <c r="AT51"/>
  <c r="AU51"/>
  <c r="AU53"/>
  <c r="O53"/>
  <c r="J52"/>
  <c r="J53"/>
  <c r="N52"/>
  <c r="N53"/>
  <c r="R52"/>
  <c r="R54"/>
  <c r="D52"/>
  <c r="K52"/>
  <c r="K53"/>
  <c r="M52"/>
  <c r="U52"/>
  <c r="O52"/>
  <c r="O54"/>
  <c r="Q52"/>
  <c r="Q54"/>
  <c r="S52"/>
  <c r="S54"/>
  <c r="C52"/>
  <c r="L52"/>
  <c r="L54"/>
  <c r="P52"/>
  <c r="T52"/>
  <c r="T54"/>
  <c r="I51"/>
  <c r="H53"/>
  <c r="P54"/>
  <c r="E53"/>
  <c r="E123"/>
  <c r="E120"/>
  <c r="E129"/>
  <c r="E126"/>
  <c r="E131"/>
  <c r="E135"/>
  <c r="G135"/>
  <c r="G137"/>
  <c r="E132"/>
  <c r="E141"/>
  <c r="O141"/>
  <c r="E138"/>
  <c r="E147"/>
  <c r="E144"/>
  <c r="E153"/>
  <c r="E150"/>
  <c r="E159"/>
  <c r="D159"/>
  <c r="D161"/>
  <c r="E156"/>
  <c r="E137"/>
  <c r="E143"/>
  <c r="E125"/>
  <c r="K123"/>
  <c r="K125"/>
  <c r="P123"/>
  <c r="P125"/>
  <c r="O123"/>
  <c r="G123"/>
  <c r="G125"/>
  <c r="H123"/>
  <c r="H125"/>
  <c r="N141"/>
  <c r="N143"/>
  <c r="I141"/>
  <c r="I143"/>
  <c r="F141"/>
  <c r="F143"/>
  <c r="S135"/>
  <c r="S137"/>
  <c r="G129"/>
  <c r="G131"/>
  <c r="L129"/>
  <c r="L131"/>
  <c r="S123"/>
  <c r="S125"/>
  <c r="M123"/>
  <c r="I123"/>
  <c r="I125"/>
  <c r="R123"/>
  <c r="L123"/>
  <c r="L125"/>
  <c r="D123"/>
  <c r="D125"/>
  <c r="D129"/>
  <c r="D131"/>
  <c r="R135"/>
  <c r="K129"/>
  <c r="K131"/>
  <c r="P129"/>
  <c r="P131"/>
  <c r="H129"/>
  <c r="H131"/>
  <c r="M129"/>
  <c r="N123"/>
  <c r="N125"/>
  <c r="J123"/>
  <c r="J125"/>
  <c r="F123"/>
  <c r="F125"/>
  <c r="E149"/>
  <c r="P147"/>
  <c r="P149"/>
  <c r="M141"/>
  <c r="R141"/>
  <c r="R143"/>
  <c r="J141"/>
  <c r="J143"/>
  <c r="S141"/>
  <c r="S143"/>
  <c r="J135"/>
  <c r="J137"/>
  <c r="N135"/>
  <c r="N137"/>
  <c r="F135"/>
  <c r="F137"/>
  <c r="P153"/>
  <c r="P155"/>
  <c r="O153"/>
  <c r="K153"/>
  <c r="K155"/>
  <c r="H153"/>
  <c r="H155"/>
  <c r="K147"/>
  <c r="K149"/>
  <c r="H147"/>
  <c r="H149"/>
  <c r="M135"/>
  <c r="U135"/>
  <c r="G153"/>
  <c r="G155"/>
  <c r="L153"/>
  <c r="L155"/>
  <c r="D153"/>
  <c r="D155"/>
  <c r="O147"/>
  <c r="Q147"/>
  <c r="G147"/>
  <c r="G149"/>
  <c r="L147"/>
  <c r="L149"/>
  <c r="D147"/>
  <c r="D149"/>
  <c r="I135"/>
  <c r="I137"/>
  <c r="S159"/>
  <c r="S161"/>
  <c r="M159"/>
  <c r="I159"/>
  <c r="I161"/>
  <c r="R159"/>
  <c r="R161"/>
  <c r="T161"/>
  <c r="N159"/>
  <c r="N161"/>
  <c r="J159"/>
  <c r="J161"/>
  <c r="F159"/>
  <c r="F161"/>
  <c r="E161"/>
  <c r="E155"/>
  <c r="O159"/>
  <c r="O161"/>
  <c r="K159"/>
  <c r="K161"/>
  <c r="G159"/>
  <c r="G161"/>
  <c r="P159"/>
  <c r="P161"/>
  <c r="L159"/>
  <c r="L161"/>
  <c r="H159"/>
  <c r="H161"/>
  <c r="M153"/>
  <c r="M155"/>
  <c r="U155"/>
  <c r="I153"/>
  <c r="I155"/>
  <c r="R153"/>
  <c r="R155"/>
  <c r="N153"/>
  <c r="N155"/>
  <c r="J153"/>
  <c r="J155"/>
  <c r="F153"/>
  <c r="F155"/>
  <c r="S153"/>
  <c r="S155"/>
  <c r="S147"/>
  <c r="S149"/>
  <c r="M147"/>
  <c r="M149"/>
  <c r="U149"/>
  <c r="I147"/>
  <c r="I149"/>
  <c r="R147"/>
  <c r="R149"/>
  <c r="N147"/>
  <c r="N149"/>
  <c r="J147"/>
  <c r="J149"/>
  <c r="F147"/>
  <c r="F149"/>
  <c r="K141"/>
  <c r="K143"/>
  <c r="G141"/>
  <c r="G143"/>
  <c r="P141"/>
  <c r="P143"/>
  <c r="L141"/>
  <c r="L143"/>
  <c r="H141"/>
  <c r="H143"/>
  <c r="D141"/>
  <c r="D143"/>
  <c r="O135"/>
  <c r="O137"/>
  <c r="P135"/>
  <c r="P137"/>
  <c r="L135"/>
  <c r="L137"/>
  <c r="H135"/>
  <c r="H137"/>
  <c r="D135"/>
  <c r="D137"/>
  <c r="K135"/>
  <c r="K137"/>
  <c r="O129"/>
  <c r="O131"/>
  <c r="Q131"/>
  <c r="I129"/>
  <c r="I131"/>
  <c r="R129"/>
  <c r="N129"/>
  <c r="N131"/>
  <c r="J129"/>
  <c r="J131"/>
  <c r="F129"/>
  <c r="F131"/>
  <c r="S129"/>
  <c r="S131"/>
  <c r="D120"/>
  <c r="D122"/>
  <c r="F120"/>
  <c r="F122"/>
  <c r="G120"/>
  <c r="G122"/>
  <c r="H120"/>
  <c r="H122"/>
  <c r="I120"/>
  <c r="I122"/>
  <c r="J120"/>
  <c r="J122"/>
  <c r="K120"/>
  <c r="K122"/>
  <c r="L120"/>
  <c r="L122"/>
  <c r="M120"/>
  <c r="N120"/>
  <c r="N122"/>
  <c r="O120"/>
  <c r="P120"/>
  <c r="P122"/>
  <c r="R120"/>
  <c r="S120"/>
  <c r="S122"/>
  <c r="E122"/>
  <c r="O125"/>
  <c r="Q125"/>
  <c r="U123"/>
  <c r="M125"/>
  <c r="U125"/>
  <c r="R125"/>
  <c r="T125"/>
  <c r="E128"/>
  <c r="G126"/>
  <c r="G128"/>
  <c r="I126"/>
  <c r="I128"/>
  <c r="K126"/>
  <c r="K128"/>
  <c r="M126"/>
  <c r="D126"/>
  <c r="D128"/>
  <c r="F126"/>
  <c r="F128"/>
  <c r="H126"/>
  <c r="H128"/>
  <c r="J126"/>
  <c r="J128"/>
  <c r="L126"/>
  <c r="L128"/>
  <c r="N126"/>
  <c r="N128"/>
  <c r="P126"/>
  <c r="P128"/>
  <c r="R126"/>
  <c r="O126"/>
  <c r="S126"/>
  <c r="S128"/>
  <c r="R131"/>
  <c r="T131"/>
  <c r="U129"/>
  <c r="M131"/>
  <c r="U131"/>
  <c r="E134"/>
  <c r="G132"/>
  <c r="G134"/>
  <c r="I132"/>
  <c r="I134"/>
  <c r="K132"/>
  <c r="K134"/>
  <c r="M132"/>
  <c r="D132"/>
  <c r="D134"/>
  <c r="F132"/>
  <c r="F134"/>
  <c r="H132"/>
  <c r="H134"/>
  <c r="J132"/>
  <c r="J134"/>
  <c r="L132"/>
  <c r="L134"/>
  <c r="N132"/>
  <c r="N134"/>
  <c r="P132"/>
  <c r="P134"/>
  <c r="R132"/>
  <c r="O132"/>
  <c r="S132"/>
  <c r="S134"/>
  <c r="R137"/>
  <c r="T137"/>
  <c r="T135"/>
  <c r="M137"/>
  <c r="U137"/>
  <c r="E140"/>
  <c r="G138"/>
  <c r="G140"/>
  <c r="I138"/>
  <c r="I140"/>
  <c r="K138"/>
  <c r="K140"/>
  <c r="M138"/>
  <c r="O138"/>
  <c r="D138"/>
  <c r="D140"/>
  <c r="F138"/>
  <c r="F140"/>
  <c r="H138"/>
  <c r="H140"/>
  <c r="J138"/>
  <c r="J140"/>
  <c r="L138"/>
  <c r="L140"/>
  <c r="N138"/>
  <c r="N140"/>
  <c r="P138"/>
  <c r="P140"/>
  <c r="R138"/>
  <c r="S138"/>
  <c r="S140"/>
  <c r="M143"/>
  <c r="T141"/>
  <c r="U141"/>
  <c r="O143"/>
  <c r="E146"/>
  <c r="G144"/>
  <c r="G146"/>
  <c r="I144"/>
  <c r="I146"/>
  <c r="K144"/>
  <c r="K146"/>
  <c r="M144"/>
  <c r="D144"/>
  <c r="D146"/>
  <c r="F144"/>
  <c r="F146"/>
  <c r="H144"/>
  <c r="H146"/>
  <c r="J144"/>
  <c r="J146"/>
  <c r="L144"/>
  <c r="L146"/>
  <c r="N144"/>
  <c r="N146"/>
  <c r="P144"/>
  <c r="P146"/>
  <c r="R144"/>
  <c r="O144"/>
  <c r="S144"/>
  <c r="S146"/>
  <c r="O149"/>
  <c r="Q149"/>
  <c r="T147"/>
  <c r="E152"/>
  <c r="D150"/>
  <c r="D152"/>
  <c r="F150"/>
  <c r="F152"/>
  <c r="H150"/>
  <c r="H152"/>
  <c r="J150"/>
  <c r="J152"/>
  <c r="L150"/>
  <c r="L152"/>
  <c r="N150"/>
  <c r="N152"/>
  <c r="P150"/>
  <c r="P152"/>
  <c r="R150"/>
  <c r="G150"/>
  <c r="G152"/>
  <c r="I150"/>
  <c r="I152"/>
  <c r="K150"/>
  <c r="K152"/>
  <c r="M150"/>
  <c r="O150"/>
  <c r="S150"/>
  <c r="S152"/>
  <c r="T153"/>
  <c r="O155"/>
  <c r="E158"/>
  <c r="G156"/>
  <c r="G158"/>
  <c r="I156"/>
  <c r="I158"/>
  <c r="K156"/>
  <c r="K158"/>
  <c r="M156"/>
  <c r="O156"/>
  <c r="S156"/>
  <c r="S158"/>
  <c r="D156"/>
  <c r="D158"/>
  <c r="F156"/>
  <c r="F158"/>
  <c r="H156"/>
  <c r="H158"/>
  <c r="J156"/>
  <c r="J158"/>
  <c r="L156"/>
  <c r="L158"/>
  <c r="N156"/>
  <c r="N158"/>
  <c r="P156"/>
  <c r="P158"/>
  <c r="R156"/>
  <c r="M161"/>
  <c r="Q159"/>
  <c r="Q153"/>
  <c r="U153"/>
  <c r="U147"/>
  <c r="T123"/>
  <c r="Q123"/>
  <c r="Q143"/>
  <c r="T159"/>
  <c r="U159"/>
  <c r="T149"/>
  <c r="T155"/>
  <c r="Q161"/>
  <c r="T143"/>
  <c r="Q155"/>
  <c r="Q141"/>
  <c r="Q137"/>
  <c r="Q135"/>
  <c r="Q129"/>
  <c r="T129"/>
  <c r="U143"/>
  <c r="U161"/>
  <c r="T120"/>
  <c r="R122"/>
  <c r="T122"/>
  <c r="Q120"/>
  <c r="O122"/>
  <c r="Q122"/>
  <c r="U120"/>
  <c r="M122"/>
  <c r="U122"/>
  <c r="Q126"/>
  <c r="O128"/>
  <c r="Q128"/>
  <c r="R128"/>
  <c r="T128"/>
  <c r="T126"/>
  <c r="U126"/>
  <c r="M128"/>
  <c r="U128"/>
  <c r="O134"/>
  <c r="Q134"/>
  <c r="Q132"/>
  <c r="R134"/>
  <c r="T134"/>
  <c r="T132"/>
  <c r="U132"/>
  <c r="M134"/>
  <c r="U134"/>
  <c r="R140"/>
  <c r="T140"/>
  <c r="T138"/>
  <c r="O140"/>
  <c r="Q140"/>
  <c r="Q138"/>
  <c r="U138"/>
  <c r="M140"/>
  <c r="U140"/>
  <c r="Q144"/>
  <c r="O146"/>
  <c r="Q146"/>
  <c r="R146"/>
  <c r="T146"/>
  <c r="T144"/>
  <c r="U144"/>
  <c r="M146"/>
  <c r="Q150"/>
  <c r="O152"/>
  <c r="Q152"/>
  <c r="U150"/>
  <c r="M152"/>
  <c r="U152"/>
  <c r="T150"/>
  <c r="R152"/>
  <c r="T152"/>
  <c r="R158"/>
  <c r="T158"/>
  <c r="T156"/>
  <c r="Q156"/>
  <c r="O158"/>
  <c r="Q158"/>
  <c r="U156"/>
  <c r="M158"/>
  <c r="U158"/>
  <c r="U146"/>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Adam Kenyon</author>
  </authors>
  <commentList>
    <comment ref="Z2"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Hint:
Write in jam number as you go, and make sure to add SP for star pass lines</t>
        </r>
        <r>
          <rPr>
            <sz val="8"/>
            <color indexed="81"/>
            <rFont val="Tahoma"/>
            <family val="2"/>
          </rPr>
          <t xml:space="preserve">
</t>
        </r>
      </text>
    </comment>
    <comment ref="C3" authorId="0">
      <text>
        <r>
          <rPr>
            <b/>
            <sz val="8"/>
            <color indexed="81"/>
            <rFont val="Tahoma"/>
            <family val="2"/>
          </rPr>
          <t>Hint:</t>
        </r>
        <r>
          <rPr>
            <sz val="8"/>
            <color indexed="81"/>
            <rFont val="Tahoma"/>
            <family val="2"/>
          </rPr>
          <t xml:space="preserve">
Mark with an "x" if jammer broke pack first but was not lead.</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 ref="A62" authorId="0">
      <text>
        <r>
          <rPr>
            <b/>
            <sz val="8"/>
            <color indexed="81"/>
            <rFont val="Tahoma"/>
            <family val="2"/>
          </rPr>
          <t>Hint:
Write in jam number as you go, and make sure to add SP for star pass lines</t>
        </r>
        <r>
          <rPr>
            <sz val="8"/>
            <color indexed="81"/>
            <rFont val="Tahoma"/>
            <family val="2"/>
          </rPr>
          <t xml:space="preserve">
</t>
        </r>
      </text>
    </comment>
    <comment ref="B62" authorId="1">
      <text>
        <r>
          <rPr>
            <b/>
            <sz val="8"/>
            <color indexed="81"/>
            <rFont val="Tahoma"/>
            <family val="2"/>
          </rPr>
          <t>Hint:</t>
        </r>
        <r>
          <rPr>
            <sz val="8"/>
            <color indexed="81"/>
            <rFont val="Tahoma"/>
            <family val="2"/>
          </rPr>
          <t xml:space="preserve">
The jammer's number, not her name!</t>
        </r>
      </text>
    </comment>
    <comment ref="C62" authorId="0">
      <text>
        <r>
          <rPr>
            <b/>
            <sz val="8"/>
            <color indexed="81"/>
            <rFont val="Tahoma"/>
            <family val="2"/>
          </rPr>
          <t>Hint:</t>
        </r>
        <r>
          <rPr>
            <sz val="8"/>
            <color indexed="81"/>
            <rFont val="Tahoma"/>
            <family val="2"/>
          </rPr>
          <t xml:space="preserve">
Mark these boxes with an "x" if appropriate</t>
        </r>
      </text>
    </comment>
    <comment ref="AH62" authorId="0">
      <text>
        <r>
          <rPr>
            <b/>
            <sz val="8"/>
            <color indexed="81"/>
            <rFont val="Tahoma"/>
            <family val="2"/>
          </rPr>
          <t>Hint:
Write in jam number as you go, and make sure to add SP for star pass lines</t>
        </r>
        <r>
          <rPr>
            <sz val="8"/>
            <color indexed="81"/>
            <rFont val="Tahoma"/>
            <family val="2"/>
          </rPr>
          <t xml:space="preserve">
</t>
        </r>
      </text>
    </comment>
    <comment ref="AJ62" authorId="0">
      <text>
        <r>
          <rPr>
            <b/>
            <sz val="8"/>
            <color indexed="81"/>
            <rFont val="Tahoma"/>
            <family val="2"/>
          </rPr>
          <t>Hint:</t>
        </r>
        <r>
          <rPr>
            <sz val="8"/>
            <color indexed="81"/>
            <rFont val="Tahoma"/>
            <family val="2"/>
          </rPr>
          <t xml:space="preserve">
Mark these boxes with an "x" if appropriate</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 ref="A59" authorId="0">
      <text>
        <r>
          <rPr>
            <b/>
            <sz val="8"/>
            <color indexed="81"/>
            <rFont val="Tahoma"/>
            <family val="2"/>
          </rPr>
          <t>AK-40oz sez:
Write in jam number as you go, and write SP on next line and rewrite for Star Passes</t>
        </r>
        <r>
          <rPr>
            <sz val="8"/>
            <color indexed="81"/>
            <rFont val="Tahoma"/>
            <family val="2"/>
          </rPr>
          <t xml:space="preserve">
</t>
        </r>
      </text>
    </comment>
    <comment ref="B59" authorId="0">
      <text>
        <r>
          <rPr>
            <b/>
            <sz val="8"/>
            <color indexed="81"/>
            <rFont val="Tahoma"/>
            <family val="2"/>
          </rPr>
          <t>AK-40oz sez:</t>
        </r>
        <r>
          <rPr>
            <sz val="8"/>
            <color indexed="81"/>
            <rFont val="Tahoma"/>
            <family val="2"/>
          </rPr>
          <t xml:space="preserve">
Use numbers in here.  Always double check your numbers on the "Game Summary" page when done.</t>
        </r>
      </text>
    </comment>
    <comment ref="C59" authorId="0">
      <text>
        <r>
          <rPr>
            <b/>
            <sz val="8"/>
            <color indexed="81"/>
            <rFont val="Tahoma"/>
            <family val="2"/>
          </rPr>
          <t>AK-40oz sez: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Timothy Roy</author>
  </authors>
  <commentList>
    <comment ref="P3" authorId="0">
      <text>
        <r>
          <rPr>
            <b/>
            <sz val="8"/>
            <color indexed="81"/>
            <rFont val="Tahoma"/>
            <family val="2"/>
          </rPr>
          <t>Hint:</t>
        </r>
        <r>
          <rPr>
            <sz val="8"/>
            <color indexed="81"/>
            <rFont val="Tahoma"/>
            <family val="2"/>
          </rPr>
          <t xml:space="preserve">
Misconduct is never a minor penalty.</t>
        </r>
      </text>
    </comment>
    <comment ref="Q3" authorId="0">
      <text>
        <r>
          <rPr>
            <b/>
            <sz val="8"/>
            <color indexed="81"/>
            <rFont val="Tahoma"/>
            <family val="2"/>
          </rPr>
          <t>Hint:</t>
        </r>
        <r>
          <rPr>
            <sz val="8"/>
            <color indexed="81"/>
            <rFont val="Tahoma"/>
            <family val="2"/>
          </rPr>
          <t xml:space="preserve">
Insubordination is never a minor penalty.</t>
        </r>
      </text>
    </comment>
    <comment ref="Q52" authorId="0">
      <text>
        <r>
          <rPr>
            <b/>
            <sz val="8"/>
            <color indexed="81"/>
            <rFont val="Tahoma"/>
            <family val="2"/>
          </rPr>
          <t>Hint:</t>
        </r>
        <r>
          <rPr>
            <sz val="8"/>
            <color indexed="81"/>
            <rFont val="Tahoma"/>
            <family val="2"/>
          </rPr>
          <t xml:space="preserve">
Insubordination is never a minor penalty.</t>
        </r>
      </text>
    </comment>
  </commentList>
</comments>
</file>

<file path=xl/comments6.xml><?xml version="1.0" encoding="utf-8"?>
<comments xmlns="http://schemas.openxmlformats.org/spreadsheetml/2006/main">
  <authors>
    <author>Adam Kenyon</author>
  </authors>
  <commentList>
    <comment ref="C3" authorId="0">
      <text>
        <r>
          <rPr>
            <b/>
            <sz val="8"/>
            <color indexed="81"/>
            <rFont val="Tahoma"/>
            <family val="2"/>
          </rPr>
          <t>Hint:
Penalty code up top…</t>
        </r>
        <r>
          <rPr>
            <sz val="8"/>
            <color indexed="81"/>
            <rFont val="Tahoma"/>
            <family val="2"/>
          </rPr>
          <t xml:space="preserve">
</t>
        </r>
      </text>
    </comment>
    <comment ref="X3" authorId="0">
      <text>
        <r>
          <rPr>
            <b/>
            <sz val="8"/>
            <color indexed="81"/>
            <rFont val="Tahoma"/>
            <family val="2"/>
          </rPr>
          <t>Hint:
Penalty codes for majors, "4" for a trip to the box for 4 minors</t>
        </r>
        <r>
          <rPr>
            <sz val="8"/>
            <color indexed="81"/>
            <rFont val="Tahoma"/>
            <family val="2"/>
          </rPr>
          <t xml:space="preserve">
</t>
        </r>
      </text>
    </comment>
    <comment ref="AB3" authorId="0">
      <text>
        <r>
          <rPr>
            <b/>
            <sz val="8"/>
            <color indexed="81"/>
            <rFont val="Tahoma"/>
            <family val="2"/>
          </rPr>
          <t>Hint:
Start Majors from one side and 4th minors from the other when tracking!</t>
        </r>
        <r>
          <rPr>
            <sz val="8"/>
            <color indexed="81"/>
            <rFont val="Tahoma"/>
            <family val="2"/>
          </rPr>
          <t xml:space="preserve">
</t>
        </r>
      </text>
    </comment>
    <comment ref="C4" authorId="0">
      <text>
        <r>
          <rPr>
            <b/>
            <sz val="8"/>
            <color indexed="81"/>
            <rFont val="Tahoma"/>
            <family val="2"/>
          </rPr>
          <t>Hint:</t>
        </r>
        <r>
          <rPr>
            <sz val="8"/>
            <color indexed="81"/>
            <rFont val="Tahoma"/>
            <family val="2"/>
          </rPr>
          <t xml:space="preserve">
…and jam number on the bottom!</t>
        </r>
      </text>
    </comment>
  </commentList>
</comments>
</file>

<file path=xl/sharedStrings.xml><?xml version="1.0" encoding="utf-8"?>
<sst xmlns="http://schemas.openxmlformats.org/spreadsheetml/2006/main" count="2737" uniqueCount="473">
  <si>
    <t>PENALTIES:</t>
  </si>
  <si>
    <t>TOTAL POINTS:</t>
  </si>
  <si>
    <t>Lead</t>
  </si>
  <si>
    <t>BLOCK ASSIST</t>
  </si>
  <si>
    <t>JAMMER                 FORCE-OUT</t>
  </si>
  <si>
    <t>JAMMER                FORCE-OUT</t>
  </si>
  <si>
    <t>Insubordination</t>
  </si>
  <si>
    <t>Block Assist</t>
  </si>
  <si>
    <t>KD's</t>
  </si>
  <si>
    <t>ATTACK %</t>
  </si>
  <si>
    <t>ACTION %</t>
  </si>
  <si>
    <t>PPJ</t>
  </si>
  <si>
    <t>JUKED</t>
  </si>
  <si>
    <t>INEFFECTIVE HIT</t>
  </si>
  <si>
    <t>Misconduct</t>
  </si>
  <si>
    <t>L</t>
  </si>
  <si>
    <t>Z</t>
  </si>
  <si>
    <t>1 2 3 4    5 6 7 8</t>
  </si>
  <si>
    <t>EJ/EXP</t>
  </si>
  <si>
    <t>ROSTERS</t>
  </si>
  <si>
    <t>M</t>
  </si>
  <si>
    <t>I</t>
  </si>
  <si>
    <t>X</t>
  </si>
  <si>
    <t>H</t>
  </si>
  <si>
    <t>PM</t>
  </si>
  <si>
    <t>1    2    3    4    5    6    7    8    9    10    11    12    13    14    15    16    17    18    19    20    21    22    23    24    25</t>
  </si>
  <si>
    <t>Jam Total</t>
  </si>
  <si>
    <t>Cut Track</t>
  </si>
  <si>
    <t xml:space="preserve">TOTAL </t>
  </si>
  <si>
    <t>PERIOD TOTALS</t>
  </si>
  <si>
    <t>Passes</t>
  </si>
  <si>
    <t>TEAM TOTALS</t>
  </si>
  <si>
    <t>If a jam is called for injury, indicate it with a INJ in the BOX column of the injured skater</t>
  </si>
  <si>
    <t>For skaters reentering the pack from the box, include the pass in which they returned as a possible point.</t>
  </si>
  <si>
    <t>For skaters leaving the pack to enter the penalty box, include the pass in which they were sent off of the track.</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</si>
  <si>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</si>
  <si>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</si>
  <si>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</si>
  <si>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</si>
  <si>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</si>
  <si>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</si>
  <si>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</si>
  <si>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</si>
  <si>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</si>
  <si>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</si>
  <si>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</si>
  <si>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</si>
  <si>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</si>
  <si>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</si>
  <si>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</si>
  <si>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</si>
  <si>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</si>
  <si>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</si>
  <si>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</si>
  <si>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</si>
  <si>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</si>
  <si>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</si>
  <si>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</si>
  <si>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</si>
  <si>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</si>
  <si>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</si>
  <si>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</si>
  <si>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</si>
  <si>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</si>
  <si>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</si>
  <si>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</si>
  <si>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</si>
  <si>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</si>
  <si>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</si>
  <si>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</si>
  <si>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</si>
  <si>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</si>
  <si>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NO PASS</t>
  </si>
  <si>
    <t>ERRORS</t>
  </si>
  <si>
    <t>MAJORS</t>
  </si>
  <si>
    <t>PENALTIES</t>
  </si>
  <si>
    <t>ASSIST %</t>
  </si>
  <si>
    <t>OFF/DEF ACTIONS</t>
  </si>
  <si>
    <t>O. BLOCK</t>
  </si>
  <si>
    <t>JAM HIT</t>
  </si>
  <si>
    <t>JAM KD</t>
  </si>
  <si>
    <t>PER JAM</t>
  </si>
  <si>
    <t>JAMS PLAYED</t>
  </si>
  <si>
    <t>FORCEOUT</t>
  </si>
  <si>
    <t>JAM +/-</t>
  </si>
  <si>
    <t>JAM REF:</t>
  </si>
  <si>
    <t>OFFENSIVE BLOCK</t>
  </si>
  <si>
    <t>OFFENSIVE KNOCKDOWN</t>
  </si>
  <si>
    <t>HIT ON JAMMER</t>
  </si>
  <si>
    <t>JAMMER KNOCKDOWN</t>
  </si>
  <si>
    <t>1/4 TRACK JAMMER BLOCK</t>
  </si>
  <si>
    <t>Position</t>
  </si>
  <si>
    <t>League</t>
  </si>
  <si>
    <t>Cert.</t>
  </si>
  <si>
    <t>Official/Tracker's Name</t>
  </si>
  <si>
    <t>Certification</t>
  </si>
  <si>
    <t>EXPULSION</t>
  </si>
  <si>
    <t>FOLLOWING JAMMER FROM:</t>
  </si>
  <si>
    <t>Blocker</t>
  </si>
  <si>
    <t>Jams</t>
  </si>
  <si>
    <t>BOUT TOTAL POINTS:</t>
  </si>
  <si>
    <t>HIP WHIP</t>
  </si>
  <si>
    <t>ROLLOFF</t>
  </si>
  <si>
    <t>OFF BLK ASSIST</t>
  </si>
  <si>
    <t>Action/Jam</t>
  </si>
  <si>
    <t>ATT/JAM</t>
  </si>
  <si>
    <t>AST/JAM</t>
  </si>
  <si>
    <t>MVP</t>
  </si>
  <si>
    <t>Rosters</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</si>
  <si>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</si>
  <si>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</si>
  <si>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</si>
  <si>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</si>
  <si>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</si>
  <si>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</si>
  <si>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</si>
  <si>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</si>
  <si>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</si>
  <si>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</si>
  <si>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</si>
  <si>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Extra Credit</t>
  </si>
  <si>
    <t>Please do not abbreviate your league or team when naming documents for sanctioning.</t>
  </si>
  <si>
    <t>1.</t>
  </si>
  <si>
    <t>2.</t>
  </si>
  <si>
    <t>3.</t>
  </si>
  <si>
    <t>4.</t>
  </si>
  <si>
    <t>5.</t>
  </si>
  <si>
    <t>6.</t>
  </si>
  <si>
    <t>7.</t>
  </si>
  <si>
    <t>Tabs in Pink will populate the Gray Game Summary form.</t>
  </si>
  <si>
    <t>Workbook Instructions</t>
  </si>
  <si>
    <t>Tabs in Aqua are not required but when filled out will complete the Game Summary and provide more detailed stats information.</t>
  </si>
  <si>
    <t>Jam</t>
  </si>
  <si>
    <t>#</t>
  </si>
  <si>
    <t>Jammer</t>
  </si>
  <si>
    <t>Pivot</t>
  </si>
  <si>
    <t>Please note any box time carrying over from any period onto the next sheet before turning in previous period sheet.</t>
  </si>
  <si>
    <t>SKATER</t>
  </si>
  <si>
    <t>+/-</t>
  </si>
  <si>
    <t>TOT</t>
  </si>
  <si>
    <t>MINORS</t>
  </si>
  <si>
    <t>TEAM</t>
  </si>
  <si>
    <t>1/4 TRACK</t>
  </si>
  <si>
    <t>WHIP</t>
  </si>
  <si>
    <t>PUSH</t>
  </si>
  <si>
    <t>DOZER</t>
  </si>
  <si>
    <t>Pass</t>
  </si>
  <si>
    <t>BOX</t>
  </si>
  <si>
    <t>TEAM:</t>
  </si>
  <si>
    <t>Team:</t>
  </si>
  <si>
    <t xml:space="preserve">Lineup Tracker: </t>
  </si>
  <si>
    <t>NP</t>
  </si>
  <si>
    <t>GP</t>
  </si>
  <si>
    <t>PENALTY MINUTES</t>
  </si>
  <si>
    <t>JAM</t>
  </si>
  <si>
    <t>G</t>
  </si>
  <si>
    <t>S</t>
  </si>
  <si>
    <t>P</t>
  </si>
  <si>
    <t>B</t>
  </si>
  <si>
    <t>O</t>
  </si>
  <si>
    <t>TOTAL</t>
  </si>
  <si>
    <t>SCOREKEEPER:</t>
  </si>
  <si>
    <t>PERIOD:</t>
  </si>
  <si>
    <t>JAMMER</t>
  </si>
  <si>
    <t>Elbows</t>
  </si>
  <si>
    <t>Illegal Procedure</t>
  </si>
  <si>
    <t>Gross Misconduct</t>
  </si>
  <si>
    <t>Fightiing</t>
  </si>
  <si>
    <t>E</t>
  </si>
  <si>
    <t>F</t>
  </si>
  <si>
    <t>C</t>
  </si>
  <si>
    <t>Eject/Expel</t>
  </si>
  <si>
    <t>Nothing on this page should be manually entered, it is populated by the other sheets in the workbook.</t>
  </si>
  <si>
    <t>ACTION TRACKER:</t>
  </si>
  <si>
    <t>(two sheets, opposite teams covered)</t>
  </si>
  <si>
    <t>PERIOD 1</t>
  </si>
  <si>
    <t>PERIOD 2</t>
  </si>
  <si>
    <t>TRACKER:</t>
  </si>
  <si>
    <t>Penalty Types</t>
  </si>
  <si>
    <t>MINOR TOTALS</t>
  </si>
  <si>
    <t>MAJOR TOTALS</t>
  </si>
  <si>
    <t>SCORE</t>
  </si>
  <si>
    <t>JAM TIME</t>
  </si>
  <si>
    <t>PACK LAPS</t>
  </si>
  <si>
    <t>M   I   N   O   R   S   /   M   A   J   O   R   S</t>
  </si>
  <si>
    <t>EXPULSION TOTALS</t>
  </si>
  <si>
    <t>INEFFECTIVE</t>
  </si>
  <si>
    <t>HIT &amp; FALL</t>
  </si>
  <si>
    <t>NO IMPACT</t>
  </si>
  <si>
    <t>HITTING ACCURACY</t>
  </si>
  <si>
    <t>EFFECTIVE HITTING</t>
  </si>
  <si>
    <t>EFFECTIVE BLOCKING</t>
  </si>
  <si>
    <t>AVG +/-</t>
  </si>
  <si>
    <t>N</t>
  </si>
  <si>
    <t>Multi-Player Block</t>
  </si>
  <si>
    <t>Fill out the Rosters page before printing sheets.  It will populate the workbook.</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</si>
  <si>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</si>
  <si>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</si>
  <si>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</si>
  <si>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</si>
  <si>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Do NOT print Read ME, Game Summary or Pen Tot tabs!</t>
  </si>
  <si>
    <t>Jam P.1 &amp; P.2 (if used)</t>
  </si>
  <si>
    <t>(one sheet, for use by Jam Timer)</t>
  </si>
  <si>
    <t>% Pack</t>
  </si>
  <si>
    <t>% Jammer</t>
  </si>
  <si>
    <r>
      <t xml:space="preserve">Game Summary must be completed and included with the Sanctioning Documentation that must be emailed to </t>
    </r>
    <r>
      <rPr>
        <b/>
        <u/>
        <sz val="10"/>
        <color indexed="12"/>
        <rFont val="Arial"/>
        <family val="2"/>
      </rPr>
      <t>sanctioning@wftda.com</t>
    </r>
    <r>
      <rPr>
        <sz val="10"/>
        <rFont val="Arial"/>
      </rPr>
      <t xml:space="preserve"> by the due date.</t>
    </r>
  </si>
  <si>
    <t>V.T.A.R.</t>
  </si>
  <si>
    <t>POINTS FOR/AGAINST &amp; PLUS/MINUS</t>
  </si>
  <si>
    <t>JAMMER ACTIONS</t>
  </si>
  <si>
    <t>OBA</t>
  </si>
  <si>
    <t>PTS FOR</t>
  </si>
  <si>
    <t>PTS AGAINST</t>
  </si>
  <si>
    <t>E X T R A    C R E D I T   S T A T S</t>
  </si>
  <si>
    <t>Expulsion/suspension notes:</t>
  </si>
  <si>
    <t>The Game Summary and tabs in pink are the only mandatory stats forms.</t>
  </si>
  <si>
    <t xml:space="preserve">Game Summary and tabs in Pink are the mandatory pieces of the stats workbook required for Sanctioning.  </t>
  </si>
  <si>
    <t>LEAD +/-</t>
  </si>
  <si>
    <t>LEAD %</t>
  </si>
  <si>
    <t>TOTAL +/-</t>
  </si>
  <si>
    <t>PIVOT</t>
  </si>
  <si>
    <t>BLOCKER</t>
  </si>
  <si>
    <t>CALLED</t>
  </si>
  <si>
    <t>LEAD JAMMER</t>
  </si>
  <si>
    <t>POINTS</t>
  </si>
  <si>
    <t>BOX PTS.</t>
  </si>
  <si>
    <t>GHOST PTS.</t>
  </si>
  <si>
    <t>GR. SLAMS</t>
  </si>
  <si>
    <t>PIVOT +/-</t>
  </si>
  <si>
    <t>BLOCK +/-</t>
  </si>
  <si>
    <t>OFF. KD</t>
  </si>
  <si>
    <t>BULLDOZER</t>
  </si>
  <si>
    <t>ASSISTS</t>
  </si>
  <si>
    <t>AVERAGE</t>
  </si>
  <si>
    <t>ATTACKS</t>
  </si>
  <si>
    <t>MISSED HIT</t>
  </si>
  <si>
    <r>
      <rPr>
        <b/>
        <sz val="8"/>
        <rFont val="Tahoma"/>
        <family val="2"/>
      </rPr>
      <t>PENALTY MINUTES</t>
    </r>
    <r>
      <rPr>
        <sz val="8"/>
        <rFont val="Tahoma"/>
        <family val="2"/>
      </rPr>
      <t xml:space="preserve">: Enter codes for Majors in the minutes column. Use </t>
    </r>
    <r>
      <rPr>
        <b/>
        <sz val="8"/>
        <rFont val="Tahoma"/>
        <family val="2"/>
      </rPr>
      <t>4</t>
    </r>
    <r>
      <rPr>
        <sz val="8"/>
        <rFont val="Tahoma"/>
        <family val="2"/>
      </rPr>
      <t>s for turns in box for Minors.</t>
    </r>
  </si>
  <si>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</si>
  <si>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</si>
  <si>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</si>
  <si>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</si>
  <si>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</si>
  <si>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</si>
  <si>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</si>
  <si>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</si>
  <si>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KNOCKED DOWN</t>
  </si>
  <si>
    <t>HIT AND FALL</t>
  </si>
  <si>
    <t>JUKE</t>
  </si>
  <si>
    <t>JUMP</t>
  </si>
  <si>
    <r>
      <t xml:space="preserve">Please name your Stats doc: </t>
    </r>
    <r>
      <rPr>
        <b/>
        <sz val="10"/>
        <rFont val="Arial"/>
      </rPr>
      <t>STATS-MMDDYY_hostleague_vs_visitorleague</t>
    </r>
    <r>
      <rPr>
        <sz val="10"/>
        <rFont val="Arial"/>
      </rPr>
      <t>.  Example: "STATS-021608_TucsonRollerDerby_vs_TexasRollergirls"</t>
    </r>
  </si>
  <si>
    <r>
      <rPr>
        <b/>
        <sz val="9"/>
        <rFont val="Tahoma"/>
        <family val="2"/>
      </rPr>
      <t>JAM</t>
    </r>
    <r>
      <rPr>
        <sz val="9"/>
        <rFont val="Tahoma"/>
        <family val="2"/>
      </rPr>
      <t xml:space="preserve">: Write in jam number.  If there is a star pass move to the next line and indicate with </t>
    </r>
    <r>
      <rPr>
        <b/>
        <sz val="9"/>
        <rFont val="Tahoma"/>
        <family val="2"/>
      </rPr>
      <t>SP</t>
    </r>
    <r>
      <rPr>
        <sz val="9"/>
        <rFont val="Tahoma"/>
        <family val="2"/>
      </rPr>
      <t xml:space="preserve"> in the Jam # column.</t>
    </r>
  </si>
  <si>
    <r>
      <rPr>
        <b/>
        <sz val="9"/>
        <rFont val="Tahoma"/>
        <family val="2"/>
      </rPr>
      <t>LEAD TRACKING</t>
    </r>
    <r>
      <rPr>
        <sz val="9"/>
        <rFont val="Tahoma"/>
        <family val="2"/>
      </rPr>
      <t xml:space="preserve">: </t>
    </r>
    <r>
      <rPr>
        <b/>
        <sz val="9"/>
        <rFont val="Tahoma"/>
        <family val="2"/>
      </rPr>
      <t>Lost</t>
    </r>
    <r>
      <rPr>
        <sz val="9"/>
        <rFont val="Tahoma"/>
        <family val="2"/>
      </rPr>
      <t xml:space="preserve"> = Lost Lead when a jammer loses the ability to be lead jammer, this does not count for jammers that fail to attain lead before the opposing jammer.</t>
    </r>
  </si>
  <si>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calls the jam before the clock runs out.  This is checked whether or not the jam was called legally.</t>
    </r>
  </si>
  <si>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X.</t>
    </r>
  </si>
  <si>
    <r>
      <rPr>
        <b/>
        <sz val="9"/>
        <rFont val="Tahoma"/>
        <family val="2"/>
      </rPr>
      <t xml:space="preserve">GHOST POINT (GP) CODES:        </t>
    </r>
    <r>
      <rPr>
        <sz val="9"/>
        <rFont val="Tahoma"/>
        <family val="2"/>
      </rPr>
      <t>B - Blocker in the Box,   J - Jammer in the Box,   G - Grand slam point,   O - Out of play points awarded,   N - Not on the track</t>
    </r>
  </si>
  <si>
    <t>Jam #</t>
  </si>
  <si>
    <t>Jam Row</t>
  </si>
  <si>
    <t>Per 1</t>
  </si>
  <si>
    <t>Home</t>
  </si>
  <si>
    <t>Away</t>
  </si>
  <si>
    <t>Per 2</t>
  </si>
  <si>
    <t>Team Pts</t>
  </si>
  <si>
    <t>Lead +/-</t>
  </si>
  <si>
    <t>Grand Slams</t>
  </si>
  <si>
    <t>GP B</t>
  </si>
  <si>
    <t>GP J</t>
  </si>
  <si>
    <t>GP N</t>
  </si>
  <si>
    <t>GP O</t>
  </si>
  <si>
    <t>Total</t>
  </si>
  <si>
    <t>Lost</t>
  </si>
  <si>
    <t>Call</t>
  </si>
  <si>
    <t>Inj</t>
  </si>
  <si>
    <t>GP: N</t>
  </si>
  <si>
    <t>GP: O</t>
  </si>
  <si>
    <t>GP / Pass</t>
  </si>
  <si>
    <t>Slams!</t>
  </si>
  <si>
    <t>Time</t>
  </si>
  <si>
    <t>Pts / Min</t>
  </si>
  <si>
    <t>Hide these columns!</t>
  </si>
  <si>
    <t>Per 2 Total</t>
  </si>
  <si>
    <t>Per 1 Total</t>
  </si>
  <si>
    <t>Sk #</t>
  </si>
  <si>
    <t>Sk Name</t>
  </si>
  <si>
    <t>Minors</t>
  </si>
  <si>
    <t>Majors</t>
  </si>
  <si>
    <t>Penalty Minutes</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</si>
  <si>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</si>
  <si>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</si>
  <si>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Head NSO</t>
  </si>
  <si>
    <t>+/- per Jam</t>
  </si>
  <si>
    <t>W F T D A    R E Q U I R E D    S T A N D A R D I Z E D   S T A T S</t>
  </si>
  <si>
    <t>TEAM ROSTERS - List in order of skater number or name</t>
  </si>
  <si>
    <t>Tabs in Aqua are not required, but encouraged, and will populate the Gray Game Summary form.</t>
  </si>
  <si>
    <t>Laps/Min</t>
  </si>
  <si>
    <t>Pts/Min</t>
  </si>
  <si>
    <t>PERIOD</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</si>
  <si>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</si>
  <si>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</si>
  <si>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</si>
  <si>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</si>
  <si>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</si>
  <si>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</si>
  <si>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</si>
  <si>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</si>
  <si>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</si>
  <si>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</si>
  <si>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</si>
  <si>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</si>
  <si>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</si>
  <si>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</si>
  <si>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</si>
  <si>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</si>
  <si>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</si>
  <si>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</si>
  <si>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</si>
  <si>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</si>
  <si>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 xml:space="preserve">H </t>
  </si>
  <si>
    <t>Block to the Back</t>
  </si>
  <si>
    <t>Block out of Bounds</t>
  </si>
  <si>
    <t>(Gross) Misconduct</t>
  </si>
  <si>
    <t>Block with the Head</t>
  </si>
  <si>
    <t>Out of Play</t>
  </si>
  <si>
    <t>Skating out of Bounds</t>
  </si>
  <si>
    <t>Major - circle it!</t>
  </si>
  <si>
    <t>Forearms / Hands</t>
  </si>
  <si>
    <t>Low Block / Trip</t>
  </si>
  <si>
    <t>Cutting the Track</t>
  </si>
  <si>
    <r>
      <rPr>
        <b/>
        <sz val="9"/>
        <rFont val="Tahoma"/>
        <family val="2"/>
      </rPr>
      <t>C</t>
    </r>
    <r>
      <rPr>
        <sz val="9"/>
        <rFont val="Tahoma"/>
        <family val="2"/>
      </rPr>
      <t xml:space="preserve"> - Skating Clockwise to Block, </t>
    </r>
    <r>
      <rPr>
        <b/>
        <sz val="9"/>
        <rFont val="Tahoma"/>
        <family val="2"/>
      </rPr>
      <t>M</t>
    </r>
    <r>
      <rPr>
        <sz val="9"/>
        <rFont val="Tahoma"/>
        <family val="2"/>
      </rPr>
      <t xml:space="preserve"> - Multiple Player Block, </t>
    </r>
    <r>
      <rPr>
        <b/>
        <sz val="9"/>
        <rFont val="Tahoma"/>
        <family val="2"/>
      </rPr>
      <t>X</t>
    </r>
    <r>
      <rPr>
        <sz val="9"/>
        <rFont val="Tahoma"/>
        <family val="2"/>
      </rPr>
      <t xml:space="preserve"> - Cutting the Track, </t>
    </r>
    <r>
      <rPr>
        <b/>
        <sz val="9"/>
        <rFont val="Tahoma"/>
        <family val="2"/>
      </rPr>
      <t>O</t>
    </r>
    <r>
      <rPr>
        <sz val="9"/>
        <rFont val="Tahoma"/>
        <family val="2"/>
      </rPr>
      <t xml:space="preserve"> - Out of Bounds Block, </t>
    </r>
    <r>
      <rPr>
        <b/>
        <sz val="9"/>
        <rFont val="Tahoma"/>
        <family val="2"/>
      </rPr>
      <t>L</t>
    </r>
    <r>
      <rPr>
        <sz val="9"/>
        <rFont val="Tahoma"/>
        <family val="2"/>
      </rPr>
      <t xml:space="preserve"> - Low Block</t>
    </r>
  </si>
  <si>
    <r>
      <rPr>
        <b/>
        <sz val="9"/>
        <rFont val="Tahoma"/>
        <family val="2"/>
      </rPr>
      <t>S</t>
    </r>
    <r>
      <rPr>
        <sz val="9"/>
        <rFont val="Tahoma"/>
        <family val="2"/>
      </rPr>
      <t xml:space="preserve"> - Skating out of Bounds, </t>
    </r>
    <r>
      <rPr>
        <b/>
        <sz val="9"/>
        <rFont val="Tahoma"/>
        <family val="2"/>
      </rPr>
      <t>I</t>
    </r>
    <r>
      <rPr>
        <sz val="9"/>
        <rFont val="Tahoma"/>
        <family val="2"/>
      </rPr>
      <t xml:space="preserve"> - Illegal Procedure,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 </t>
    </r>
    <r>
      <rPr>
        <b/>
        <sz val="9"/>
        <rFont val="Tahoma"/>
        <family val="2"/>
      </rPr>
      <t>Z</t>
    </r>
    <r>
      <rPr>
        <sz val="9"/>
        <rFont val="Tahoma"/>
        <family val="2"/>
      </rPr>
      <t xml:space="preserve"> - Fighting</t>
    </r>
  </si>
  <si>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H</t>
    </r>
    <r>
      <rPr>
        <sz val="9"/>
        <rFont val="Tahoma"/>
        <family val="2"/>
      </rPr>
      <t xml:space="preserve"> - Block with the Head, </t>
    </r>
    <r>
      <rPr>
        <b/>
        <sz val="9"/>
        <rFont val="Tahoma"/>
        <family val="2"/>
      </rPr>
      <t>P</t>
    </r>
    <r>
      <rPr>
        <sz val="9"/>
        <rFont val="Tahoma"/>
        <family val="2"/>
      </rPr>
      <t xml:space="preserve"> - Out of Play</t>
    </r>
  </si>
  <si>
    <t>Cookie Rumble</t>
  </si>
  <si>
    <t>Fatal Femme</t>
  </si>
  <si>
    <t>Diesel Doll</t>
  </si>
  <si>
    <t>Polly Fester</t>
  </si>
  <si>
    <t>Bruisie Siouxxx</t>
  </si>
  <si>
    <t>Sarah Hipel</t>
  </si>
  <si>
    <t>boo d. livers</t>
  </si>
  <si>
    <t>33 1/3</t>
  </si>
  <si>
    <t>100</t>
  </si>
  <si>
    <t>247</t>
  </si>
  <si>
    <t>3CC</t>
  </si>
  <si>
    <t>Professor Booty</t>
  </si>
  <si>
    <t>CoCo Sparx</t>
  </si>
  <si>
    <t>Take-Out</t>
  </si>
  <si>
    <t>Killustrator</t>
  </si>
  <si>
    <t>Halochic</t>
  </si>
  <si>
    <t>Ivanna Destroya</t>
  </si>
  <si>
    <t>Soul Eater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</si>
  <si>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</si>
  <si>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t>Total B</t>
  </si>
  <si>
    <t>Pack</t>
  </si>
  <si>
    <t>% Total</t>
  </si>
  <si>
    <t>% Pivot</t>
  </si>
  <si>
    <t>% Total B</t>
  </si>
  <si>
    <t>Note: The directions on what pages to print are not needed if you use Excel or viewer to print.</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</si>
  <si>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</si>
  <si>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</si>
  <si>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</si>
  <si>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</si>
  <si>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</si>
  <si>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</si>
  <si>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</si>
  <si>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e. gargiulo</t>
  </si>
  <si>
    <t>Stroker Ace</t>
  </si>
  <si>
    <t>Dagney Taghurt</t>
  </si>
  <si>
    <t>Pretty Scarrie</t>
  </si>
  <si>
    <t>Skank Williams</t>
  </si>
  <si>
    <t>Finnish-Her</t>
  </si>
  <si>
    <t>Eva Lucien</t>
  </si>
  <si>
    <t>fish</t>
  </si>
  <si>
    <t>96</t>
  </si>
  <si>
    <t>99</t>
  </si>
  <si>
    <t>80mph</t>
  </si>
  <si>
    <t>69</t>
  </si>
  <si>
    <t>71</t>
  </si>
  <si>
    <t>53</t>
  </si>
  <si>
    <t>47</t>
  </si>
  <si>
    <t>45</t>
  </si>
  <si>
    <t>16</t>
  </si>
  <si>
    <t>4</t>
  </si>
  <si>
    <t>00</t>
  </si>
  <si>
    <t>J</t>
  </si>
  <si>
    <t>33 1/2</t>
  </si>
  <si>
    <t>80</t>
  </si>
  <si>
    <t>55</t>
  </si>
  <si>
    <t>3cc</t>
  </si>
  <si>
    <t>10c</t>
  </si>
  <si>
    <t>375</t>
  </si>
  <si>
    <t>24/7</t>
  </si>
  <si>
    <t xml:space="preserve">68 </t>
  </si>
  <si>
    <t>Burning River Roller Girls</t>
  </si>
  <si>
    <t>Detroit Derby Girls</t>
  </si>
  <si>
    <t>Crash Heartless</t>
  </si>
  <si>
    <t>The Legendary Roy Wilkins Auditorium</t>
  </si>
  <si>
    <t>St. Paul</t>
  </si>
  <si>
    <t>MN</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</si>
  <si>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</si>
  <si>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</si>
  <si>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</si>
  <si>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</si>
  <si>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</si>
  <si>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</si>
  <si>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</si>
  <si>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WFTDA Interleague Tournament Reporting Form (ITRF)</t>
  </si>
  <si>
    <r>
      <t>All fields must be completed. Forms are due within 2 weeks of tournament date, with stats to:</t>
    </r>
    <r>
      <rPr>
        <sz val="9"/>
        <rFont val="Tahoma"/>
        <family val="2"/>
      </rPr>
      <t xml:space="preserve"> </t>
    </r>
    <r>
      <rPr>
        <b/>
        <u/>
        <sz val="9"/>
        <color indexed="12"/>
        <rFont val="Tahoma"/>
        <family val="2"/>
      </rPr>
      <t>sanctioning@wftda.com</t>
    </r>
  </si>
  <si>
    <t>T O U R N A M E N T     A W A R D S</t>
  </si>
  <si>
    <t>ITRF &amp; Standardized Stats Calculator</t>
  </si>
  <si>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</si>
  <si>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</si>
  <si>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</si>
  <si>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</si>
  <si>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</si>
  <si>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</si>
  <si>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</si>
  <si>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</si>
  <si>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</si>
  <si>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</si>
  <si>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</si>
  <si>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</si>
  <si>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</si>
  <si>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</si>
  <si>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</si>
  <si>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Fighting</t>
  </si>
  <si>
    <t>ITRF © January 2009 Women's Flat Track Derby Association (WFTDA)</t>
  </si>
  <si>
    <t>Clockwise</t>
  </si>
  <si>
    <t>Skate OOB</t>
  </si>
  <si>
    <t>Blk w Head</t>
  </si>
  <si>
    <t>Insubord'n</t>
  </si>
  <si>
    <t>Illegal Proc</t>
  </si>
  <si>
    <t>ST/PRV</t>
  </si>
  <si>
    <t>BOUT #</t>
  </si>
  <si>
    <r>
      <t>Per.</t>
    </r>
    <r>
      <rPr>
        <b/>
        <sz val="10"/>
        <rFont val="Tahoma"/>
        <family val="2"/>
      </rPr>
      <t>1</t>
    </r>
  </si>
  <si>
    <r>
      <t>P.</t>
    </r>
    <r>
      <rPr>
        <b/>
        <sz val="10"/>
        <rFont val="Tahoma"/>
        <family val="2"/>
      </rPr>
      <t>2</t>
    </r>
  </si>
  <si>
    <t>Official 4.0 Version C</t>
  </si>
  <si>
    <t>(four sheets, two for each team)</t>
  </si>
  <si>
    <t>Score</t>
  </si>
  <si>
    <t>Lineup</t>
  </si>
  <si>
    <t>(four sheets, opposite teams covered)</t>
  </si>
  <si>
    <t>Actions</t>
  </si>
  <si>
    <t>Errors</t>
  </si>
  <si>
    <t>Game Total</t>
  </si>
  <si>
    <t>303</t>
  </si>
  <si>
    <t>I75</t>
  </si>
  <si>
    <t>6</t>
  </si>
  <si>
    <t>Elle McFearsome</t>
  </si>
  <si>
    <t>46</t>
  </si>
  <si>
    <t>28</t>
  </si>
  <si>
    <t>10</t>
  </si>
  <si>
    <t>989</t>
  </si>
  <si>
    <t>5</t>
  </si>
  <si>
    <t>68</t>
  </si>
  <si>
    <t>Summers Eve-L</t>
  </si>
  <si>
    <t>0</t>
  </si>
  <si>
    <t>Vicious Vixen</t>
  </si>
  <si>
    <t>Roxanna Hardplace</t>
  </si>
  <si>
    <t>Sista Slit'chya</t>
  </si>
  <si>
    <t>Rock Candy</t>
  </si>
  <si>
    <t>Racer McChaseHer</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</si>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</sst>
</file>

<file path=xl/styles.xml><?xml version="1.0" encoding="utf-8"?>
<styleSheet xmlns="http://schemas.openxmlformats.org/spreadsheetml/2006/main">
  <numFmts count="6">
    <numFmt numFmtId="164" formatCode="[$-F800]dddd\,\ mmmm\ dd\,\ yyyy"/>
    <numFmt numFmtId="165" formatCode="m/d/yy;@"/>
    <numFmt numFmtId="166" formatCode="mm/dd/yy;@"/>
    <numFmt numFmtId="167" formatCode="[$-409]h:mm\ AM/PM;@"/>
    <numFmt numFmtId="168" formatCode="0.0"/>
    <numFmt numFmtId="169" formatCode="0.0%"/>
  </numFmts>
  <fonts count="56">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10"/>
      <color indexed="43"/>
      <name val="Arial"/>
      <family val="2"/>
    </font>
    <font>
      <sz val="9"/>
      <color indexed="9"/>
      <name val="Stencilia-A"/>
    </font>
    <font>
      <sz val="10"/>
      <color indexed="9"/>
      <name val="Arial"/>
      <family val="2"/>
    </font>
    <font>
      <b/>
      <sz val="10"/>
      <color indexed="10"/>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11"/>
      <name val="Tahoma"/>
      <family val="2"/>
    </font>
    <font>
      <sz val="18"/>
      <name val="Arial"/>
      <family val="2"/>
    </font>
    <font>
      <sz val="11"/>
      <name val="Arial"/>
      <family val="2"/>
    </font>
    <font>
      <sz val="11"/>
      <name val="Arial"/>
      <family val="2"/>
    </font>
    <font>
      <sz val="9"/>
      <name val="Arial"/>
      <family val="2"/>
    </font>
    <font>
      <sz val="12"/>
      <name val="Arial"/>
      <family val="2"/>
    </font>
    <font>
      <sz val="14"/>
      <name val="Arial"/>
      <family val="2"/>
    </font>
    <font>
      <b/>
      <sz val="12"/>
      <name val="Tahoma"/>
      <family val="2"/>
    </font>
    <font>
      <b/>
      <sz val="12"/>
      <color indexed="9"/>
      <name val="Tahoma"/>
      <family val="2"/>
    </font>
    <font>
      <sz val="11"/>
      <color indexed="9"/>
      <name val="Tahoma"/>
      <family val="2"/>
    </font>
  </fonts>
  <fills count="2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5"/>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44"/>
        <bgColor indexed="64"/>
      </patternFill>
    </fill>
    <fill>
      <patternFill patternType="solid">
        <fgColor indexed="46"/>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06">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7" borderId="50" xfId="0" applyFont="1" applyFill="1" applyBorder="1" applyAlignment="1">
      <alignment horizontal="center" vertical="center"/>
    </xf>
    <xf numFmtId="0" fontId="1" fillId="0" borderId="50"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4"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77" xfId="0" applyFont="1" applyFill="1" applyBorder="1" applyAlignment="1">
      <alignment horizontal="center"/>
    </xf>
    <xf numFmtId="0" fontId="1" fillId="0" borderId="77" xfId="0" applyFont="1" applyFill="1" applyBorder="1" applyAlignment="1">
      <alignment horizontal="center"/>
    </xf>
    <xf numFmtId="0" fontId="1" fillId="10" borderId="81"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3" xfId="0" applyFont="1" applyFill="1" applyBorder="1" applyAlignment="1">
      <alignment horizontal="center"/>
    </xf>
    <xf numFmtId="0" fontId="7" fillId="0" borderId="85"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7" borderId="51" xfId="0" applyFont="1" applyFill="1" applyBorder="1" applyAlignment="1">
      <alignment horizontal="center"/>
    </xf>
    <xf numFmtId="0" fontId="1" fillId="7" borderId="23" xfId="0" applyFont="1" applyFill="1" applyBorder="1" applyAlignment="1">
      <alignment horizontal="center"/>
    </xf>
    <xf numFmtId="0" fontId="3" fillId="2" borderId="4" xfId="0" applyFont="1" applyFill="1" applyBorder="1" applyAlignment="1">
      <alignment horizontal="left" wrapText="1"/>
    </xf>
    <xf numFmtId="0" fontId="7" fillId="0" borderId="86" xfId="0" applyFont="1" applyFill="1" applyBorder="1" applyAlignment="1">
      <alignment horizontal="center"/>
    </xf>
    <xf numFmtId="0" fontId="1" fillId="2" borderId="5" xfId="0" applyFont="1" applyFill="1" applyBorder="1" applyAlignment="1">
      <alignment horizontal="center" wrapText="1"/>
    </xf>
    <xf numFmtId="0" fontId="0" fillId="2" borderId="1" xfId="0" applyFill="1" applyBorder="1"/>
    <xf numFmtId="0" fontId="1" fillId="2" borderId="3"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6" fillId="5" borderId="10" xfId="0" applyFont="1" applyFill="1" applyBorder="1" applyAlignment="1"/>
    <xf numFmtId="0" fontId="23" fillId="0" borderId="1" xfId="0" applyFont="1" applyBorder="1"/>
    <xf numFmtId="0" fontId="25" fillId="0" borderId="10" xfId="0" applyFont="1" applyBorder="1" applyAlignment="1">
      <alignment horizontal="right"/>
    </xf>
    <xf numFmtId="0" fontId="25" fillId="0" borderId="10" xfId="0" applyFont="1" applyBorder="1" applyAlignment="1">
      <alignment horizontal="left"/>
    </xf>
    <xf numFmtId="0" fontId="25" fillId="0" borderId="0" xfId="0" applyFont="1"/>
    <xf numFmtId="0" fontId="27" fillId="5" borderId="61" xfId="0" applyFont="1" applyFill="1" applyBorder="1" applyAlignment="1">
      <alignment horizontal="center" vertical="center"/>
    </xf>
    <xf numFmtId="0" fontId="27" fillId="5" borderId="62" xfId="0" applyFont="1" applyFill="1" applyBorder="1" applyAlignment="1">
      <alignment horizontal="center" vertical="center"/>
    </xf>
    <xf numFmtId="0" fontId="26" fillId="5" borderId="43" xfId="0" applyFont="1" applyFill="1" applyBorder="1" applyAlignment="1">
      <alignment horizontal="center" vertical="center" textRotation="90"/>
    </xf>
    <xf numFmtId="0" fontId="26" fillId="5" borderId="44" xfId="0" applyFont="1" applyFill="1" applyBorder="1" applyAlignment="1">
      <alignment horizontal="center" vertical="center" textRotation="90"/>
    </xf>
    <xf numFmtId="0" fontId="26" fillId="5" borderId="60" xfId="0" applyFont="1" applyFill="1" applyBorder="1" applyAlignment="1">
      <alignment horizontal="center" vertical="center" textRotation="90"/>
    </xf>
    <xf numFmtId="0" fontId="27" fillId="5" borderId="57" xfId="0" applyFont="1" applyFill="1" applyBorder="1" applyAlignment="1">
      <alignment horizontal="center" vertical="center"/>
    </xf>
    <xf numFmtId="0" fontId="27" fillId="5" borderId="2" xfId="0" applyFont="1" applyFill="1" applyBorder="1" applyAlignment="1">
      <alignment horizontal="center" vertical="center" wrapText="1"/>
    </xf>
    <xf numFmtId="0" fontId="23" fillId="0" borderId="9" xfId="0" applyFont="1" applyBorder="1"/>
    <xf numFmtId="0" fontId="27" fillId="9" borderId="58" xfId="0" applyFont="1" applyFill="1" applyBorder="1" applyAlignment="1">
      <alignment horizontal="center" vertical="center" wrapText="1"/>
    </xf>
    <xf numFmtId="0" fontId="27" fillId="9" borderId="50" xfId="0" applyFont="1" applyFill="1" applyBorder="1" applyAlignment="1">
      <alignment horizontal="center" vertical="center" wrapText="1"/>
    </xf>
    <xf numFmtId="0" fontId="27" fillId="9" borderId="51"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4"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63" xfId="0" applyFont="1" applyFill="1" applyBorder="1" applyAlignment="1">
      <alignment horizontal="center" vertical="center" wrapText="1"/>
    </xf>
    <xf numFmtId="0" fontId="27" fillId="5" borderId="44"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40"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6"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7" borderId="0" xfId="0" applyFont="1" applyFill="1" applyBorder="1" applyAlignment="1">
      <alignment horizontal="center" vertical="center"/>
    </xf>
    <xf numFmtId="0" fontId="25" fillId="12" borderId="0" xfId="0" applyFont="1" applyFill="1" applyBorder="1" applyAlignment="1">
      <alignment horizontal="center" vertical="center"/>
    </xf>
    <xf numFmtId="0" fontId="25" fillId="13" borderId="0" xfId="0" applyFont="1" applyFill="1" applyBorder="1" applyAlignment="1">
      <alignment horizontal="center" vertical="center"/>
    </xf>
    <xf numFmtId="0" fontId="25" fillId="14" borderId="0" xfId="0" applyFont="1" applyFill="1" applyBorder="1" applyAlignment="1">
      <alignment horizontal="center"/>
    </xf>
    <xf numFmtId="0" fontId="25" fillId="15" borderId="0" xfId="0" applyFont="1" applyFill="1" applyBorder="1" applyAlignment="1">
      <alignment horizontal="center"/>
    </xf>
    <xf numFmtId="0" fontId="25" fillId="11" borderId="0" xfId="0" applyFont="1" applyFill="1" applyBorder="1" applyAlignment="1">
      <alignment horizontal="center" vertical="center"/>
    </xf>
    <xf numFmtId="0" fontId="1" fillId="4" borderId="56" xfId="0" applyFont="1" applyFill="1" applyBorder="1" applyAlignment="1">
      <alignment horizontal="center"/>
    </xf>
    <xf numFmtId="0" fontId="24" fillId="11" borderId="0" xfId="0" applyFont="1" applyFill="1" applyBorder="1" applyAlignment="1">
      <alignment horizontal="center" vertical="center"/>
    </xf>
    <xf numFmtId="0" fontId="34" fillId="11" borderId="0" xfId="0" applyFont="1" applyFill="1" applyBorder="1" applyAlignment="1">
      <alignment horizontal="center" vertical="center"/>
    </xf>
    <xf numFmtId="0" fontId="25" fillId="11" borderId="0" xfId="0" quotePrefix="1" applyFont="1" applyFill="1" applyBorder="1" applyAlignment="1">
      <alignment horizontal="center" vertical="center"/>
    </xf>
    <xf numFmtId="0" fontId="34" fillId="12" borderId="0" xfId="0" applyFont="1" applyFill="1" applyBorder="1" applyAlignment="1">
      <alignment horizontal="center" vertical="center"/>
    </xf>
    <xf numFmtId="0" fontId="25" fillId="12"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1" borderId="0" xfId="0" applyFont="1" applyFill="1" applyAlignment="1">
      <alignment horizontal="center"/>
    </xf>
    <xf numFmtId="0" fontId="25" fillId="12" borderId="0" xfId="0" applyFont="1" applyFill="1" applyAlignment="1">
      <alignment horizontal="center"/>
    </xf>
    <xf numFmtId="0" fontId="25" fillId="13"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1" borderId="0" xfId="0" applyFont="1" applyFill="1" applyBorder="1" applyAlignment="1">
      <alignment horizontal="center"/>
    </xf>
    <xf numFmtId="0" fontId="25" fillId="0" borderId="0" xfId="0" applyFont="1" applyFill="1" applyAlignment="1">
      <alignment horizontal="center"/>
    </xf>
    <xf numFmtId="0" fontId="25" fillId="14" borderId="0" xfId="0" applyFont="1" applyFill="1" applyAlignment="1">
      <alignment horizontal="center"/>
    </xf>
    <xf numFmtId="0" fontId="31" fillId="0" borderId="10" xfId="0" applyFont="1" applyBorder="1" applyAlignment="1">
      <alignment horizontal="right"/>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5" borderId="61" xfId="0" applyFont="1" applyFill="1" applyBorder="1" applyAlignment="1">
      <alignment horizontal="center"/>
    </xf>
    <xf numFmtId="0" fontId="27" fillId="5" borderId="48" xfId="0" applyFont="1" applyFill="1" applyBorder="1" applyAlignment="1">
      <alignment horizontal="center" shrinkToFit="1"/>
    </xf>
    <xf numFmtId="0" fontId="35" fillId="5" borderId="57" xfId="0" applyFont="1" applyFill="1" applyBorder="1" applyAlignment="1">
      <alignment horizontal="center" vertical="center" wrapText="1"/>
    </xf>
    <xf numFmtId="0" fontId="35" fillId="5" borderId="44" xfId="0" applyFont="1" applyFill="1" applyBorder="1" applyAlignment="1">
      <alignment horizontal="center" vertical="center" wrapText="1"/>
    </xf>
    <xf numFmtId="0" fontId="35" fillId="5" borderId="45" xfId="0" applyFont="1" applyFill="1" applyBorder="1" applyAlignment="1">
      <alignment horizontal="center" vertical="center" wrapText="1"/>
    </xf>
    <xf numFmtId="0" fontId="25" fillId="7" borderId="26" xfId="0" applyFont="1" applyFill="1" applyBorder="1" applyAlignment="1">
      <alignment horizontal="center" shrinkToFit="1"/>
    </xf>
    <xf numFmtId="0" fontId="25" fillId="2" borderId="58" xfId="0" applyFont="1" applyFill="1" applyBorder="1" applyAlignment="1">
      <alignment horizontal="center"/>
    </xf>
    <xf numFmtId="0" fontId="25" fillId="2" borderId="50" xfId="0" applyFont="1" applyFill="1" applyBorder="1" applyAlignment="1">
      <alignment horizontal="center"/>
    </xf>
    <xf numFmtId="0" fontId="25" fillId="2" borderId="51" xfId="0" applyFont="1" applyFill="1" applyBorder="1" applyAlignment="1">
      <alignment horizontal="center"/>
    </xf>
    <xf numFmtId="0" fontId="25" fillId="4" borderId="18" xfId="0" applyFont="1" applyFill="1" applyBorder="1" applyAlignment="1">
      <alignment horizontal="center" shrinkToFit="1"/>
    </xf>
    <xf numFmtId="0" fontId="25" fillId="7" borderId="18" xfId="0" applyFont="1" applyFill="1" applyBorder="1" applyAlignment="1">
      <alignment horizontal="center"/>
    </xf>
    <xf numFmtId="0" fontId="25" fillId="7" borderId="19" xfId="0" applyFont="1" applyFill="1" applyBorder="1" applyAlignment="1">
      <alignment horizontal="center"/>
    </xf>
    <xf numFmtId="0" fontId="25" fillId="7" borderId="23" xfId="0" applyFont="1" applyFill="1" applyBorder="1" applyAlignment="1">
      <alignment horizontal="center"/>
    </xf>
    <xf numFmtId="0" fontId="25" fillId="7"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4"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5" borderId="47" xfId="0" applyFont="1" applyFill="1" applyBorder="1" applyAlignment="1">
      <alignment horizontal="center" shrinkToFit="1"/>
    </xf>
    <xf numFmtId="0" fontId="35" fillId="5" borderId="68" xfId="0" applyFont="1" applyFill="1" applyBorder="1" applyAlignment="1">
      <alignment horizontal="center" vertical="center" wrapText="1"/>
    </xf>
    <xf numFmtId="0" fontId="25" fillId="7" borderId="28" xfId="0" applyFont="1" applyFill="1" applyBorder="1" applyAlignment="1">
      <alignment horizontal="center"/>
    </xf>
    <xf numFmtId="0" fontId="25" fillId="2" borderId="52" xfId="0" applyFont="1" applyFill="1" applyBorder="1" applyAlignment="1">
      <alignment horizontal="center"/>
    </xf>
    <xf numFmtId="0" fontId="25" fillId="4" borderId="23" xfId="0" applyFont="1" applyFill="1" applyBorder="1" applyAlignment="1">
      <alignment horizontal="center"/>
    </xf>
    <xf numFmtId="0" fontId="25" fillId="7" borderId="22" xfId="0" applyFont="1" applyFill="1" applyBorder="1" applyAlignment="1">
      <alignment horizontal="center"/>
    </xf>
    <xf numFmtId="0" fontId="25" fillId="2" borderId="22" xfId="0" applyFont="1" applyFill="1" applyBorder="1" applyAlignment="1">
      <alignment horizontal="center"/>
    </xf>
    <xf numFmtId="0" fontId="25" fillId="4" borderId="79" xfId="0" applyFont="1" applyFill="1" applyBorder="1" applyAlignment="1">
      <alignment horizontal="center"/>
    </xf>
    <xf numFmtId="0" fontId="35" fillId="5" borderId="43"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35" fillId="5" borderId="83" xfId="0" applyFont="1" applyFill="1" applyBorder="1" applyAlignment="1">
      <alignment horizontal="center" vertical="center" wrapText="1"/>
    </xf>
    <xf numFmtId="0" fontId="25" fillId="7" borderId="78" xfId="0" applyFont="1" applyFill="1" applyBorder="1" applyAlignment="1">
      <alignment horizontal="center"/>
    </xf>
    <xf numFmtId="0" fontId="25" fillId="4" borderId="78" xfId="0" applyFont="1" applyFill="1" applyBorder="1" applyAlignment="1">
      <alignment horizontal="center"/>
    </xf>
    <xf numFmtId="0" fontId="25" fillId="4" borderId="28" xfId="0" applyFont="1" applyFill="1" applyBorder="1" applyAlignment="1">
      <alignment horizontal="center"/>
    </xf>
    <xf numFmtId="0" fontId="25" fillId="4" borderId="77" xfId="0" applyFont="1" applyFill="1" applyBorder="1" applyAlignment="1">
      <alignment horizontal="center"/>
    </xf>
    <xf numFmtId="0" fontId="31" fillId="0" borderId="10" xfId="0" applyFont="1" applyBorder="1" applyAlignment="1">
      <alignment horizontal="center" wrapText="1" shrinkToFit="1"/>
    </xf>
    <xf numFmtId="0" fontId="27" fillId="5" borderId="48" xfId="0" applyFont="1" applyFill="1" applyBorder="1" applyAlignment="1">
      <alignment horizontal="center" vertical="center" shrinkToFit="1"/>
    </xf>
    <xf numFmtId="0" fontId="25" fillId="7" borderId="58" xfId="0" applyFont="1" applyFill="1" applyBorder="1" applyAlignment="1">
      <alignment horizontal="center" shrinkToFit="1"/>
    </xf>
    <xf numFmtId="0" fontId="25" fillId="7" borderId="51" xfId="0" applyFont="1" applyFill="1" applyBorder="1" applyAlignment="1">
      <alignment horizontal="center"/>
    </xf>
    <xf numFmtId="0" fontId="27" fillId="5" borderId="47" xfId="0" applyFont="1" applyFill="1" applyBorder="1" applyAlignment="1">
      <alignment horizontal="center" vertical="center" shrinkToFit="1"/>
    </xf>
    <xf numFmtId="0" fontId="35" fillId="5" borderId="61" xfId="0" applyFont="1" applyFill="1" applyBorder="1" applyAlignment="1">
      <alignment horizontal="center" vertical="center" wrapText="1"/>
    </xf>
    <xf numFmtId="0" fontId="35" fillId="5" borderId="47" xfId="0" applyFont="1" applyFill="1" applyBorder="1" applyAlignment="1">
      <alignment horizontal="center" vertical="center" wrapText="1"/>
    </xf>
    <xf numFmtId="0" fontId="35" fillId="5" borderId="62"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7" borderId="0" xfId="0" applyFont="1" applyFill="1" applyAlignment="1">
      <alignment horizontal="center"/>
    </xf>
    <xf numFmtId="0" fontId="25" fillId="6" borderId="0" xfId="0" applyFont="1" applyFill="1" applyAlignment="1">
      <alignment horizontal="center"/>
    </xf>
    <xf numFmtId="0" fontId="25" fillId="15" borderId="0" xfId="0" applyFont="1" applyFill="1" applyAlignment="1">
      <alignment horizontal="center"/>
    </xf>
    <xf numFmtId="0" fontId="25" fillId="13" borderId="0" xfId="0" applyFont="1" applyFill="1" applyAlignment="1">
      <alignment horizontal="center"/>
    </xf>
    <xf numFmtId="0" fontId="25" fillId="0" borderId="0" xfId="0" applyFont="1" applyBorder="1" applyAlignment="1">
      <alignment horizontal="center"/>
    </xf>
    <xf numFmtId="0" fontId="25" fillId="7" borderId="0" xfId="0" applyFont="1" applyFill="1" applyBorder="1" applyAlignment="1">
      <alignment horizontal="center"/>
    </xf>
    <xf numFmtId="0" fontId="6" fillId="5" borderId="10" xfId="0" applyFont="1" applyFill="1" applyBorder="1" applyAlignment="1">
      <alignment horizontal="center"/>
    </xf>
    <xf numFmtId="0" fontId="6" fillId="5" borderId="0" xfId="0" applyFont="1" applyFill="1" applyBorder="1" applyAlignment="1">
      <alignment horizontal="center"/>
    </xf>
    <xf numFmtId="0" fontId="31" fillId="0" borderId="9" xfId="0" applyFont="1" applyBorder="1"/>
    <xf numFmtId="0" fontId="24" fillId="0" borderId="11" xfId="0" applyFont="1" applyBorder="1" applyAlignment="1">
      <alignment horizontal="center"/>
    </xf>
    <xf numFmtId="0" fontId="27" fillId="5" borderId="48" xfId="0" applyFont="1" applyFill="1" applyBorder="1" applyAlignment="1">
      <alignment horizontal="center" vertical="center"/>
    </xf>
    <xf numFmtId="0" fontId="26" fillId="5" borderId="82" xfId="0" applyFont="1" applyFill="1" applyBorder="1" applyAlignment="1">
      <alignment horizontal="center" vertical="center"/>
    </xf>
    <xf numFmtId="0" fontId="27" fillId="5" borderId="82" xfId="0" applyFont="1" applyFill="1" applyBorder="1" applyAlignment="1">
      <alignment horizontal="center" vertical="center"/>
    </xf>
    <xf numFmtId="0" fontId="27" fillId="5" borderId="67" xfId="0" applyFont="1" applyFill="1" applyBorder="1" applyAlignment="1">
      <alignment horizontal="center" vertical="center"/>
    </xf>
    <xf numFmtId="0" fontId="27" fillId="5" borderId="70" xfId="0" applyFont="1" applyFill="1" applyBorder="1" applyAlignment="1">
      <alignment horizontal="center" vertical="center"/>
    </xf>
    <xf numFmtId="0" fontId="26" fillId="5" borderId="84" xfId="0" applyFont="1" applyFill="1" applyBorder="1" applyAlignment="1">
      <alignment horizontal="center" vertical="center"/>
    </xf>
    <xf numFmtId="0" fontId="27" fillId="5" borderId="84" xfId="0" applyFont="1" applyFill="1" applyBorder="1" applyAlignment="1">
      <alignment horizontal="center" vertical="center"/>
    </xf>
    <xf numFmtId="0" fontId="25" fillId="2" borderId="58" xfId="0" applyFont="1" applyFill="1" applyBorder="1" applyAlignment="1">
      <alignment horizontal="center" vertical="center"/>
    </xf>
    <xf numFmtId="0" fontId="25" fillId="2" borderId="50" xfId="0" applyFont="1" applyFill="1" applyBorder="1" applyAlignment="1">
      <alignment horizontal="center" vertical="center"/>
    </xf>
    <xf numFmtId="0" fontId="25" fillId="4" borderId="51" xfId="0" applyFont="1" applyFill="1" applyBorder="1" applyAlignment="1">
      <alignment horizontal="center" vertical="center"/>
    </xf>
    <xf numFmtId="0" fontId="25" fillId="2" borderId="49" xfId="0" applyFont="1" applyFill="1" applyBorder="1" applyAlignment="1">
      <alignment horizontal="center" vertical="center"/>
    </xf>
    <xf numFmtId="0" fontId="25" fillId="4" borderId="63" xfId="0" applyFont="1" applyFill="1" applyBorder="1" applyAlignment="1">
      <alignment horizontal="center" vertical="center"/>
    </xf>
    <xf numFmtId="0" fontId="25" fillId="2" borderId="63" xfId="0" applyFont="1" applyFill="1" applyBorder="1" applyAlignment="1">
      <alignment horizontal="center" vertical="center"/>
    </xf>
    <xf numFmtId="0" fontId="25" fillId="2" borderId="51" xfId="0" applyFont="1" applyFill="1" applyBorder="1" applyAlignment="1">
      <alignment horizontal="center" vertical="center"/>
    </xf>
    <xf numFmtId="0" fontId="25" fillId="4" borderId="74"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55" xfId="0" applyFont="1" applyFill="1" applyBorder="1" applyAlignment="1">
      <alignment horizontal="center" vertical="center"/>
    </xf>
    <xf numFmtId="0" fontId="25" fillId="4" borderId="56" xfId="0" applyFont="1" applyFill="1" applyBorder="1" applyAlignment="1">
      <alignment horizontal="center" vertical="center"/>
    </xf>
    <xf numFmtId="0" fontId="25" fillId="2" borderId="42" xfId="0" applyFont="1" applyFill="1" applyBorder="1" applyAlignment="1">
      <alignment horizontal="center" vertical="center"/>
    </xf>
    <xf numFmtId="0" fontId="25" fillId="4" borderId="39"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56" xfId="0" applyFont="1" applyFill="1" applyBorder="1" applyAlignment="1">
      <alignment horizontal="center" vertical="center"/>
    </xf>
    <xf numFmtId="0" fontId="25" fillId="4" borderId="81" xfId="0" applyFont="1" applyFill="1" applyBorder="1" applyAlignment="1">
      <alignment horizontal="center" vertical="center"/>
    </xf>
    <xf numFmtId="0" fontId="25" fillId="7" borderId="58" xfId="0" applyFont="1" applyFill="1" applyBorder="1" applyAlignment="1">
      <alignment horizontal="center" vertical="center"/>
    </xf>
    <xf numFmtId="0" fontId="25" fillId="7" borderId="50" xfId="0" applyFont="1" applyFill="1" applyBorder="1" applyAlignment="1">
      <alignment horizontal="center" vertical="center"/>
    </xf>
    <xf numFmtId="0" fontId="25" fillId="7" borderId="49" xfId="0" applyFont="1" applyFill="1" applyBorder="1" applyAlignment="1">
      <alignment horizontal="center" vertical="center"/>
    </xf>
    <xf numFmtId="0" fontId="25" fillId="7" borderId="63" xfId="0" applyFont="1" applyFill="1" applyBorder="1" applyAlignment="1">
      <alignment horizontal="center" vertical="center"/>
    </xf>
    <xf numFmtId="0" fontId="25" fillId="7" borderId="51" xfId="0" applyFont="1" applyFill="1" applyBorder="1" applyAlignment="1">
      <alignment horizontal="center" vertical="center"/>
    </xf>
    <xf numFmtId="0" fontId="25" fillId="7" borderId="59" xfId="0" applyFont="1" applyFill="1" applyBorder="1" applyAlignment="1">
      <alignment horizontal="center" vertical="center"/>
    </xf>
    <xf numFmtId="0" fontId="25" fillId="7" borderId="55" xfId="0" applyFont="1" applyFill="1" applyBorder="1" applyAlignment="1">
      <alignment horizontal="center" vertical="center"/>
    </xf>
    <xf numFmtId="0" fontId="25" fillId="7" borderId="42" xfId="0" applyFont="1" applyFill="1" applyBorder="1" applyAlignment="1">
      <alignment horizontal="center" vertical="center"/>
    </xf>
    <xf numFmtId="0" fontId="25" fillId="7" borderId="39" xfId="0" applyFont="1" applyFill="1" applyBorder="1" applyAlignment="1">
      <alignment horizontal="center" vertical="center"/>
    </xf>
    <xf numFmtId="0" fontId="25" fillId="7" borderId="56"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7" fillId="5" borderId="60"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55" xfId="0" applyFont="1" applyFill="1" applyBorder="1" applyAlignment="1">
      <alignment horizontal="center" vertical="center"/>
    </xf>
    <xf numFmtId="0" fontId="25" fillId="5" borderId="0" xfId="0" applyFont="1" applyFill="1" applyAlignment="1">
      <alignment horizontal="center"/>
    </xf>
    <xf numFmtId="0" fontId="36" fillId="5" borderId="0" xfId="0" applyFont="1" applyFill="1" applyAlignment="1">
      <alignment horizont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5" fillId="0" borderId="58" xfId="0" applyFont="1" applyBorder="1" applyAlignment="1">
      <alignment horizontal="center" vertical="center"/>
    </xf>
    <xf numFmtId="0" fontId="25" fillId="0" borderId="50" xfId="0" applyFont="1" applyBorder="1" applyAlignment="1">
      <alignment horizontal="center" vertical="center"/>
    </xf>
    <xf numFmtId="0" fontId="25" fillId="7" borderId="18" xfId="0" applyFont="1" applyFill="1" applyBorder="1" applyAlignment="1">
      <alignment horizontal="center" vertical="center"/>
    </xf>
    <xf numFmtId="0" fontId="25" fillId="7" borderId="19" xfId="0" applyFont="1" applyFill="1" applyBorder="1" applyAlignment="1">
      <alignment horizontal="center" vertical="center"/>
    </xf>
    <xf numFmtId="0" fontId="25" fillId="0" borderId="59" xfId="0" applyFont="1" applyBorder="1" applyAlignment="1">
      <alignment horizontal="center" vertical="center"/>
    </xf>
    <xf numFmtId="0" fontId="25" fillId="0" borderId="55"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91" xfId="0" applyFont="1" applyFill="1" applyBorder="1" applyAlignment="1">
      <alignment horizontal="center" vertical="center"/>
    </xf>
    <xf numFmtId="0" fontId="25" fillId="7" borderId="19" xfId="0" applyFont="1" applyFill="1" applyBorder="1" applyAlignment="1">
      <alignment vertical="center"/>
    </xf>
    <xf numFmtId="0" fontId="24" fillId="0" borderId="0" xfId="0" applyFont="1" applyFill="1" applyBorder="1" applyAlignment="1">
      <alignment horizontal="center" vertical="center"/>
    </xf>
    <xf numFmtId="0" fontId="25" fillId="6" borderId="19" xfId="0" applyFont="1" applyFill="1" applyBorder="1" applyAlignment="1">
      <alignment horizontal="center" vertical="center"/>
    </xf>
    <xf numFmtId="0" fontId="24" fillId="0" borderId="0" xfId="0" applyFont="1" applyFill="1" applyBorder="1" applyAlignment="1">
      <alignment horizontal="center"/>
    </xf>
    <xf numFmtId="0" fontId="40" fillId="5"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2" applyFont="1" applyFill="1" applyAlignment="1">
      <alignment vertical="center" wrapText="1"/>
    </xf>
    <xf numFmtId="0" fontId="25" fillId="0" borderId="0" xfId="2" applyFont="1" applyAlignment="1">
      <alignment vertical="center" wrapText="1"/>
    </xf>
    <xf numFmtId="0" fontId="25" fillId="2" borderId="0" xfId="2" applyFont="1" applyFill="1"/>
    <xf numFmtId="0" fontId="25" fillId="0" borderId="0" xfId="2" applyFont="1"/>
    <xf numFmtId="0" fontId="23" fillId="2" borderId="0" xfId="2" applyFont="1" applyFill="1" applyAlignment="1">
      <alignment vertical="top"/>
    </xf>
    <xf numFmtId="0" fontId="23" fillId="0" borderId="0" xfId="2" applyFont="1" applyAlignment="1">
      <alignment vertical="top"/>
    </xf>
    <xf numFmtId="0" fontId="32" fillId="6" borderId="24" xfId="2" applyFont="1" applyFill="1" applyBorder="1" applyAlignment="1">
      <alignment horizontal="center"/>
    </xf>
    <xf numFmtId="0" fontId="32" fillId="6" borderId="20" xfId="2" applyFont="1" applyFill="1" applyBorder="1" applyAlignment="1"/>
    <xf numFmtId="0" fontId="25" fillId="6" borderId="0" xfId="2" applyFont="1" applyFill="1" applyBorder="1"/>
    <xf numFmtId="0" fontId="32" fillId="6" borderId="19" xfId="2" applyFont="1" applyFill="1" applyBorder="1" applyAlignment="1">
      <alignment horizontal="center"/>
    </xf>
    <xf numFmtId="0" fontId="25" fillId="2" borderId="0" xfId="2" applyFont="1" applyFill="1" applyBorder="1"/>
    <xf numFmtId="0" fontId="25" fillId="0" borderId="0" xfId="2" applyFont="1" applyBorder="1"/>
    <xf numFmtId="0" fontId="32" fillId="7" borderId="26" xfId="2" applyFont="1" applyFill="1" applyBorder="1" applyAlignment="1">
      <alignment horizontal="center"/>
    </xf>
    <xf numFmtId="0" fontId="32" fillId="7" borderId="18" xfId="2" applyFont="1" applyFill="1" applyBorder="1" applyAlignment="1">
      <alignment horizontal="center"/>
    </xf>
    <xf numFmtId="0" fontId="38" fillId="6" borderId="18" xfId="2" applyFont="1" applyFill="1" applyBorder="1" applyAlignment="1">
      <alignment horizontal="center"/>
    </xf>
    <xf numFmtId="0" fontId="43" fillId="7" borderId="18" xfId="2" applyFont="1" applyFill="1" applyBorder="1" applyAlignment="1">
      <alignment horizontal="center"/>
    </xf>
    <xf numFmtId="0" fontId="31" fillId="2" borderId="0" xfId="2" applyFont="1" applyFill="1"/>
    <xf numFmtId="0" fontId="43" fillId="7" borderId="24" xfId="2" applyFont="1" applyFill="1" applyBorder="1" applyAlignment="1">
      <alignment horizontal="center"/>
    </xf>
    <xf numFmtId="0" fontId="31" fillId="0" borderId="0" xfId="2" applyFont="1"/>
    <xf numFmtId="0" fontId="32" fillId="6" borderId="27" xfId="2" applyFont="1" applyFill="1" applyBorder="1" applyAlignment="1">
      <alignment horizontal="center"/>
    </xf>
    <xf numFmtId="0" fontId="32" fillId="6" borderId="28" xfId="2" applyFont="1" applyFill="1" applyBorder="1" applyAlignment="1">
      <alignment horizontal="center"/>
    </xf>
    <xf numFmtId="0" fontId="38" fillId="6" borderId="34" xfId="2" applyFont="1" applyFill="1" applyBorder="1" applyAlignment="1"/>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3" fillId="4" borderId="82"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4" fillId="0" borderId="0" xfId="0" applyFont="1"/>
    <xf numFmtId="0" fontId="25" fillId="14" borderId="0" xfId="0" applyFont="1" applyFill="1"/>
    <xf numFmtId="0" fontId="25" fillId="10" borderId="0" xfId="0" applyFont="1" applyFill="1"/>
    <xf numFmtId="0" fontId="25" fillId="7" borderId="0" xfId="0" applyFont="1" applyFill="1"/>
    <xf numFmtId="0" fontId="25" fillId="15" borderId="0" xfId="0" applyFont="1" applyFill="1"/>
    <xf numFmtId="0" fontId="25" fillId="19" borderId="0" xfId="0" applyFont="1" applyFill="1"/>
    <xf numFmtId="0" fontId="25" fillId="18" borderId="0" xfId="0" applyFont="1" applyFill="1"/>
    <xf numFmtId="0" fontId="25" fillId="10" borderId="0" xfId="0" applyFont="1" applyFill="1" applyAlignment="1">
      <alignment horizontal="center"/>
    </xf>
    <xf numFmtId="0" fontId="25" fillId="17" borderId="0" xfId="0" applyFont="1" applyFill="1" applyAlignment="1">
      <alignment horizontal="center"/>
    </xf>
    <xf numFmtId="0" fontId="25" fillId="5"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5" borderId="83" xfId="0" applyFont="1" applyFill="1" applyBorder="1" applyAlignment="1">
      <alignment horizontal="center" vertical="center"/>
    </xf>
    <xf numFmtId="0" fontId="27" fillId="5" borderId="1" xfId="0" applyFont="1" applyFill="1" applyBorder="1" applyAlignment="1">
      <alignment horizontal="center" vertical="center"/>
    </xf>
    <xf numFmtId="0" fontId="26" fillId="5" borderId="83" xfId="0" applyFont="1" applyFill="1" applyBorder="1" applyAlignment="1">
      <alignment horizontal="center" vertical="center"/>
    </xf>
    <xf numFmtId="0" fontId="26" fillId="5" borderId="1"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40" xfId="0" applyFont="1" applyFill="1" applyBorder="1" applyAlignment="1">
      <alignment horizontal="center" wrapText="1"/>
    </xf>
    <xf numFmtId="49" fontId="25" fillId="4" borderId="50" xfId="0" applyNumberFormat="1" applyFont="1" applyFill="1" applyBorder="1" applyAlignment="1">
      <alignment vertical="center"/>
    </xf>
    <xf numFmtId="49" fontId="25" fillId="4" borderId="50" xfId="0" applyNumberFormat="1" applyFont="1" applyFill="1" applyBorder="1" applyAlignment="1">
      <alignment horizontal="center" vertical="center"/>
    </xf>
    <xf numFmtId="49" fontId="25" fillId="4" borderId="51" xfId="0" applyNumberFormat="1" applyFont="1" applyFill="1" applyBorder="1" applyAlignment="1">
      <alignment horizontal="center" vertical="center"/>
    </xf>
    <xf numFmtId="49" fontId="25" fillId="4" borderId="34" xfId="0" applyNumberFormat="1" applyFont="1" applyFill="1" applyBorder="1" applyAlignment="1">
      <alignment vertical="center"/>
    </xf>
    <xf numFmtId="49" fontId="25" fillId="4" borderId="34" xfId="0" applyNumberFormat="1" applyFont="1" applyFill="1" applyBorder="1" applyAlignment="1">
      <alignment horizontal="center" vertical="center"/>
    </xf>
    <xf numFmtId="49" fontId="25" fillId="4" borderId="79" xfId="0" applyNumberFormat="1" applyFont="1" applyFill="1" applyBorder="1" applyAlignment="1">
      <alignment horizontal="center" vertical="center"/>
    </xf>
    <xf numFmtId="49" fontId="25" fillId="4" borderId="55" xfId="0" applyNumberFormat="1" applyFont="1" applyFill="1" applyBorder="1" applyAlignment="1">
      <alignment vertical="center"/>
    </xf>
    <xf numFmtId="49" fontId="25" fillId="4" borderId="55" xfId="0" applyNumberFormat="1" applyFont="1" applyFill="1" applyBorder="1" applyAlignment="1">
      <alignment horizontal="center" vertical="center"/>
    </xf>
    <xf numFmtId="49" fontId="25" fillId="4" borderId="56" xfId="0" applyNumberFormat="1" applyFont="1" applyFill="1" applyBorder="1" applyAlignment="1">
      <alignment horizontal="center" vertical="center"/>
    </xf>
    <xf numFmtId="49" fontId="25" fillId="4" borderId="27" xfId="0" applyNumberFormat="1" applyFont="1" applyFill="1" applyBorder="1" applyAlignment="1">
      <alignment vertical="center"/>
    </xf>
    <xf numFmtId="49" fontId="25" fillId="4" borderId="27" xfId="0" applyNumberFormat="1" applyFont="1" applyFill="1" applyBorder="1" applyAlignment="1">
      <alignment horizontal="center" vertical="center"/>
    </xf>
    <xf numFmtId="49" fontId="25" fillId="4" borderId="28" xfId="0" applyNumberFormat="1" applyFont="1" applyFill="1" applyBorder="1" applyAlignment="1">
      <alignment horizontal="center" vertical="center"/>
    </xf>
    <xf numFmtId="49" fontId="25" fillId="4" borderId="63" xfId="0" applyNumberFormat="1" applyFont="1" applyFill="1" applyBorder="1" applyAlignment="1">
      <alignment horizontal="center" vertical="center"/>
    </xf>
    <xf numFmtId="49" fontId="25" fillId="4" borderId="37" xfId="0" applyNumberFormat="1" applyFont="1" applyFill="1" applyBorder="1" applyAlignment="1">
      <alignment horizontal="center" vertical="center"/>
    </xf>
    <xf numFmtId="49" fontId="25" fillId="4" borderId="39" xfId="0" applyNumberFormat="1" applyFont="1" applyFill="1" applyBorder="1" applyAlignment="1">
      <alignment horizontal="center" vertical="center"/>
    </xf>
    <xf numFmtId="49" fontId="25" fillId="4" borderId="53" xfId="0" applyNumberFormat="1" applyFont="1" applyFill="1" applyBorder="1" applyAlignment="1">
      <alignment horizontal="center" vertical="center"/>
    </xf>
    <xf numFmtId="2" fontId="25" fillId="14" borderId="50" xfId="0" applyNumberFormat="1" applyFont="1" applyFill="1" applyBorder="1" applyAlignment="1">
      <alignment horizontal="center" vertical="center"/>
    </xf>
    <xf numFmtId="2" fontId="25" fillId="14" borderId="51" xfId="0" applyNumberFormat="1" applyFont="1" applyFill="1" applyBorder="1" applyAlignment="1">
      <alignment horizontal="center" vertical="center"/>
    </xf>
    <xf numFmtId="2" fontId="25" fillId="15" borderId="19" xfId="0" applyNumberFormat="1" applyFont="1" applyFill="1" applyBorder="1" applyAlignment="1">
      <alignment horizontal="center" vertical="center"/>
    </xf>
    <xf numFmtId="2" fontId="25" fillId="15" borderId="23"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4" borderId="55" xfId="0" applyNumberFormat="1" applyFont="1" applyFill="1" applyBorder="1" applyAlignment="1">
      <alignment horizontal="center" vertical="center"/>
    </xf>
    <xf numFmtId="2" fontId="25" fillId="14" borderId="56" xfId="0" applyNumberFormat="1" applyFont="1" applyFill="1" applyBorder="1" applyAlignment="1">
      <alignment horizontal="center" vertical="center"/>
    </xf>
    <xf numFmtId="0" fontId="27" fillId="5" borderId="3" xfId="0" applyFont="1" applyFill="1" applyBorder="1" applyAlignment="1">
      <alignment horizontal="center" vertical="center" wrapText="1"/>
    </xf>
    <xf numFmtId="0" fontId="46" fillId="4" borderId="44" xfId="0" applyFont="1" applyFill="1" applyBorder="1" applyAlignment="1">
      <alignment horizontal="center" wrapText="1"/>
    </xf>
    <xf numFmtId="0" fontId="31" fillId="4" borderId="43" xfId="0" applyFont="1" applyFill="1" applyBorder="1" applyAlignment="1">
      <alignment horizontal="center" vertical="center" textRotation="90" shrinkToFit="1"/>
    </xf>
    <xf numFmtId="0" fontId="31" fillId="4" borderId="44" xfId="0" applyFont="1" applyFill="1" applyBorder="1" applyAlignment="1">
      <alignment horizontal="center" vertical="center" textRotation="90" shrinkToFit="1"/>
    </xf>
    <xf numFmtId="0" fontId="26" fillId="5" borderId="45" xfId="0" applyFont="1" applyFill="1" applyBorder="1" applyAlignment="1">
      <alignment horizontal="center" vertical="center" textRotation="90" shrinkToFit="1"/>
    </xf>
    <xf numFmtId="0" fontId="26" fillId="5" borderId="44" xfId="0" applyFont="1" applyFill="1" applyBorder="1" applyAlignment="1">
      <alignment horizontal="center" vertical="center" textRotation="90" shrinkToFit="1"/>
    </xf>
    <xf numFmtId="0" fontId="26" fillId="5" borderId="60" xfId="0" applyFont="1" applyFill="1" applyBorder="1" applyAlignment="1">
      <alignment horizontal="center" vertical="center" textRotation="90" shrinkToFit="1"/>
    </xf>
    <xf numFmtId="0" fontId="31" fillId="4" borderId="57" xfId="0" applyFont="1" applyFill="1" applyBorder="1" applyAlignment="1">
      <alignment horizontal="center" vertical="center" textRotation="90" shrinkToFit="1"/>
    </xf>
    <xf numFmtId="0" fontId="31" fillId="4" borderId="3" xfId="0" applyFont="1" applyFill="1" applyBorder="1" applyAlignment="1">
      <alignment horizontal="center" vertical="center" textRotation="90" shrinkToFit="1"/>
    </xf>
    <xf numFmtId="0" fontId="31" fillId="4" borderId="47" xfId="0" applyFont="1" applyFill="1" applyBorder="1" applyAlignment="1">
      <alignment horizontal="center" vertical="center" textRotation="90" shrinkToFit="1"/>
    </xf>
    <xf numFmtId="0" fontId="31" fillId="4" borderId="60" xfId="0" applyFont="1" applyFill="1" applyBorder="1" applyAlignment="1">
      <alignment horizontal="center" vertical="center" textRotation="90" shrinkToFit="1"/>
    </xf>
    <xf numFmtId="0" fontId="26" fillId="5" borderId="44" xfId="0" applyFont="1" applyFill="1" applyBorder="1" applyAlignment="1">
      <alignment horizontal="center" vertical="center" textRotation="90" wrapText="1"/>
    </xf>
    <xf numFmtId="0" fontId="46" fillId="4" borderId="48" xfId="0" applyFont="1" applyFill="1" applyBorder="1" applyAlignment="1">
      <alignment horizontal="center" wrapText="1"/>
    </xf>
    <xf numFmtId="0" fontId="31" fillId="4" borderId="61" xfId="0" applyFont="1" applyFill="1" applyBorder="1" applyAlignment="1">
      <alignment horizontal="center" vertical="center" textRotation="90" shrinkToFit="1"/>
    </xf>
    <xf numFmtId="0" fontId="31" fillId="4" borderId="62" xfId="0" applyFont="1" applyFill="1" applyBorder="1" applyAlignment="1">
      <alignment horizontal="center" vertical="center" textRotation="90" shrinkToFit="1"/>
    </xf>
    <xf numFmtId="0" fontId="26" fillId="5" borderId="47" xfId="0" applyFont="1" applyFill="1" applyBorder="1" applyAlignment="1">
      <alignment horizontal="center" vertical="center" textRotation="90" shrinkToFit="1"/>
    </xf>
    <xf numFmtId="0" fontId="26" fillId="5" borderId="62" xfId="0" applyFont="1" applyFill="1" applyBorder="1" applyAlignment="1">
      <alignment horizontal="center" vertical="center" textRotation="90" shrinkToFit="1"/>
    </xf>
    <xf numFmtId="0" fontId="26" fillId="5" borderId="47" xfId="0" applyFont="1" applyFill="1" applyBorder="1" applyAlignment="1">
      <alignment horizontal="center" vertical="center" textRotation="90" wrapText="1" shrinkToFit="1"/>
    </xf>
    <xf numFmtId="0" fontId="26" fillId="5" borderId="62" xfId="0" applyFont="1" applyFill="1" applyBorder="1" applyAlignment="1">
      <alignment horizontal="center" vertical="center" textRotation="90" wrapText="1" shrinkToFit="1"/>
    </xf>
    <xf numFmtId="0" fontId="26" fillId="5" borderId="10" xfId="0" applyFont="1" applyFill="1" applyBorder="1" applyAlignment="1">
      <alignment horizontal="center" vertical="center" textRotation="90" wrapText="1" shrinkToFit="1"/>
    </xf>
    <xf numFmtId="0" fontId="25" fillId="4" borderId="61" xfId="0" applyFont="1" applyFill="1" applyBorder="1" applyAlignment="1">
      <alignment horizontal="center" vertical="center" textRotation="90"/>
    </xf>
    <xf numFmtId="0" fontId="25" fillId="4" borderId="47" xfId="0" applyFont="1" applyFill="1" applyBorder="1" applyAlignment="1">
      <alignment horizontal="center" vertical="center" textRotation="90"/>
    </xf>
    <xf numFmtId="0" fontId="27" fillId="5" borderId="62" xfId="0" applyFont="1" applyFill="1" applyBorder="1" applyAlignment="1">
      <alignment horizontal="center" vertical="center" textRotation="90"/>
    </xf>
    <xf numFmtId="0" fontId="46" fillId="4" borderId="68" xfId="0" applyFont="1" applyFill="1" applyBorder="1" applyAlignment="1">
      <alignment horizontal="center" wrapText="1"/>
    </xf>
    <xf numFmtId="0" fontId="31" fillId="4" borderId="69" xfId="0" applyFont="1" applyFill="1" applyBorder="1" applyAlignment="1">
      <alignment horizontal="center" vertical="center" textRotation="90" shrinkToFit="1"/>
    </xf>
    <xf numFmtId="0" fontId="31" fillId="4" borderId="68" xfId="0" applyFont="1" applyFill="1" applyBorder="1" applyAlignment="1">
      <alignment horizontal="center" vertical="center" textRotation="90" shrinkToFit="1"/>
    </xf>
    <xf numFmtId="0" fontId="26" fillId="5" borderId="70" xfId="0" applyFont="1" applyFill="1" applyBorder="1" applyAlignment="1">
      <alignment horizontal="center" vertical="center" textRotation="90" shrinkToFit="1"/>
    </xf>
    <xf numFmtId="0" fontId="31" fillId="4" borderId="67" xfId="0" applyFont="1" applyFill="1" applyBorder="1" applyAlignment="1">
      <alignment horizontal="center" vertical="center" textRotation="90" shrinkToFit="1"/>
    </xf>
    <xf numFmtId="0" fontId="26" fillId="5" borderId="68" xfId="0" applyFont="1" applyFill="1" applyBorder="1" applyAlignment="1">
      <alignment horizontal="center" vertical="center" textRotation="90" shrinkToFit="1"/>
    </xf>
    <xf numFmtId="0" fontId="26" fillId="5" borderId="71" xfId="0" applyFont="1" applyFill="1" applyBorder="1" applyAlignment="1">
      <alignment horizontal="center" vertical="center" textRotation="90" shrinkToFit="1"/>
    </xf>
    <xf numFmtId="0" fontId="31" fillId="4" borderId="71" xfId="0" applyFont="1" applyFill="1" applyBorder="1" applyAlignment="1">
      <alignment horizontal="center" vertical="center" textRotation="90" shrinkToFit="1"/>
    </xf>
    <xf numFmtId="0" fontId="31" fillId="4" borderId="72" xfId="0" applyFont="1" applyFill="1" applyBorder="1" applyAlignment="1">
      <alignment horizontal="center" vertical="center" textRotation="90" shrinkToFit="1"/>
    </xf>
    <xf numFmtId="0" fontId="31" fillId="4" borderId="65" xfId="0" applyFont="1" applyFill="1" applyBorder="1" applyAlignment="1">
      <alignment horizontal="center" vertical="center" textRotation="90" shrinkToFit="1"/>
    </xf>
    <xf numFmtId="0" fontId="31" fillId="4" borderId="64" xfId="0" applyFont="1" applyFill="1" applyBorder="1" applyAlignment="1">
      <alignment horizontal="center" vertical="center" textRotation="90" shrinkToFit="1"/>
    </xf>
    <xf numFmtId="0" fontId="26" fillId="5" borderId="65" xfId="0" applyFont="1" applyFill="1" applyBorder="1" applyAlignment="1">
      <alignment horizontal="center" vertical="center" textRotation="90" shrinkToFit="1"/>
    </xf>
    <xf numFmtId="0" fontId="26" fillId="5" borderId="73" xfId="0" applyFont="1" applyFill="1" applyBorder="1" applyAlignment="1">
      <alignment horizontal="center" vertical="center" textRotation="90" shrinkToFit="1"/>
    </xf>
    <xf numFmtId="0" fontId="31" fillId="4" borderId="70" xfId="0" applyFont="1" applyFill="1" applyBorder="1" applyAlignment="1">
      <alignment horizontal="center" vertical="center" textRotation="90" shrinkToFit="1"/>
    </xf>
    <xf numFmtId="0" fontId="26" fillId="5" borderId="71" xfId="0" applyFont="1" applyFill="1" applyBorder="1" applyAlignment="1">
      <alignment horizontal="center" vertical="center" textRotation="90" wrapText="1"/>
    </xf>
    <xf numFmtId="0" fontId="31" fillId="4" borderId="66" xfId="0" applyFont="1" applyFill="1" applyBorder="1" applyAlignment="1">
      <alignment horizontal="center" vertical="center" textRotation="90" shrinkToFit="1"/>
    </xf>
    <xf numFmtId="0" fontId="25" fillId="4" borderId="57" xfId="0" applyFont="1" applyFill="1" applyBorder="1" applyAlignment="1">
      <alignment horizontal="center" vertical="center" textRotation="90"/>
    </xf>
    <xf numFmtId="0" fontId="25" fillId="4" borderId="44" xfId="0" applyFont="1" applyFill="1" applyBorder="1" applyAlignment="1">
      <alignment horizontal="center" vertical="center" textRotation="90"/>
    </xf>
    <xf numFmtId="0" fontId="27" fillId="5" borderId="45" xfId="0" applyFont="1" applyFill="1" applyBorder="1" applyAlignment="1">
      <alignment horizontal="center" vertical="center" textRotation="90"/>
    </xf>
    <xf numFmtId="0" fontId="30" fillId="4" borderId="57" xfId="0" applyFont="1" applyFill="1" applyBorder="1" applyAlignment="1">
      <alignment horizontal="center"/>
    </xf>
    <xf numFmtId="0" fontId="30" fillId="4" borderId="67" xfId="0" applyFont="1" applyFill="1" applyBorder="1" applyAlignment="1">
      <alignment horizontal="center"/>
    </xf>
    <xf numFmtId="0" fontId="30" fillId="4" borderId="61" xfId="0" applyFont="1" applyFill="1" applyBorder="1" applyAlignment="1">
      <alignment horizontal="center"/>
    </xf>
    <xf numFmtId="0" fontId="35" fillId="5" borderId="2" xfId="0" applyFont="1" applyFill="1" applyBorder="1" applyAlignment="1">
      <alignment horizontal="center" textRotation="90" wrapText="1"/>
    </xf>
    <xf numFmtId="0" fontId="35" fillId="5" borderId="57" xfId="0" applyFont="1" applyFill="1" applyBorder="1" applyAlignment="1">
      <alignment horizontal="center" textRotation="90" wrapText="1"/>
    </xf>
    <xf numFmtId="0" fontId="35" fillId="5" borderId="44" xfId="0" applyFont="1" applyFill="1" applyBorder="1" applyAlignment="1">
      <alignment horizontal="center" textRotation="90" wrapText="1"/>
    </xf>
    <xf numFmtId="0" fontId="35" fillId="5" borderId="1" xfId="0" applyFont="1" applyFill="1" applyBorder="1" applyAlignment="1">
      <alignment horizontal="center" textRotation="90" wrapText="1"/>
    </xf>
    <xf numFmtId="0" fontId="35" fillId="5" borderId="57" xfId="0" applyFont="1" applyFill="1" applyBorder="1" applyAlignment="1">
      <alignment horizontal="center" textRotation="90" wrapText="1" shrinkToFit="1"/>
    </xf>
    <xf numFmtId="0" fontId="35" fillId="5" borderId="44" xfId="0" applyFont="1" applyFill="1" applyBorder="1" applyAlignment="1">
      <alignment horizontal="center" textRotation="90" shrinkToFit="1"/>
    </xf>
    <xf numFmtId="0" fontId="25" fillId="4" borderId="82" xfId="0" applyFont="1" applyFill="1" applyBorder="1" applyAlignment="1">
      <alignment horizontal="center"/>
    </xf>
    <xf numFmtId="45" fontId="25" fillId="7"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5" xfId="0" applyNumberFormat="1" applyFont="1" applyBorder="1" applyAlignment="1">
      <alignment horizontal="center" vertical="center"/>
    </xf>
    <xf numFmtId="0" fontId="1" fillId="2" borderId="58" xfId="0" applyFont="1" applyFill="1" applyBorder="1" applyAlignment="1">
      <alignment horizontal="center" vertical="center"/>
    </xf>
    <xf numFmtId="0" fontId="32" fillId="6" borderId="44" xfId="2" applyFont="1" applyFill="1" applyBorder="1" applyAlignment="1"/>
    <xf numFmtId="0" fontId="32" fillId="6" borderId="45" xfId="2" applyFont="1" applyFill="1" applyBorder="1" applyAlignment="1"/>
    <xf numFmtId="0" fontId="32" fillId="6" borderId="47" xfId="2" applyFont="1" applyFill="1" applyBorder="1" applyAlignment="1"/>
    <xf numFmtId="0" fontId="38" fillId="6" borderId="59" xfId="2" applyFont="1" applyFill="1" applyBorder="1" applyAlignment="1">
      <alignment horizontal="center"/>
    </xf>
    <xf numFmtId="0" fontId="1" fillId="4" borderId="51" xfId="0" applyFont="1" applyFill="1" applyBorder="1" applyAlignment="1">
      <alignment horizontal="center" vertical="center"/>
    </xf>
    <xf numFmtId="0" fontId="0" fillId="2" borderId="59" xfId="0" applyFill="1" applyBorder="1" applyAlignment="1">
      <alignment horizontal="center" vertical="center"/>
    </xf>
    <xf numFmtId="0" fontId="0" fillId="2" borderId="55" xfId="0" applyFill="1" applyBorder="1" applyAlignment="1">
      <alignment horizontal="center" vertical="center"/>
    </xf>
    <xf numFmtId="0" fontId="0" fillId="4" borderId="56" xfId="0" applyFill="1" applyBorder="1" applyAlignment="1">
      <alignment horizontal="center" vertical="center"/>
    </xf>
    <xf numFmtId="0" fontId="1" fillId="7" borderId="58" xfId="0" applyFont="1" applyFill="1" applyBorder="1" applyAlignment="1">
      <alignment horizontal="center" vertical="center"/>
    </xf>
    <xf numFmtId="0" fontId="0" fillId="7" borderId="59" xfId="0" applyFill="1" applyBorder="1" applyAlignment="1">
      <alignment horizontal="center" vertical="center"/>
    </xf>
    <xf numFmtId="0" fontId="0" fillId="7" borderId="55" xfId="0" applyFill="1" applyBorder="1" applyAlignment="1">
      <alignment horizontal="center" vertical="center"/>
    </xf>
    <xf numFmtId="0" fontId="1" fillId="2" borderId="49" xfId="0" applyFont="1" applyFill="1" applyBorder="1" applyAlignment="1">
      <alignment horizontal="center" vertical="center"/>
    </xf>
    <xf numFmtId="0" fontId="0" fillId="2" borderId="42" xfId="0" applyFill="1" applyBorder="1" applyAlignment="1">
      <alignment horizontal="center" vertical="center"/>
    </xf>
    <xf numFmtId="0" fontId="1" fillId="7" borderId="49" xfId="0" applyFont="1" applyFill="1" applyBorder="1" applyAlignment="1">
      <alignment horizontal="center" vertical="center"/>
    </xf>
    <xf numFmtId="0" fontId="0" fillId="7" borderId="42" xfId="0" applyFill="1" applyBorder="1" applyAlignment="1">
      <alignment horizontal="center" vertical="center"/>
    </xf>
    <xf numFmtId="0" fontId="1" fillId="7" borderId="42" xfId="0" applyFont="1" applyFill="1" applyBorder="1" applyAlignment="1">
      <alignment horizontal="center" vertical="center"/>
    </xf>
    <xf numFmtId="0" fontId="0" fillId="2" borderId="50" xfId="0" applyFill="1" applyBorder="1" applyAlignment="1">
      <alignment horizontal="center" vertical="center"/>
    </xf>
    <xf numFmtId="0" fontId="0" fillId="7" borderId="50" xfId="0" applyFill="1" applyBorder="1" applyAlignment="1">
      <alignment horizontal="center" vertical="center"/>
    </xf>
    <xf numFmtId="0" fontId="32" fillId="7" borderId="18" xfId="2" applyFont="1" applyFill="1" applyBorder="1"/>
    <xf numFmtId="0" fontId="31" fillId="7" borderId="19" xfId="2" applyFont="1" applyFill="1" applyBorder="1"/>
    <xf numFmtId="0" fontId="31" fillId="7" borderId="19" xfId="2" applyFont="1" applyFill="1" applyBorder="1" applyAlignment="1">
      <alignment horizontal="center"/>
    </xf>
    <xf numFmtId="0" fontId="32" fillId="7" borderId="19" xfId="2" applyFont="1" applyFill="1" applyBorder="1"/>
    <xf numFmtId="0" fontId="48" fillId="7" borderId="58" xfId="0" applyFont="1" applyFill="1" applyBorder="1" applyAlignment="1">
      <alignment horizontal="center" shrinkToFit="1"/>
    </xf>
    <xf numFmtId="0" fontId="48" fillId="0" borderId="50" xfId="0" applyFont="1" applyBorder="1" applyAlignment="1">
      <alignment shrinkToFit="1"/>
    </xf>
    <xf numFmtId="0" fontId="48" fillId="2" borderId="50" xfId="0" applyFont="1" applyFill="1" applyBorder="1" applyAlignment="1">
      <alignment horizontal="center"/>
    </xf>
    <xf numFmtId="0" fontId="48" fillId="4" borderId="51" xfId="0" applyFont="1" applyFill="1" applyBorder="1" applyAlignment="1">
      <alignment horizontal="center"/>
    </xf>
    <xf numFmtId="0" fontId="48" fillId="0" borderId="49" xfId="0" applyFont="1" applyBorder="1" applyAlignment="1">
      <alignment horizontal="center"/>
    </xf>
    <xf numFmtId="0" fontId="48" fillId="0" borderId="50" xfId="0" applyFont="1" applyBorder="1" applyAlignment="1">
      <alignment horizontal="center"/>
    </xf>
    <xf numFmtId="0" fontId="48" fillId="7" borderId="50" xfId="0" applyFont="1" applyFill="1" applyBorder="1" applyAlignment="1">
      <alignment horizontal="center"/>
    </xf>
    <xf numFmtId="2" fontId="48" fillId="4" borderId="63" xfId="0" applyNumberFormat="1" applyFont="1" applyFill="1" applyBorder="1" applyAlignment="1">
      <alignment horizontal="center"/>
    </xf>
    <xf numFmtId="0" fontId="48" fillId="0" borderId="58" xfId="0" applyFont="1" applyBorder="1" applyAlignment="1">
      <alignment horizontal="center"/>
    </xf>
    <xf numFmtId="9" fontId="48" fillId="7" borderId="50" xfId="0" applyNumberFormat="1" applyFont="1" applyFill="1" applyBorder="1" applyAlignment="1">
      <alignment horizontal="center"/>
    </xf>
    <xf numFmtId="1" fontId="48" fillId="4" borderId="51" xfId="0" applyNumberFormat="1" applyFont="1" applyFill="1" applyBorder="1" applyAlignment="1">
      <alignment horizontal="center"/>
    </xf>
    <xf numFmtId="0" fontId="48" fillId="7" borderId="49" xfId="0" applyFont="1" applyFill="1" applyBorder="1" applyAlignment="1">
      <alignment horizontal="center"/>
    </xf>
    <xf numFmtId="2" fontId="48" fillId="4" borderId="50" xfId="0" applyNumberFormat="1" applyFont="1" applyFill="1" applyBorder="1" applyAlignment="1">
      <alignment horizontal="center"/>
    </xf>
    <xf numFmtId="0" fontId="48" fillId="7" borderId="63" xfId="0" applyFont="1" applyFill="1" applyBorder="1" applyAlignment="1">
      <alignment horizontal="center"/>
    </xf>
    <xf numFmtId="1" fontId="48" fillId="2" borderId="50" xfId="0" applyNumberFormat="1" applyFont="1" applyFill="1" applyBorder="1" applyAlignment="1">
      <alignment horizontal="center" vertical="center"/>
    </xf>
    <xf numFmtId="0" fontId="48" fillId="7" borderId="50" xfId="0" applyFont="1" applyFill="1" applyBorder="1" applyAlignment="1">
      <alignment horizontal="center" vertical="center"/>
    </xf>
    <xf numFmtId="2" fontId="48" fillId="4" borderId="51" xfId="0" applyNumberFormat="1" applyFont="1" applyFill="1" applyBorder="1" applyAlignment="1">
      <alignment horizontal="center" vertical="center"/>
    </xf>
    <xf numFmtId="0" fontId="48" fillId="2" borderId="49" xfId="0" applyFont="1" applyFill="1" applyBorder="1" applyAlignment="1">
      <alignment horizontal="center"/>
    </xf>
    <xf numFmtId="0" fontId="48" fillId="7" borderId="49" xfId="0" applyFont="1" applyFill="1" applyBorder="1" applyAlignment="1">
      <alignment horizontal="center" shrinkToFit="1"/>
    </xf>
    <xf numFmtId="0" fontId="48" fillId="0" borderId="63" xfId="0" applyFont="1" applyBorder="1" applyAlignment="1">
      <alignment shrinkToFit="1"/>
    </xf>
    <xf numFmtId="0" fontId="48" fillId="2" borderId="58" xfId="0" applyFont="1" applyFill="1" applyBorder="1" applyAlignment="1">
      <alignment horizontal="center"/>
    </xf>
    <xf numFmtId="0" fontId="48" fillId="4" borderId="50" xfId="0" applyFont="1" applyFill="1" applyBorder="1" applyAlignment="1">
      <alignment horizontal="center"/>
    </xf>
    <xf numFmtId="9" fontId="48" fillId="0" borderId="50" xfId="0" applyNumberFormat="1" applyFont="1" applyFill="1" applyBorder="1" applyAlignment="1">
      <alignment horizontal="center"/>
    </xf>
    <xf numFmtId="9" fontId="48" fillId="4" borderId="51" xfId="0" applyNumberFormat="1" applyFont="1" applyFill="1" applyBorder="1" applyAlignment="1">
      <alignment horizontal="center"/>
    </xf>
    <xf numFmtId="1" fontId="48" fillId="0" borderId="58" xfId="0" applyNumberFormat="1" applyFont="1" applyFill="1" applyBorder="1" applyAlignment="1">
      <alignment horizontal="center" vertical="center"/>
    </xf>
    <xf numFmtId="0" fontId="48" fillId="2" borderId="50" xfId="0" applyFont="1" applyFill="1" applyBorder="1" applyAlignment="1">
      <alignment horizontal="center" vertical="center"/>
    </xf>
    <xf numFmtId="0" fontId="48" fillId="0" borderId="50" xfId="0" applyFont="1" applyFill="1" applyBorder="1" applyAlignment="1">
      <alignment horizontal="center" vertical="center"/>
    </xf>
    <xf numFmtId="9" fontId="48" fillId="4" borderId="50" xfId="0" applyNumberFormat="1" applyFont="1" applyFill="1" applyBorder="1" applyAlignment="1">
      <alignment horizontal="center" vertical="center"/>
    </xf>
    <xf numFmtId="9" fontId="48" fillId="4" borderId="20" xfId="0" applyNumberFormat="1" applyFont="1" applyFill="1" applyBorder="1" applyAlignment="1">
      <alignment horizontal="center" vertical="center"/>
    </xf>
    <xf numFmtId="0" fontId="48" fillId="0" borderId="58" xfId="0" applyFont="1" applyBorder="1" applyAlignment="1">
      <alignment horizontal="center" vertical="center"/>
    </xf>
    <xf numFmtId="0" fontId="48" fillId="0" borderId="50" xfId="0" applyFont="1" applyBorder="1" applyAlignment="1">
      <alignment horizontal="center" vertical="center"/>
    </xf>
    <xf numFmtId="0" fontId="48" fillId="7" borderId="51" xfId="0" applyFont="1" applyFill="1" applyBorder="1" applyAlignment="1">
      <alignment horizontal="center" vertical="center"/>
    </xf>
    <xf numFmtId="0" fontId="48" fillId="7" borderId="18" xfId="0" applyFont="1" applyFill="1" applyBorder="1" applyAlignment="1">
      <alignment horizontal="center" shrinkToFit="1"/>
    </xf>
    <xf numFmtId="0" fontId="48" fillId="0" borderId="19" xfId="0" applyFont="1" applyBorder="1" applyAlignment="1">
      <alignment shrinkToFit="1"/>
    </xf>
    <xf numFmtId="0" fontId="48" fillId="2" borderId="19" xfId="0" applyFont="1" applyFill="1" applyBorder="1" applyAlignment="1">
      <alignment horizontal="center"/>
    </xf>
    <xf numFmtId="0" fontId="48" fillId="4" borderId="23" xfId="0" applyFont="1" applyFill="1" applyBorder="1" applyAlignment="1">
      <alignment horizontal="center"/>
    </xf>
    <xf numFmtId="0" fontId="48" fillId="0" borderId="22" xfId="0" applyFont="1" applyBorder="1" applyAlignment="1">
      <alignment horizontal="center"/>
    </xf>
    <xf numFmtId="0" fontId="48" fillId="0" borderId="19" xfId="0" applyFont="1" applyBorder="1" applyAlignment="1">
      <alignment horizontal="center"/>
    </xf>
    <xf numFmtId="0" fontId="48" fillId="7" borderId="19" xfId="0" applyFont="1" applyFill="1" applyBorder="1" applyAlignment="1">
      <alignment horizontal="center"/>
    </xf>
    <xf numFmtId="2" fontId="48" fillId="4" borderId="20" xfId="0" applyNumberFormat="1" applyFont="1" applyFill="1" applyBorder="1" applyAlignment="1">
      <alignment horizontal="center"/>
    </xf>
    <xf numFmtId="0" fontId="48" fillId="0" borderId="18" xfId="0" applyFont="1" applyBorder="1" applyAlignment="1">
      <alignment horizontal="center"/>
    </xf>
    <xf numFmtId="9" fontId="48" fillId="7" borderId="19" xfId="0" applyNumberFormat="1" applyFont="1" applyFill="1" applyBorder="1" applyAlignment="1">
      <alignment horizontal="center"/>
    </xf>
    <xf numFmtId="1" fontId="48" fillId="4" borderId="23" xfId="0" applyNumberFormat="1" applyFont="1" applyFill="1" applyBorder="1" applyAlignment="1">
      <alignment horizontal="center"/>
    </xf>
    <xf numFmtId="0" fontId="48" fillId="7" borderId="22" xfId="0" applyFont="1" applyFill="1" applyBorder="1" applyAlignment="1">
      <alignment horizontal="center"/>
    </xf>
    <xf numFmtId="2" fontId="48" fillId="4" borderId="19" xfId="0" applyNumberFormat="1" applyFont="1" applyFill="1" applyBorder="1" applyAlignment="1">
      <alignment horizontal="center"/>
    </xf>
    <xf numFmtId="0" fontId="48" fillId="7" borderId="20" xfId="0" applyFont="1" applyFill="1" applyBorder="1" applyAlignment="1">
      <alignment horizontal="center"/>
    </xf>
    <xf numFmtId="1" fontId="48" fillId="2" borderId="19" xfId="0" applyNumberFormat="1" applyFont="1" applyFill="1" applyBorder="1" applyAlignment="1">
      <alignment horizontal="center" vertical="center"/>
    </xf>
    <xf numFmtId="0" fontId="48" fillId="7" borderId="19" xfId="0" applyFont="1" applyFill="1" applyBorder="1" applyAlignment="1">
      <alignment horizontal="center" vertical="center"/>
    </xf>
    <xf numFmtId="2" fontId="48" fillId="4" borderId="23" xfId="0" applyNumberFormat="1" applyFont="1" applyFill="1" applyBorder="1" applyAlignment="1">
      <alignment horizontal="center" vertical="center"/>
    </xf>
    <xf numFmtId="0" fontId="48" fillId="2" borderId="22" xfId="0" applyFont="1" applyFill="1" applyBorder="1" applyAlignment="1">
      <alignment horizontal="center"/>
    </xf>
    <xf numFmtId="0" fontId="48" fillId="7" borderId="22" xfId="0" applyFont="1" applyFill="1" applyBorder="1" applyAlignment="1">
      <alignment horizontal="center" shrinkToFit="1"/>
    </xf>
    <xf numFmtId="0" fontId="48" fillId="0" borderId="20" xfId="0" applyFont="1" applyBorder="1" applyAlignment="1">
      <alignment shrinkToFit="1"/>
    </xf>
    <xf numFmtId="0" fontId="48" fillId="2" borderId="18" xfId="0" applyFont="1" applyFill="1" applyBorder="1" applyAlignment="1">
      <alignment horizontal="center"/>
    </xf>
    <xf numFmtId="0" fontId="48" fillId="4" borderId="19" xfId="0" applyFont="1" applyFill="1" applyBorder="1" applyAlignment="1">
      <alignment horizontal="center"/>
    </xf>
    <xf numFmtId="9" fontId="48" fillId="0" borderId="19" xfId="0" applyNumberFormat="1" applyFont="1" applyFill="1" applyBorder="1" applyAlignment="1">
      <alignment horizontal="center"/>
    </xf>
    <xf numFmtId="9" fontId="48" fillId="4" borderId="23" xfId="0" applyNumberFormat="1" applyFont="1" applyFill="1" applyBorder="1" applyAlignment="1">
      <alignment horizontal="center"/>
    </xf>
    <xf numFmtId="1" fontId="48" fillId="0" borderId="18" xfId="0" applyNumberFormat="1" applyFont="1" applyFill="1" applyBorder="1" applyAlignment="1">
      <alignment horizontal="center" vertical="center"/>
    </xf>
    <xf numFmtId="0" fontId="48" fillId="2" borderId="19" xfId="0" applyFont="1" applyFill="1" applyBorder="1" applyAlignment="1">
      <alignment horizontal="center" vertical="center"/>
    </xf>
    <xf numFmtId="0" fontId="48" fillId="0" borderId="19" xfId="0" applyFont="1" applyFill="1" applyBorder="1" applyAlignment="1">
      <alignment horizontal="center" vertical="center"/>
    </xf>
    <xf numFmtId="9" fontId="48" fillId="4" borderId="19" xfId="0" applyNumberFormat="1" applyFont="1" applyFill="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7" borderId="23" xfId="0" applyFont="1" applyFill="1" applyBorder="1" applyAlignment="1">
      <alignment horizontal="center" vertical="center"/>
    </xf>
    <xf numFmtId="0" fontId="48" fillId="4" borderId="61" xfId="0" applyFont="1" applyFill="1" applyBorder="1" applyAlignment="1">
      <alignment horizontal="center" vertical="center"/>
    </xf>
    <xf numFmtId="0" fontId="48" fillId="4" borderId="47" xfId="0" applyFont="1" applyFill="1" applyBorder="1" applyAlignment="1">
      <alignment horizontal="center" vertical="center"/>
    </xf>
    <xf numFmtId="0" fontId="48" fillId="4" borderId="62" xfId="0" applyFont="1" applyFill="1" applyBorder="1" applyAlignment="1">
      <alignment horizontal="center" vertical="center"/>
    </xf>
    <xf numFmtId="0" fontId="48" fillId="4" borderId="46" xfId="0" applyFont="1" applyFill="1" applyBorder="1" applyAlignment="1">
      <alignment horizontal="center" vertical="center"/>
    </xf>
    <xf numFmtId="2" fontId="48" fillId="4" borderId="48" xfId="0" applyNumberFormat="1" applyFont="1" applyFill="1" applyBorder="1" applyAlignment="1">
      <alignment horizontal="center" vertical="center"/>
    </xf>
    <xf numFmtId="9" fontId="48" fillId="4" borderId="47" xfId="0" applyNumberFormat="1" applyFont="1" applyFill="1" applyBorder="1" applyAlignment="1">
      <alignment horizontal="center" vertical="center"/>
    </xf>
    <xf numFmtId="1" fontId="48" fillId="4" borderId="62" xfId="0" applyNumberFormat="1" applyFont="1" applyFill="1" applyBorder="1" applyAlignment="1">
      <alignment horizontal="center" vertical="center"/>
    </xf>
    <xf numFmtId="2" fontId="48" fillId="4" borderId="47" xfId="0" applyNumberFormat="1" applyFont="1" applyFill="1" applyBorder="1" applyAlignment="1">
      <alignment horizontal="center" vertical="center"/>
    </xf>
    <xf numFmtId="0" fontId="48" fillId="4" borderId="48" xfId="0" applyFont="1" applyFill="1" applyBorder="1" applyAlignment="1">
      <alignment horizontal="center" vertical="center"/>
    </xf>
    <xf numFmtId="1" fontId="48" fillId="4" borderId="61" xfId="0" applyNumberFormat="1" applyFont="1" applyFill="1" applyBorder="1" applyAlignment="1">
      <alignment horizontal="center" vertical="center"/>
    </xf>
    <xf numFmtId="1" fontId="48" fillId="4" borderId="47" xfId="0" applyNumberFormat="1" applyFont="1" applyFill="1" applyBorder="1" applyAlignment="1">
      <alignment horizontal="center" vertical="center"/>
    </xf>
    <xf numFmtId="2" fontId="48" fillId="4" borderId="62" xfId="0" applyNumberFormat="1" applyFont="1" applyFill="1" applyBorder="1" applyAlignment="1">
      <alignment horizontal="center" vertical="center"/>
    </xf>
    <xf numFmtId="0" fontId="48" fillId="4" borderId="10" xfId="0" applyFont="1" applyFill="1" applyBorder="1" applyAlignment="1">
      <alignment horizontal="center" vertical="center"/>
    </xf>
    <xf numFmtId="9" fontId="48" fillId="4" borderId="62" xfId="0" applyNumberFormat="1" applyFont="1" applyFill="1" applyBorder="1" applyAlignment="1">
      <alignment horizontal="center" vertical="center"/>
    </xf>
    <xf numFmtId="0" fontId="48" fillId="4" borderId="64" xfId="0" applyFont="1" applyFill="1" applyBorder="1" applyAlignment="1">
      <alignment horizontal="center" vertical="center"/>
    </xf>
    <xf numFmtId="0" fontId="48" fillId="4" borderId="65" xfId="0" applyFont="1" applyFill="1" applyBorder="1" applyAlignment="1">
      <alignment horizontal="center" vertical="center"/>
    </xf>
    <xf numFmtId="0" fontId="48" fillId="4" borderId="66" xfId="0" applyFont="1" applyFill="1" applyBorder="1" applyAlignment="1">
      <alignment horizontal="center" vertical="center"/>
    </xf>
    <xf numFmtId="0" fontId="48" fillId="7" borderId="26" xfId="0" applyFont="1" applyFill="1" applyBorder="1" applyAlignment="1">
      <alignment horizontal="center" shrinkToFit="1"/>
    </xf>
    <xf numFmtId="0" fontId="49" fillId="0" borderId="27" xfId="0" applyFont="1" applyBorder="1" applyAlignment="1">
      <alignment shrinkToFit="1"/>
    </xf>
    <xf numFmtId="0" fontId="49" fillId="2" borderId="49" xfId="0" applyFont="1" applyFill="1" applyBorder="1" applyAlignment="1">
      <alignment horizontal="center"/>
    </xf>
    <xf numFmtId="0" fontId="49" fillId="2" borderId="50" xfId="0" applyFont="1" applyFill="1" applyBorder="1" applyAlignment="1">
      <alignment horizontal="center"/>
    </xf>
    <xf numFmtId="0" fontId="49" fillId="0" borderId="26" xfId="0" applyFont="1" applyBorder="1" applyAlignment="1">
      <alignment horizontal="center"/>
    </xf>
    <xf numFmtId="0" fontId="49" fillId="0" borderId="27" xfId="0" applyFont="1" applyBorder="1" applyAlignment="1">
      <alignment horizontal="center"/>
    </xf>
    <xf numFmtId="0" fontId="48" fillId="7" borderId="27" xfId="0" applyFont="1" applyFill="1" applyBorder="1" applyAlignment="1">
      <alignment horizontal="center"/>
    </xf>
    <xf numFmtId="2" fontId="48" fillId="4" borderId="28" xfId="0" applyNumberFormat="1" applyFont="1" applyFill="1" applyBorder="1" applyAlignment="1">
      <alignment horizontal="center"/>
    </xf>
    <xf numFmtId="0" fontId="49" fillId="0" borderId="52" xfId="0" applyFont="1" applyBorder="1" applyAlignment="1">
      <alignment horizontal="center"/>
    </xf>
    <xf numFmtId="0" fontId="49" fillId="7" borderId="27" xfId="0" applyFont="1" applyFill="1" applyBorder="1" applyAlignment="1">
      <alignment horizontal="center"/>
    </xf>
    <xf numFmtId="9" fontId="49" fillId="7" borderId="53" xfId="0" applyNumberFormat="1" applyFont="1" applyFill="1" applyBorder="1" applyAlignment="1">
      <alignment horizontal="center"/>
    </xf>
    <xf numFmtId="0" fontId="49" fillId="4" borderId="53" xfId="0" applyFont="1" applyFill="1" applyBorder="1" applyAlignment="1">
      <alignment horizontal="center"/>
    </xf>
    <xf numFmtId="0" fontId="49" fillId="7" borderId="58" xfId="0" applyFont="1" applyFill="1" applyBorder="1" applyAlignment="1">
      <alignment horizontal="center"/>
    </xf>
    <xf numFmtId="0" fontId="49" fillId="7" borderId="50" xfId="0" applyFont="1" applyFill="1" applyBorder="1" applyAlignment="1">
      <alignment horizontal="center"/>
    </xf>
    <xf numFmtId="2" fontId="49" fillId="4" borderId="51" xfId="0" applyNumberFormat="1" applyFont="1" applyFill="1" applyBorder="1" applyAlignment="1">
      <alignment horizontal="center"/>
    </xf>
    <xf numFmtId="0" fontId="49" fillId="7" borderId="13" xfId="0" applyFont="1" applyFill="1" applyBorder="1" applyAlignment="1">
      <alignment horizontal="center"/>
    </xf>
    <xf numFmtId="0" fontId="49" fillId="4" borderId="51" xfId="0" applyFont="1" applyFill="1" applyBorder="1" applyAlignment="1">
      <alignment horizontal="center"/>
    </xf>
    <xf numFmtId="0" fontId="49" fillId="0" borderId="53" xfId="0" applyFont="1" applyBorder="1" applyAlignment="1">
      <alignment shrinkToFit="1"/>
    </xf>
    <xf numFmtId="0" fontId="49" fillId="0" borderId="58" xfId="0" applyFont="1" applyBorder="1" applyAlignment="1">
      <alignment horizontal="center"/>
    </xf>
    <xf numFmtId="0" fontId="49" fillId="0" borderId="50" xfId="0" applyFont="1" applyBorder="1" applyAlignment="1">
      <alignment horizontal="center"/>
    </xf>
    <xf numFmtId="0" fontId="48" fillId="7" borderId="51" xfId="0" applyFont="1" applyFill="1" applyBorder="1" applyAlignment="1">
      <alignment horizontal="center"/>
    </xf>
    <xf numFmtId="0" fontId="49" fillId="2" borderId="58" xfId="0" applyFont="1" applyFill="1" applyBorder="1" applyAlignment="1">
      <alignment horizontal="center"/>
    </xf>
    <xf numFmtId="9" fontId="48" fillId="7" borderId="51" xfId="0" applyNumberFormat="1" applyFont="1" applyFill="1" applyBorder="1" applyAlignment="1">
      <alignment horizontal="center"/>
    </xf>
    <xf numFmtId="0" fontId="48" fillId="4" borderId="49" xfId="0" applyFont="1" applyFill="1" applyBorder="1" applyAlignment="1">
      <alignment horizontal="center"/>
    </xf>
    <xf numFmtId="0" fontId="49" fillId="0" borderId="58" xfId="0" applyFont="1" applyBorder="1" applyAlignment="1">
      <alignment horizontal="center" vertical="center"/>
    </xf>
    <xf numFmtId="0" fontId="49" fillId="0" borderId="50" xfId="0" applyFont="1" applyBorder="1" applyAlignment="1">
      <alignment horizontal="center" vertical="center"/>
    </xf>
    <xf numFmtId="0" fontId="49" fillId="7" borderId="51" xfId="0" applyFont="1" applyFill="1" applyBorder="1" applyAlignment="1">
      <alignment horizontal="center" vertical="center"/>
    </xf>
    <xf numFmtId="0" fontId="49" fillId="2" borderId="52" xfId="0" applyFont="1" applyFill="1" applyBorder="1" applyAlignment="1">
      <alignment horizontal="center"/>
    </xf>
    <xf numFmtId="0" fontId="49" fillId="2" borderId="27" xfId="0" applyFont="1" applyFill="1" applyBorder="1" applyAlignment="1">
      <alignment horizontal="center"/>
    </xf>
    <xf numFmtId="0" fontId="49" fillId="0" borderId="18" xfId="0" applyFont="1" applyBorder="1" applyAlignment="1">
      <alignment horizontal="center"/>
    </xf>
    <xf numFmtId="0" fontId="49" fillId="0" borderId="19" xfId="0" applyFont="1" applyBorder="1" applyAlignment="1">
      <alignment horizontal="center"/>
    </xf>
    <xf numFmtId="2" fontId="48" fillId="4" borderId="23" xfId="0" applyNumberFormat="1" applyFont="1" applyFill="1" applyBorder="1" applyAlignment="1">
      <alignment horizontal="center"/>
    </xf>
    <xf numFmtId="0" fontId="49" fillId="7" borderId="18" xfId="0" applyFont="1" applyFill="1" applyBorder="1" applyAlignment="1">
      <alignment horizontal="center"/>
    </xf>
    <xf numFmtId="0" fontId="49" fillId="7" borderId="19" xfId="0" applyFont="1" applyFill="1" applyBorder="1" applyAlignment="1">
      <alignment horizontal="center"/>
    </xf>
    <xf numFmtId="0" fontId="49" fillId="2" borderId="19" xfId="0" applyFont="1" applyFill="1" applyBorder="1" applyAlignment="1">
      <alignment horizontal="center"/>
    </xf>
    <xf numFmtId="2" fontId="49" fillId="4" borderId="23" xfId="0" applyNumberFormat="1" applyFont="1" applyFill="1" applyBorder="1" applyAlignment="1">
      <alignment horizontal="center"/>
    </xf>
    <xf numFmtId="0" fontId="49" fillId="7" borderId="21" xfId="0" applyFont="1" applyFill="1" applyBorder="1" applyAlignment="1">
      <alignment horizontal="center"/>
    </xf>
    <xf numFmtId="0" fontId="49" fillId="4" borderId="28" xfId="0" applyFont="1" applyFill="1" applyBorder="1" applyAlignment="1">
      <alignment horizontal="center"/>
    </xf>
    <xf numFmtId="0" fontId="49" fillId="7" borderId="20" xfId="0" applyFont="1" applyFill="1" applyBorder="1" applyAlignment="1">
      <alignment horizontal="center"/>
    </xf>
    <xf numFmtId="0" fontId="49" fillId="2" borderId="18" xfId="0" applyFont="1" applyFill="1" applyBorder="1" applyAlignment="1">
      <alignment horizontal="center"/>
    </xf>
    <xf numFmtId="0" fontId="49" fillId="4" borderId="19" xfId="0" applyFont="1" applyFill="1" applyBorder="1" applyAlignment="1">
      <alignment horizontal="center"/>
    </xf>
    <xf numFmtId="0" fontId="49" fillId="4" borderId="23" xfId="0" applyFont="1" applyFill="1" applyBorder="1" applyAlignment="1">
      <alignment horizontal="center"/>
    </xf>
    <xf numFmtId="0" fontId="48" fillId="7" borderId="18" xfId="0" applyFont="1" applyFill="1" applyBorder="1" applyAlignment="1">
      <alignment horizontal="center"/>
    </xf>
    <xf numFmtId="9" fontId="48" fillId="7" borderId="23" xfId="0" applyNumberFormat="1" applyFont="1" applyFill="1" applyBorder="1" applyAlignment="1">
      <alignment horizontal="center"/>
    </xf>
    <xf numFmtId="0" fontId="48" fillId="4" borderId="22" xfId="0" applyFont="1" applyFill="1" applyBorder="1" applyAlignment="1">
      <alignment horizontal="center"/>
    </xf>
    <xf numFmtId="9" fontId="48" fillId="4" borderId="28" xfId="0" applyNumberFormat="1" applyFont="1" applyFill="1" applyBorder="1" applyAlignment="1">
      <alignment horizont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7" borderId="23" xfId="0" applyFont="1" applyFill="1" applyBorder="1" applyAlignment="1">
      <alignment horizontal="center" vertical="center"/>
    </xf>
    <xf numFmtId="0" fontId="49" fillId="2" borderId="22" xfId="0" applyFont="1" applyFill="1" applyBorder="1" applyAlignment="1">
      <alignment horizontal="center"/>
    </xf>
    <xf numFmtId="0" fontId="49" fillId="4" borderId="20" xfId="0" applyFont="1" applyFill="1" applyBorder="1" applyAlignment="1">
      <alignment horizontal="center"/>
    </xf>
    <xf numFmtId="9" fontId="49" fillId="7" borderId="20" xfId="0" applyNumberFormat="1" applyFont="1" applyFill="1" applyBorder="1" applyAlignment="1">
      <alignment horizontal="center"/>
    </xf>
    <xf numFmtId="0" fontId="49" fillId="7" borderId="35" xfId="0" applyFont="1" applyFill="1" applyBorder="1" applyAlignment="1">
      <alignment horizontal="center"/>
    </xf>
    <xf numFmtId="0" fontId="49" fillId="0" borderId="20" xfId="0" applyFont="1" applyBorder="1" applyAlignment="1">
      <alignment shrinkToFit="1"/>
    </xf>
    <xf numFmtId="9" fontId="48" fillId="4" borderId="48" xfId="0" applyNumberFormat="1" applyFont="1" applyFill="1" applyBorder="1" applyAlignment="1">
      <alignment horizontal="center" vertical="center"/>
    </xf>
    <xf numFmtId="168" fontId="48" fillId="2" borderId="58" xfId="0" applyNumberFormat="1" applyFont="1" applyFill="1" applyBorder="1" applyAlignment="1">
      <alignment horizontal="center" vertical="center"/>
    </xf>
    <xf numFmtId="168" fontId="48" fillId="2" borderId="18" xfId="0" applyNumberFormat="1" applyFont="1" applyFill="1" applyBorder="1" applyAlignment="1">
      <alignment horizontal="center" vertical="center"/>
    </xf>
    <xf numFmtId="0" fontId="6" fillId="5" borderId="11" xfId="0" applyFont="1" applyFill="1" applyBorder="1" applyAlignment="1">
      <alignment horizontal="center"/>
    </xf>
    <xf numFmtId="0" fontId="48" fillId="7" borderId="58" xfId="0" applyFont="1" applyFill="1" applyBorder="1" applyAlignment="1">
      <alignment horizontal="center"/>
    </xf>
    <xf numFmtId="0" fontId="26" fillId="5" borderId="60" xfId="0" quotePrefix="1" applyFont="1" applyFill="1" applyBorder="1" applyAlignment="1">
      <alignment horizontal="center" vertical="center" textRotation="90" shrinkToFit="1"/>
    </xf>
    <xf numFmtId="0" fontId="25" fillId="7" borderId="29" xfId="0" applyFont="1" applyFill="1" applyBorder="1" applyAlignment="1">
      <alignment horizontal="center"/>
    </xf>
    <xf numFmtId="0" fontId="25" fillId="4" borderId="29" xfId="0" applyFont="1" applyFill="1" applyBorder="1" applyAlignment="1">
      <alignment horizontal="center"/>
    </xf>
    <xf numFmtId="0" fontId="25" fillId="7" borderId="15" xfId="0" applyFont="1" applyFill="1" applyBorder="1" applyAlignment="1">
      <alignment horizontal="center"/>
    </xf>
    <xf numFmtId="0" fontId="25" fillId="0" borderId="50" xfId="0" applyNumberFormat="1" applyFont="1" applyBorder="1" applyAlignment="1">
      <alignment horizontal="center" vertical="center"/>
    </xf>
    <xf numFmtId="0" fontId="25" fillId="7"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5" xfId="0" applyNumberFormat="1" applyFont="1" applyBorder="1" applyAlignment="1">
      <alignment horizontal="center" vertical="center"/>
    </xf>
    <xf numFmtId="0" fontId="0" fillId="0" borderId="27" xfId="0" applyBorder="1" applyAlignment="1">
      <alignment horizontal="center"/>
    </xf>
    <xf numFmtId="0" fontId="0" fillId="0" borderId="52"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2" borderId="58"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49" fontId="1" fillId="2" borderId="19" xfId="2" applyNumberFormat="1" applyFont="1" applyFill="1" applyBorder="1" applyAlignment="1">
      <alignment horizontal="center" shrinkToFit="1"/>
    </xf>
    <xf numFmtId="0" fontId="1" fillId="8" borderId="20" xfId="2" applyFont="1" applyFill="1" applyBorder="1" applyAlignment="1"/>
    <xf numFmtId="0" fontId="1" fillId="8" borderId="21" xfId="2" applyFont="1" applyFill="1" applyBorder="1" applyAlignment="1"/>
    <xf numFmtId="0" fontId="1" fillId="8"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49" fontId="1" fillId="2" borderId="34" xfId="2" applyNumberFormat="1" applyFont="1" applyFill="1" applyBorder="1" applyAlignment="1">
      <alignment horizontal="center" shrinkToFit="1"/>
    </xf>
    <xf numFmtId="0" fontId="1" fillId="2" borderId="37" xfId="2" applyFont="1" applyFill="1" applyBorder="1" applyAlignment="1"/>
    <xf numFmtId="0" fontId="1" fillId="2" borderId="35" xfId="2" applyFont="1" applyFill="1" applyBorder="1" applyAlignment="1"/>
    <xf numFmtId="0" fontId="1" fillId="2" borderId="38" xfId="2" applyFont="1" applyFill="1" applyBorder="1" applyAlignment="1"/>
    <xf numFmtId="0" fontId="1" fillId="2" borderId="39" xfId="2" applyFont="1" applyFill="1" applyBorder="1" applyAlignment="1"/>
    <xf numFmtId="0" fontId="1" fillId="2" borderId="40" xfId="2" applyFont="1" applyFill="1" applyBorder="1" applyAlignment="1"/>
    <xf numFmtId="0" fontId="1" fillId="2" borderId="41"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6" xfId="2" applyFont="1" applyFill="1" applyBorder="1" applyAlignment="1"/>
    <xf numFmtId="0" fontId="1" fillId="2" borderId="42" xfId="2" applyFont="1" applyFill="1" applyBorder="1" applyAlignment="1"/>
    <xf numFmtId="167" fontId="1" fillId="0" borderId="0" xfId="2" applyNumberFormat="1" applyFont="1" applyBorder="1"/>
    <xf numFmtId="0" fontId="1" fillId="2" borderId="50" xfId="2" applyFont="1" applyFill="1" applyBorder="1" applyAlignment="1">
      <alignment horizontal="left"/>
    </xf>
    <xf numFmtId="0" fontId="50" fillId="7" borderId="51" xfId="2" applyFont="1" applyFill="1" applyBorder="1" applyAlignment="1">
      <alignment horizontal="center"/>
    </xf>
    <xf numFmtId="0" fontId="1" fillId="2" borderId="19" xfId="2" applyFont="1" applyFill="1" applyBorder="1" applyAlignment="1">
      <alignment horizontal="left"/>
    </xf>
    <xf numFmtId="0" fontId="50" fillId="7" borderId="23" xfId="2" applyFont="1" applyFill="1" applyBorder="1" applyAlignment="1">
      <alignment horizontal="center"/>
    </xf>
    <xf numFmtId="0" fontId="1" fillId="2" borderId="55" xfId="2" applyFont="1" applyFill="1" applyBorder="1" applyAlignment="1">
      <alignment horizontal="left"/>
    </xf>
    <xf numFmtId="0" fontId="50" fillId="7" borderId="56" xfId="2" applyFont="1" applyFill="1" applyBorder="1" applyAlignment="1">
      <alignment horizontal="center"/>
    </xf>
    <xf numFmtId="0" fontId="50" fillId="2" borderId="27" xfId="2" applyFont="1" applyFill="1" applyBorder="1" applyAlignment="1">
      <alignment horizontal="left"/>
    </xf>
    <xf numFmtId="0" fontId="1" fillId="2" borderId="27" xfId="2" applyFont="1" applyFill="1" applyBorder="1" applyAlignment="1">
      <alignment horizontal="left"/>
    </xf>
    <xf numFmtId="0" fontId="50" fillId="2" borderId="19" xfId="2" applyFont="1" applyFill="1" applyBorder="1" applyAlignment="1">
      <alignment horizontal="left"/>
    </xf>
    <xf numFmtId="0" fontId="50" fillId="2" borderId="55" xfId="2" applyFont="1" applyFill="1" applyBorder="1" applyAlignment="1">
      <alignment horizontal="left"/>
    </xf>
    <xf numFmtId="0" fontId="3" fillId="2" borderId="19" xfId="2" applyFont="1" applyFill="1" applyBorder="1" applyAlignment="1">
      <alignment horizontal="center" vertical="center"/>
    </xf>
    <xf numFmtId="0" fontId="3" fillId="6" borderId="37"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51" fillId="0" borderId="50" xfId="0" applyFont="1" applyFill="1" applyBorder="1"/>
    <xf numFmtId="0" fontId="51" fillId="4" borderId="50" xfId="0" applyFont="1" applyFill="1" applyBorder="1"/>
    <xf numFmtId="0" fontId="51" fillId="0" borderId="19" xfId="0" applyFont="1" applyFill="1" applyBorder="1"/>
    <xf numFmtId="0" fontId="51" fillId="4" borderId="19" xfId="0" applyFont="1" applyFill="1" applyBorder="1"/>
    <xf numFmtId="0" fontId="51" fillId="7" borderId="19" xfId="0" applyFont="1" applyFill="1" applyBorder="1"/>
    <xf numFmtId="0" fontId="51" fillId="0" borderId="55" xfId="0" applyFont="1" applyFill="1" applyBorder="1"/>
    <xf numFmtId="0" fontId="51" fillId="4" borderId="55" xfId="0" applyFont="1" applyFill="1" applyBorder="1"/>
    <xf numFmtId="0" fontId="52" fillId="4" borderId="27" xfId="0" applyFont="1" applyFill="1" applyBorder="1" applyAlignment="1">
      <alignment vertical="center"/>
    </xf>
    <xf numFmtId="0" fontId="52" fillId="4" borderId="53" xfId="0" applyFont="1" applyFill="1" applyBorder="1" applyAlignment="1">
      <alignment vertical="center"/>
    </xf>
    <xf numFmtId="0" fontId="52" fillId="4" borderId="55" xfId="0" applyFont="1" applyFill="1" applyBorder="1" applyAlignment="1">
      <alignment vertical="center"/>
    </xf>
    <xf numFmtId="0" fontId="52" fillId="4" borderId="39" xfId="0" applyFont="1" applyFill="1" applyBorder="1" applyAlignment="1">
      <alignment vertical="center"/>
    </xf>
    <xf numFmtId="0" fontId="47" fillId="4" borderId="74" xfId="0" applyFont="1" applyFill="1" applyBorder="1" applyAlignment="1">
      <alignment horizontal="center" wrapText="1"/>
    </xf>
    <xf numFmtId="0" fontId="47" fillId="4" borderId="82" xfId="0" applyFont="1" applyFill="1" applyBorder="1" applyAlignment="1">
      <alignment horizontal="center" vertical="center" wrapText="1"/>
    </xf>
    <xf numFmtId="0" fontId="27" fillId="16" borderId="0" xfId="0" applyFont="1" applyFill="1" applyAlignment="1">
      <alignment horizontal="center"/>
    </xf>
    <xf numFmtId="0" fontId="25" fillId="0" borderId="0" xfId="0" applyFont="1" applyBorder="1" applyAlignment="1">
      <alignment vertical="center"/>
    </xf>
    <xf numFmtId="0" fontId="25" fillId="14"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1" borderId="0" xfId="0" applyFont="1" applyFill="1" applyBorder="1" applyAlignment="1">
      <alignment vertical="center"/>
    </xf>
    <xf numFmtId="0" fontId="24" fillId="11" borderId="0" xfId="0" applyFont="1" applyFill="1" applyBorder="1" applyAlignment="1">
      <alignment vertical="center" wrapText="1"/>
    </xf>
    <xf numFmtId="0" fontId="25" fillId="12" borderId="0" xfId="0" applyFont="1" applyFill="1" applyBorder="1" applyAlignment="1">
      <alignment vertical="center"/>
    </xf>
    <xf numFmtId="0" fontId="54" fillId="5" borderId="57" xfId="0" applyFont="1" applyFill="1" applyBorder="1" applyAlignment="1">
      <alignment horizontal="center"/>
    </xf>
    <xf numFmtId="0" fontId="55" fillId="5" borderId="60" xfId="0" applyFont="1" applyFill="1" applyBorder="1" applyAlignment="1">
      <alignment horizontal="center"/>
    </xf>
    <xf numFmtId="0" fontId="27" fillId="5" borderId="3" xfId="0" applyFont="1" applyFill="1" applyBorder="1" applyAlignment="1">
      <alignment horizontal="center" textRotation="90" wrapText="1"/>
    </xf>
    <xf numFmtId="0" fontId="35" fillId="5" borderId="45" xfId="0" applyFont="1" applyFill="1" applyBorder="1" applyAlignment="1">
      <alignment horizontal="center" textRotation="90" wrapText="1"/>
    </xf>
    <xf numFmtId="0" fontId="25" fillId="0" borderId="15" xfId="0" applyFont="1" applyFill="1" applyBorder="1" applyAlignment="1">
      <alignment horizontal="center"/>
    </xf>
    <xf numFmtId="0" fontId="25" fillId="0" borderId="50" xfId="0" applyFont="1" applyFill="1" applyBorder="1" applyAlignment="1">
      <alignment horizontal="center"/>
    </xf>
    <xf numFmtId="0" fontId="27" fillId="0" borderId="85"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77"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86" xfId="0" applyFont="1" applyFill="1" applyBorder="1" applyAlignment="1">
      <alignment horizontal="center"/>
    </xf>
    <xf numFmtId="0" fontId="25" fillId="10" borderId="77"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3" xfId="0" applyFont="1" applyFill="1" applyBorder="1" applyAlignment="1">
      <alignment horizontal="center"/>
    </xf>
    <xf numFmtId="0" fontId="25" fillId="4" borderId="61" xfId="0" applyFont="1" applyFill="1" applyBorder="1" applyAlignment="1">
      <alignment horizontal="center" vertical="center"/>
    </xf>
    <xf numFmtId="0" fontId="25" fillId="4" borderId="47" xfId="0" applyFont="1" applyFill="1" applyBorder="1" applyAlignment="1">
      <alignment horizontal="center" vertical="center"/>
    </xf>
    <xf numFmtId="0" fontId="24" fillId="4" borderId="82" xfId="0" applyFont="1" applyFill="1" applyBorder="1" applyAlignment="1">
      <alignment horizontal="center" vertical="center"/>
    </xf>
    <xf numFmtId="0" fontId="24" fillId="4" borderId="83" xfId="0" applyFont="1" applyFill="1" applyBorder="1" applyAlignment="1">
      <alignment horizontal="center" vertical="center"/>
    </xf>
    <xf numFmtId="0" fontId="24" fillId="7" borderId="3" xfId="0" applyFont="1" applyFill="1" applyBorder="1" applyAlignment="1">
      <alignment horizontal="center" vertical="center"/>
    </xf>
    <xf numFmtId="0" fontId="24" fillId="4" borderId="80" xfId="0" applyFont="1" applyFill="1" applyBorder="1" applyAlignment="1">
      <alignment horizontal="center" vertical="center"/>
    </xf>
    <xf numFmtId="0" fontId="24" fillId="7" borderId="5"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2" xfId="0" applyFont="1" applyFill="1" applyBorder="1" applyAlignment="1">
      <alignment vertical="center"/>
    </xf>
    <xf numFmtId="0" fontId="24" fillId="4" borderId="3" xfId="0" applyFont="1" applyFill="1" applyBorder="1" applyAlignment="1">
      <alignment vertical="center"/>
    </xf>
    <xf numFmtId="0" fontId="25" fillId="4" borderId="48" xfId="0" applyFont="1" applyFill="1" applyBorder="1" applyAlignment="1">
      <alignment horizontal="center" vertical="center"/>
    </xf>
    <xf numFmtId="0" fontId="24" fillId="7" borderId="8" xfId="0" applyFont="1" applyFill="1" applyBorder="1" applyAlignment="1">
      <alignment horizontal="center" vertical="center"/>
    </xf>
    <xf numFmtId="0" fontId="46" fillId="0" borderId="7"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7" xfId="0" applyFont="1" applyFill="1" applyBorder="1" applyAlignment="1">
      <alignment horizontal="center" vertical="center"/>
    </xf>
    <xf numFmtId="0" fontId="1" fillId="4" borderId="57"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47" xfId="0" applyFont="1" applyFill="1" applyBorder="1" applyAlignment="1">
      <alignment horizontal="center" vertical="center"/>
    </xf>
    <xf numFmtId="0" fontId="18" fillId="4" borderId="87"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8" xfId="0" applyFont="1" applyFill="1" applyBorder="1" applyAlignment="1">
      <alignment horizontal="center" vertical="center"/>
    </xf>
    <xf numFmtId="0" fontId="25" fillId="7" borderId="74" xfId="0" applyFont="1" applyFill="1" applyBorder="1" applyAlignment="1">
      <alignment horizontal="center"/>
    </xf>
    <xf numFmtId="0" fontId="25" fillId="7" borderId="77" xfId="0" applyFont="1" applyFill="1" applyBorder="1" applyAlignment="1">
      <alignment horizontal="center"/>
    </xf>
    <xf numFmtId="0" fontId="25" fillId="2" borderId="63" xfId="0" applyFont="1" applyFill="1" applyBorder="1" applyAlignment="1">
      <alignment horizontal="center"/>
    </xf>
    <xf numFmtId="0" fontId="25" fillId="7"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4" borderId="15" xfId="0" applyFont="1" applyFill="1" applyBorder="1" applyAlignment="1">
      <alignment horizontal="center" vertical="center"/>
    </xf>
    <xf numFmtId="0" fontId="25" fillId="4" borderId="54" xfId="0" applyFont="1" applyFill="1" applyBorder="1" applyAlignment="1">
      <alignment horizontal="center" vertical="center"/>
    </xf>
    <xf numFmtId="0" fontId="27" fillId="5" borderId="9" xfId="0" applyFont="1" applyFill="1" applyBorder="1" applyAlignment="1">
      <alignment horizontal="center" vertical="center"/>
    </xf>
    <xf numFmtId="0" fontId="31" fillId="0" borderId="10" xfId="0" applyFont="1" applyBorder="1"/>
    <xf numFmtId="0" fontId="27" fillId="5" borderId="69" xfId="0" applyFont="1" applyFill="1" applyBorder="1" applyAlignment="1">
      <alignment horizontal="center" vertical="center"/>
    </xf>
    <xf numFmtId="0" fontId="25" fillId="0" borderId="0" xfId="0" applyFont="1" applyFill="1" applyBorder="1" applyAlignment="1"/>
    <xf numFmtId="0" fontId="23" fillId="0" borderId="80" xfId="0" applyFont="1" applyFill="1" applyBorder="1" applyAlignment="1">
      <alignment horizontal="center" vertical="center"/>
    </xf>
    <xf numFmtId="0" fontId="25" fillId="0" borderId="80" xfId="0" applyFont="1" applyFill="1" applyBorder="1" applyAlignment="1">
      <alignment horizontal="center" vertical="center"/>
    </xf>
    <xf numFmtId="0" fontId="24" fillId="0" borderId="80" xfId="0" applyFont="1" applyFill="1" applyBorder="1" applyAlignment="1">
      <alignment horizontal="center" vertical="center"/>
    </xf>
    <xf numFmtId="0" fontId="38" fillId="0" borderId="80" xfId="0" applyFont="1" applyFill="1" applyBorder="1" applyAlignment="1">
      <alignment horizontal="center" vertical="center"/>
    </xf>
    <xf numFmtId="0" fontId="23" fillId="0" borderId="80" xfId="0" applyFont="1" applyFill="1" applyBorder="1" applyAlignment="1">
      <alignment horizontal="center"/>
    </xf>
    <xf numFmtId="0" fontId="23" fillId="0" borderId="84" xfId="0" applyFont="1" applyFill="1" applyBorder="1" applyAlignment="1">
      <alignment horizontal="center"/>
    </xf>
    <xf numFmtId="0" fontId="25" fillId="4" borderId="29" xfId="0" applyFont="1" applyFill="1" applyBorder="1" applyAlignment="1">
      <alignment horizontal="center" shrinkToFit="1"/>
    </xf>
    <xf numFmtId="0" fontId="25" fillId="4" borderId="25" xfId="0" applyFont="1" applyFill="1" applyBorder="1" applyAlignment="1">
      <alignment horizontal="center" shrinkToFit="1"/>
    </xf>
    <xf numFmtId="0" fontId="25" fillId="7" borderId="29" xfId="0" applyFont="1" applyFill="1" applyBorder="1" applyAlignment="1">
      <alignment horizontal="center" shrinkToFit="1"/>
    </xf>
    <xf numFmtId="0" fontId="25" fillId="7" borderId="25" xfId="0" applyFont="1" applyFill="1" applyBorder="1" applyAlignment="1">
      <alignment horizontal="center" shrinkToFit="1"/>
    </xf>
    <xf numFmtId="0" fontId="38" fillId="7" borderId="19" xfId="2" applyFont="1" applyFill="1" applyBorder="1" applyAlignment="1">
      <alignment horizontal="center" vertical="top"/>
    </xf>
    <xf numFmtId="0" fontId="1" fillId="0" borderId="22" xfId="2" applyFont="1" applyFill="1" applyBorder="1" applyAlignment="1"/>
    <xf numFmtId="0" fontId="26" fillId="5" borderId="11" xfId="0" applyFont="1" applyFill="1" applyBorder="1" applyAlignment="1">
      <alignment horizontal="center"/>
    </xf>
    <xf numFmtId="0" fontId="32" fillId="0" borderId="10" xfId="0" applyFont="1" applyFill="1" applyBorder="1" applyAlignment="1">
      <alignment horizontal="center"/>
    </xf>
    <xf numFmtId="0" fontId="24" fillId="0" borderId="10" xfId="0" applyFont="1" applyBorder="1" applyAlignment="1">
      <alignment horizontal="center"/>
    </xf>
    <xf numFmtId="0" fontId="24" fillId="0" borderId="80" xfId="0" applyFont="1" applyFill="1" applyBorder="1" applyAlignment="1">
      <alignment horizontal="center"/>
    </xf>
    <xf numFmtId="0" fontId="24" fillId="0" borderId="11" xfId="0" applyFont="1" applyFill="1" applyBorder="1" applyAlignment="1">
      <alignment horizontal="center"/>
    </xf>
    <xf numFmtId="0" fontId="24" fillId="0" borderId="82" xfId="0" applyFont="1" applyFill="1" applyBorder="1" applyAlignment="1">
      <alignment horizontal="center"/>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 fillId="2" borderId="0" xfId="0" applyFont="1" applyFill="1" applyBorder="1" applyAlignment="1">
      <alignment horizontal="left"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5"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4" xfId="0" applyFont="1" applyFill="1" applyBorder="1" applyAlignment="1">
      <alignment horizontal="left"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4" borderId="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49" fontId="21" fillId="2" borderId="4" xfId="0" applyNumberFormat="1" applyFont="1" applyFill="1" applyBorder="1" applyAlignment="1">
      <alignment horizontal="center" wrapText="1"/>
    </xf>
    <xf numFmtId="49" fontId="21" fillId="2" borderId="0" xfId="0" applyNumberFormat="1" applyFont="1" applyFill="1" applyBorder="1" applyAlignment="1">
      <alignment horizontal="center" wrapText="1"/>
    </xf>
    <xf numFmtId="49" fontId="21" fillId="2" borderId="5" xfId="0" applyNumberFormat="1" applyFont="1" applyFill="1" applyBorder="1" applyAlignment="1">
      <alignment horizontal="center" wrapText="1"/>
    </xf>
    <xf numFmtId="0" fontId="10" fillId="2" borderId="2" xfId="0" applyFont="1" applyFill="1" applyBorder="1" applyAlignment="1">
      <alignment horizont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7" borderId="32" xfId="0" applyFill="1" applyBorder="1" applyAlignment="1"/>
    <xf numFmtId="0" fontId="0" fillId="7" borderId="33" xfId="0" applyFill="1" applyBorder="1" applyAlignment="1"/>
    <xf numFmtId="0" fontId="1" fillId="0" borderId="20" xfId="2" applyFont="1" applyBorder="1" applyAlignment="1">
      <alignment horizontal="left"/>
    </xf>
    <xf numFmtId="0" fontId="1" fillId="0" borderId="21" xfId="2" applyFont="1" applyBorder="1" applyAlignment="1">
      <alignment horizontal="left"/>
    </xf>
    <xf numFmtId="0" fontId="1" fillId="0" borderId="25" xfId="2" applyFont="1" applyBorder="1" applyAlignment="1">
      <alignment horizontal="left"/>
    </xf>
    <xf numFmtId="0" fontId="32" fillId="6" borderId="20" xfId="2" applyFont="1" applyFill="1" applyBorder="1" applyAlignment="1">
      <alignment horizontal="center"/>
    </xf>
    <xf numFmtId="0" fontId="25" fillId="6" borderId="21" xfId="0" applyFont="1" applyFill="1" applyBorder="1"/>
    <xf numFmtId="0" fontId="25" fillId="6" borderId="25" xfId="0" applyFont="1" applyFill="1" applyBorder="1"/>
    <xf numFmtId="0" fontId="32" fillId="6" borderId="19" xfId="2" applyFont="1" applyFill="1" applyBorder="1" applyAlignment="1">
      <alignment horizontal="center"/>
    </xf>
    <xf numFmtId="0" fontId="32" fillId="6" borderId="23" xfId="2" applyFont="1" applyFill="1" applyBorder="1" applyAlignment="1">
      <alignment horizontal="center"/>
    </xf>
    <xf numFmtId="0" fontId="43" fillId="7" borderId="21" xfId="2" applyFont="1" applyFill="1" applyBorder="1" applyAlignment="1">
      <alignment horizontal="center"/>
    </xf>
    <xf numFmtId="0" fontId="43" fillId="7" borderId="22" xfId="2" applyFont="1" applyFill="1" applyBorder="1" applyAlignment="1">
      <alignment horizontal="center"/>
    </xf>
    <xf numFmtId="0" fontId="38" fillId="6" borderId="29" xfId="2" applyFont="1" applyFill="1" applyBorder="1" applyAlignment="1">
      <alignment horizontal="center"/>
    </xf>
    <xf numFmtId="0" fontId="38" fillId="6" borderId="22" xfId="2" applyFont="1" applyFill="1" applyBorder="1" applyAlignment="1">
      <alignment horizontal="center"/>
    </xf>
    <xf numFmtId="0" fontId="0" fillId="7" borderId="30" xfId="0" applyFill="1" applyBorder="1" applyAlignment="1"/>
    <xf numFmtId="0" fontId="0" fillId="7" borderId="31" xfId="0" applyFill="1" applyBorder="1" applyAlignment="1"/>
    <xf numFmtId="0" fontId="24" fillId="6" borderId="26" xfId="2" applyFont="1" applyFill="1" applyBorder="1" applyAlignment="1">
      <alignment horizontal="center"/>
    </xf>
    <xf numFmtId="0" fontId="24" fillId="6" borderId="27" xfId="2" applyFont="1" applyFill="1" applyBorder="1" applyAlignment="1">
      <alignment horizontal="center"/>
    </xf>
    <xf numFmtId="0" fontId="24" fillId="6" borderId="28" xfId="2" applyFont="1" applyFill="1" applyBorder="1" applyAlignment="1">
      <alignment horizontal="center"/>
    </xf>
    <xf numFmtId="0" fontId="24" fillId="6" borderId="13" xfId="2" applyFont="1" applyFill="1" applyBorder="1" applyAlignment="1">
      <alignment horizontal="center"/>
    </xf>
    <xf numFmtId="0" fontId="24" fillId="6" borderId="14" xfId="2" applyFont="1" applyFill="1" applyBorder="1" applyAlignment="1">
      <alignment horizontal="center"/>
    </xf>
    <xf numFmtId="0" fontId="32" fillId="7" borderId="21" xfId="2" applyFont="1" applyFill="1" applyBorder="1" applyAlignment="1">
      <alignment horizontal="center"/>
    </xf>
    <xf numFmtId="0" fontId="32" fillId="7" borderId="22" xfId="2" applyFont="1" applyFill="1" applyBorder="1" applyAlignment="1">
      <alignment horizontal="center"/>
    </xf>
    <xf numFmtId="0" fontId="24" fillId="2" borderId="7" xfId="2" applyFont="1" applyFill="1" applyBorder="1" applyAlignment="1">
      <alignment horizontal="center" vertical="center" wrapText="1"/>
    </xf>
    <xf numFmtId="0" fontId="41" fillId="5" borderId="15" xfId="2" applyFont="1" applyFill="1" applyBorder="1" applyAlignment="1">
      <alignment horizontal="center"/>
    </xf>
    <xf numFmtId="0" fontId="41" fillId="5" borderId="16" xfId="2" applyFont="1" applyFill="1" applyBorder="1" applyAlignment="1">
      <alignment horizontal="center"/>
    </xf>
    <xf numFmtId="0" fontId="41" fillId="5" borderId="17" xfId="2" applyFont="1" applyFill="1" applyBorder="1" applyAlignment="1">
      <alignment horizontal="center"/>
    </xf>
    <xf numFmtId="0" fontId="32" fillId="6"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24" fillId="7" borderId="20" xfId="0" applyFont="1" applyFill="1" applyBorder="1" applyAlignment="1">
      <alignment horizontal="center"/>
    </xf>
    <xf numFmtId="0" fontId="24" fillId="7"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8" fillId="7" borderId="19" xfId="2" applyFont="1" applyFill="1" applyBorder="1" applyAlignment="1">
      <alignment horizontal="center" vertical="top"/>
    </xf>
    <xf numFmtId="0" fontId="38" fillId="7" borderId="20" xfId="2" applyFont="1" applyFill="1" applyBorder="1" applyAlignment="1">
      <alignment horizontal="center" vertical="top"/>
    </xf>
    <xf numFmtId="0" fontId="38" fillId="7" borderId="21" xfId="2" applyFont="1" applyFill="1" applyBorder="1" applyAlignment="1">
      <alignment horizontal="center" vertical="top"/>
    </xf>
    <xf numFmtId="0" fontId="43" fillId="7" borderId="35" xfId="2" applyFont="1" applyFill="1" applyBorder="1" applyAlignment="1">
      <alignment horizontal="center"/>
    </xf>
    <xf numFmtId="0" fontId="43" fillId="7" borderId="36" xfId="2" applyFont="1" applyFill="1" applyBorder="1" applyAlignment="1">
      <alignment horizontal="center"/>
    </xf>
    <xf numFmtId="0" fontId="42" fillId="5" borderId="18" xfId="2" applyFont="1" applyFill="1" applyBorder="1" applyAlignment="1">
      <alignment horizontal="center"/>
    </xf>
    <xf numFmtId="0" fontId="42" fillId="5" borderId="19" xfId="2" applyFont="1" applyFill="1" applyBorder="1" applyAlignment="1">
      <alignment horizontal="center"/>
    </xf>
    <xf numFmtId="0" fontId="42" fillId="5" borderId="20" xfId="2" applyFont="1" applyFill="1" applyBorder="1" applyAlignment="1">
      <alignment horizontal="center"/>
    </xf>
    <xf numFmtId="0" fontId="42" fillId="5" borderId="23"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32" fillId="6" borderId="22" xfId="2" applyFont="1" applyFill="1" applyBorder="1" applyAlignment="1">
      <alignment horizontal="center"/>
    </xf>
    <xf numFmtId="18" fontId="50" fillId="0" borderId="20" xfId="2" applyNumberFormat="1" applyFont="1" applyBorder="1" applyAlignment="1">
      <alignment horizontal="center" vertical="center"/>
    </xf>
    <xf numFmtId="18" fontId="50" fillId="0" borderId="25" xfId="2" applyNumberFormat="1" applyFont="1" applyBorder="1" applyAlignment="1">
      <alignment horizontal="center" vertical="center"/>
    </xf>
    <xf numFmtId="0" fontId="44" fillId="5" borderId="57" xfId="2" applyFont="1" applyFill="1" applyBorder="1" applyAlignment="1">
      <alignment horizontal="center"/>
    </xf>
    <xf numFmtId="0" fontId="44" fillId="5" borderId="44" xfId="2" applyFont="1" applyFill="1" applyBorder="1" applyAlignment="1">
      <alignment horizontal="center"/>
    </xf>
    <xf numFmtId="0" fontId="44" fillId="5" borderId="45" xfId="2" applyFont="1" applyFill="1" applyBorder="1" applyAlignment="1">
      <alignment horizontal="center"/>
    </xf>
    <xf numFmtId="0" fontId="32" fillId="6" borderId="49" xfId="2" applyFont="1" applyFill="1" applyBorder="1" applyAlignment="1">
      <alignment horizontal="center"/>
    </xf>
    <xf numFmtId="0" fontId="32" fillId="6" borderId="50" xfId="2" applyFont="1" applyFill="1" applyBorder="1" applyAlignment="1">
      <alignment horizontal="center"/>
    </xf>
    <xf numFmtId="0" fontId="32" fillId="6" borderId="51" xfId="2" applyFont="1" applyFill="1" applyBorder="1" applyAlignment="1">
      <alignment horizontal="center"/>
    </xf>
    <xf numFmtId="0" fontId="32" fillId="6" borderId="58" xfId="2" applyFont="1" applyFill="1" applyBorder="1" applyAlignment="1">
      <alignment horizontal="center"/>
    </xf>
    <xf numFmtId="0" fontId="31" fillId="6" borderId="50" xfId="2" applyFont="1" applyFill="1" applyBorder="1" applyAlignment="1">
      <alignment horizontal="center"/>
    </xf>
    <xf numFmtId="0" fontId="31" fillId="6" borderId="51" xfId="2" applyFont="1" applyFill="1" applyBorder="1" applyAlignment="1">
      <alignment horizontal="center"/>
    </xf>
    <xf numFmtId="0" fontId="1" fillId="2" borderId="40" xfId="0" applyFont="1" applyFill="1" applyBorder="1" applyAlignment="1">
      <alignment horizontal="left" shrinkToFit="1"/>
    </xf>
    <xf numFmtId="0" fontId="1" fillId="2" borderId="42" xfId="0" applyFont="1" applyFill="1" applyBorder="1" applyAlignment="1">
      <alignment horizontal="left" shrinkToFit="1"/>
    </xf>
    <xf numFmtId="0" fontId="38" fillId="6" borderId="37" xfId="2" applyFont="1" applyFill="1" applyBorder="1" applyAlignment="1">
      <alignment horizontal="left" shrinkToFit="1"/>
    </xf>
    <xf numFmtId="0" fontId="38" fillId="6" borderId="36" xfId="2" applyFont="1" applyFill="1" applyBorder="1" applyAlignment="1">
      <alignment horizontal="left" shrinkToFit="1"/>
    </xf>
    <xf numFmtId="0" fontId="32" fillId="6" borderId="12" xfId="2" applyFont="1" applyFill="1" applyBorder="1" applyAlignment="1">
      <alignment horizontal="center"/>
    </xf>
    <xf numFmtId="0" fontId="32" fillId="6" borderId="13" xfId="2" applyFont="1" applyFill="1" applyBorder="1" applyAlignment="1">
      <alignment horizontal="center"/>
    </xf>
    <xf numFmtId="0" fontId="32" fillId="6" borderId="52" xfId="2" applyFont="1" applyFill="1" applyBorder="1" applyAlignment="1">
      <alignment horizontal="center"/>
    </xf>
    <xf numFmtId="0" fontId="38" fillId="7" borderId="15" xfId="2" applyFont="1" applyFill="1" applyBorder="1" applyAlignment="1">
      <alignment horizontal="center" vertical="center"/>
    </xf>
    <xf numFmtId="0" fontId="38" fillId="7" borderId="16" xfId="2" applyFont="1" applyFill="1" applyBorder="1" applyAlignment="1">
      <alignment horizontal="center" vertical="center"/>
    </xf>
    <xf numFmtId="0" fontId="38" fillId="7" borderId="49" xfId="2" applyFont="1" applyFill="1" applyBorder="1" applyAlignment="1">
      <alignment horizontal="center" vertical="center"/>
    </xf>
    <xf numFmtId="0" fontId="38" fillId="6" borderId="24" xfId="2" applyFont="1" applyFill="1" applyBorder="1" applyAlignment="1">
      <alignment horizontal="left"/>
    </xf>
    <xf numFmtId="0" fontId="38" fillId="6" borderId="34" xfId="2" applyFont="1" applyFill="1" applyBorder="1" applyAlignment="1">
      <alignment horizontal="left"/>
    </xf>
    <xf numFmtId="0" fontId="1" fillId="0" borderId="19" xfId="2" applyFont="1" applyBorder="1" applyAlignment="1">
      <alignment horizontal="left"/>
    </xf>
    <xf numFmtId="0" fontId="1" fillId="0" borderId="23" xfId="2" applyFont="1" applyBorder="1" applyAlignment="1">
      <alignment horizontal="left"/>
    </xf>
    <xf numFmtId="0" fontId="38" fillId="6" borderId="19" xfId="2" applyFont="1" applyFill="1" applyBorder="1" applyAlignment="1">
      <alignment horizontal="center"/>
    </xf>
    <xf numFmtId="0" fontId="32" fillId="6" borderId="53" xfId="2" applyFont="1" applyFill="1" applyBorder="1" applyAlignment="1">
      <alignment horizontal="center"/>
    </xf>
    <xf numFmtId="0" fontId="1" fillId="7" borderId="39" xfId="2" applyFont="1" applyFill="1" applyBorder="1" applyAlignment="1">
      <alignment horizontal="center"/>
    </xf>
    <xf numFmtId="0" fontId="1" fillId="7" borderId="41" xfId="2" applyFont="1" applyFill="1" applyBorder="1" applyAlignment="1">
      <alignment horizontal="center"/>
    </xf>
    <xf numFmtId="0" fontId="1" fillId="2" borderId="44" xfId="2" applyFont="1" applyFill="1" applyBorder="1" applyAlignment="1">
      <alignment horizontal="left"/>
    </xf>
    <xf numFmtId="0" fontId="1" fillId="2" borderId="45" xfId="2" applyFont="1" applyFill="1" applyBorder="1" applyAlignment="1">
      <alignment horizontal="left"/>
    </xf>
    <xf numFmtId="0" fontId="23" fillId="2" borderId="54" xfId="2" applyFont="1" applyFill="1" applyBorder="1" applyAlignment="1">
      <alignment horizontal="center"/>
    </xf>
    <xf numFmtId="0" fontId="23" fillId="2" borderId="40" xfId="2" applyFont="1" applyFill="1" applyBorder="1" applyAlignment="1">
      <alignment horizontal="center"/>
    </xf>
    <xf numFmtId="0" fontId="23" fillId="2" borderId="41" xfId="2" applyFont="1" applyFill="1" applyBorder="1" applyAlignment="1">
      <alignment horizontal="center"/>
    </xf>
    <xf numFmtId="0" fontId="44" fillId="5" borderId="12" xfId="2" applyFont="1" applyFill="1" applyBorder="1" applyAlignment="1">
      <alignment horizontal="center"/>
    </xf>
    <xf numFmtId="0" fontId="44" fillId="5" borderId="13" xfId="2" applyFont="1" applyFill="1" applyBorder="1" applyAlignment="1">
      <alignment horizontal="center"/>
    </xf>
    <xf numFmtId="0" fontId="44" fillId="5" borderId="14" xfId="2" applyFont="1" applyFill="1" applyBorder="1" applyAlignment="1">
      <alignment horizontal="center"/>
    </xf>
    <xf numFmtId="0" fontId="1" fillId="2" borderId="54" xfId="2" applyFont="1" applyFill="1" applyBorder="1" applyAlignment="1">
      <alignment horizontal="left" shrinkToFit="1"/>
    </xf>
    <xf numFmtId="0" fontId="1" fillId="2" borderId="42" xfId="2" applyFont="1" applyFill="1" applyBorder="1" applyAlignment="1">
      <alignment horizontal="left" shrinkToFit="1"/>
    </xf>
    <xf numFmtId="0" fontId="32" fillId="6" borderId="1" xfId="2" applyFont="1" applyFill="1" applyBorder="1" applyAlignment="1">
      <alignment horizontal="center"/>
    </xf>
    <xf numFmtId="0" fontId="32" fillId="6" borderId="43" xfId="2" applyFont="1" applyFill="1" applyBorder="1" applyAlignment="1">
      <alignment horizontal="center"/>
    </xf>
    <xf numFmtId="0" fontId="1" fillId="7" borderId="53" xfId="2" applyFont="1" applyFill="1" applyBorder="1" applyAlignment="1">
      <alignment horizontal="center"/>
    </xf>
    <xf numFmtId="0" fontId="1" fillId="7" borderId="14" xfId="2" applyFont="1" applyFill="1" applyBorder="1" applyAlignment="1">
      <alignment horizontal="center"/>
    </xf>
    <xf numFmtId="0" fontId="1" fillId="7" borderId="20" xfId="2" applyFont="1" applyFill="1" applyBorder="1" applyAlignment="1">
      <alignment horizontal="center"/>
    </xf>
    <xf numFmtId="0" fontId="1" fillId="7" borderId="25" xfId="2" applyFont="1" applyFill="1" applyBorder="1" applyAlignment="1">
      <alignment horizontal="center"/>
    </xf>
    <xf numFmtId="0" fontId="32" fillId="6" borderId="48" xfId="2" applyFont="1" applyFill="1" applyBorder="1" applyAlignment="1">
      <alignment horizontal="center"/>
    </xf>
    <xf numFmtId="0" fontId="32" fillId="6" borderId="11" xfId="2"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32" fillId="6" borderId="9" xfId="2" applyFont="1" applyFill="1" applyBorder="1" applyAlignment="1">
      <alignment horizontal="center"/>
    </xf>
    <xf numFmtId="0" fontId="32" fillId="6" borderId="10" xfId="2" applyFont="1" applyFill="1" applyBorder="1" applyAlignment="1">
      <alignment horizontal="center"/>
    </xf>
    <xf numFmtId="0" fontId="32" fillId="6" borderId="46" xfId="2" applyFont="1" applyFill="1" applyBorder="1" applyAlignment="1">
      <alignment horizontal="center"/>
    </xf>
    <xf numFmtId="0" fontId="1" fillId="2" borderId="15" xfId="2" applyFont="1" applyFill="1" applyBorder="1" applyAlignment="1">
      <alignment horizontal="left" shrinkToFit="1"/>
    </xf>
    <xf numFmtId="0" fontId="1" fillId="2" borderId="49" xfId="2" applyFont="1" applyFill="1" applyBorder="1" applyAlignment="1">
      <alignment horizontal="left" shrinkToFit="1"/>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13" xfId="0" applyFont="1" applyFill="1" applyBorder="1" applyAlignment="1">
      <alignment horizontal="left" shrinkToFit="1"/>
    </xf>
    <xf numFmtId="0" fontId="1" fillId="2" borderId="52" xfId="0" applyFont="1" applyFill="1" applyBorder="1" applyAlignment="1">
      <alignment horizontal="left" shrinkToFit="1"/>
    </xf>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23" fillId="2" borderId="0" xfId="2" applyFont="1" applyFill="1" applyBorder="1" applyAlignment="1">
      <alignment horizontal="center"/>
    </xf>
    <xf numFmtId="0" fontId="44" fillId="5" borderId="20" xfId="2" applyFont="1" applyFill="1" applyBorder="1" applyAlignment="1">
      <alignment horizontal="center" vertical="center"/>
    </xf>
    <xf numFmtId="0" fontId="44" fillId="5" borderId="21" xfId="2" applyFont="1" applyFill="1" applyBorder="1" applyAlignment="1">
      <alignment horizontal="center" vertical="center"/>
    </xf>
    <xf numFmtId="0" fontId="44" fillId="5" borderId="22" xfId="2" applyFont="1" applyFill="1" applyBorder="1" applyAlignment="1">
      <alignment horizontal="center" vertical="center"/>
    </xf>
    <xf numFmtId="0" fontId="32" fillId="6" borderId="27" xfId="2" applyFont="1" applyFill="1" applyBorder="1" applyAlignment="1">
      <alignment horizontal="center"/>
    </xf>
    <xf numFmtId="0" fontId="32" fillId="6" borderId="28" xfId="2" applyFont="1" applyFill="1" applyBorder="1" applyAlignment="1">
      <alignment horizontal="center"/>
    </xf>
    <xf numFmtId="0" fontId="38" fillId="6" borderId="42" xfId="2" applyFont="1" applyFill="1" applyBorder="1" applyAlignment="1">
      <alignment horizontal="center"/>
    </xf>
    <xf numFmtId="0" fontId="38" fillId="6" borderId="55" xfId="2" applyFont="1" applyFill="1" applyBorder="1" applyAlignment="1">
      <alignment horizontal="center"/>
    </xf>
    <xf numFmtId="0" fontId="25" fillId="0" borderId="19" xfId="2" applyFont="1" applyBorder="1" applyAlignment="1">
      <alignment horizontal="left"/>
    </xf>
    <xf numFmtId="0" fontId="25" fillId="0" borderId="23" xfId="2" applyFont="1" applyBorder="1" applyAlignment="1">
      <alignment horizontal="left"/>
    </xf>
    <xf numFmtId="0" fontId="23" fillId="2" borderId="0" xfId="2" applyFont="1" applyFill="1" applyBorder="1" applyAlignment="1">
      <alignment horizontal="center" wrapText="1"/>
    </xf>
    <xf numFmtId="0" fontId="8" fillId="7" borderId="55" xfId="2" applyFont="1" applyFill="1" applyBorder="1" applyAlignment="1">
      <alignment horizontal="left"/>
    </xf>
    <xf numFmtId="0" fontId="8" fillId="7" borderId="56" xfId="2" applyFont="1" applyFill="1" applyBorder="1" applyAlignment="1">
      <alignment horizontal="left"/>
    </xf>
    <xf numFmtId="0" fontId="32" fillId="6" borderId="21" xfId="2" applyFont="1" applyFill="1" applyBorder="1" applyAlignment="1">
      <alignment horizontal="center"/>
    </xf>
    <xf numFmtId="0" fontId="32" fillId="6" borderId="26" xfId="2" applyFont="1" applyFill="1" applyBorder="1" applyAlignment="1">
      <alignment horizontal="center"/>
    </xf>
    <xf numFmtId="0" fontId="31" fillId="6" borderId="27" xfId="2" applyFont="1" applyFill="1" applyBorder="1" applyAlignment="1">
      <alignment horizontal="center"/>
    </xf>
    <xf numFmtId="0" fontId="31" fillId="6" borderId="28" xfId="2" applyFont="1" applyFill="1" applyBorder="1" applyAlignment="1">
      <alignment horizontal="center"/>
    </xf>
    <xf numFmtId="0" fontId="25" fillId="2" borderId="20" xfId="2" applyFont="1" applyFill="1" applyBorder="1" applyAlignment="1">
      <alignment horizontal="center" vertical="center"/>
    </xf>
    <xf numFmtId="0" fontId="25" fillId="2" borderId="22" xfId="2" applyFont="1" applyFill="1" applyBorder="1" applyAlignment="1">
      <alignment horizontal="center" vertical="center"/>
    </xf>
    <xf numFmtId="0" fontId="25" fillId="2" borderId="21" xfId="2" applyFont="1" applyFill="1" applyBorder="1" applyAlignment="1">
      <alignment horizontal="center" vertical="center"/>
    </xf>
    <xf numFmtId="0" fontId="23" fillId="7" borderId="55" xfId="2" applyFont="1" applyFill="1" applyBorder="1" applyAlignment="1">
      <alignment horizontal="left"/>
    </xf>
    <xf numFmtId="0" fontId="23" fillId="7" borderId="56" xfId="2" applyFont="1" applyFill="1" applyBorder="1" applyAlignment="1">
      <alignment horizontal="left"/>
    </xf>
    <xf numFmtId="0" fontId="25" fillId="2" borderId="19" xfId="2" applyFont="1" applyFill="1" applyBorder="1" applyAlignment="1">
      <alignment horizontal="center"/>
    </xf>
    <xf numFmtId="0" fontId="25" fillId="2" borderId="37" xfId="2" applyFont="1" applyFill="1" applyBorder="1" applyAlignment="1">
      <alignment horizontal="center"/>
    </xf>
    <xf numFmtId="0" fontId="25" fillId="2" borderId="35" xfId="2" applyFont="1" applyFill="1" applyBorder="1" applyAlignment="1">
      <alignment horizontal="center"/>
    </xf>
    <xf numFmtId="0" fontId="25" fillId="2" borderId="36" xfId="2" applyFont="1" applyFill="1" applyBorder="1" applyAlignment="1">
      <alignment horizontal="center"/>
    </xf>
    <xf numFmtId="0" fontId="25" fillId="2" borderId="55" xfId="2" applyFont="1" applyFill="1" applyBorder="1" applyAlignment="1">
      <alignment horizontal="center"/>
    </xf>
    <xf numFmtId="0" fontId="25" fillId="2" borderId="56" xfId="2" applyFont="1" applyFill="1" applyBorder="1" applyAlignment="1">
      <alignment horizontal="center"/>
    </xf>
    <xf numFmtId="0" fontId="24" fillId="4" borderId="1" xfId="2" applyFont="1" applyFill="1" applyBorder="1" applyAlignment="1">
      <alignment horizontal="center"/>
    </xf>
    <xf numFmtId="0" fontId="24" fillId="4" borderId="2" xfId="2" applyFont="1" applyFill="1" applyBorder="1" applyAlignment="1">
      <alignment horizontal="center"/>
    </xf>
    <xf numFmtId="0" fontId="24" fillId="4" borderId="3" xfId="2" applyFont="1" applyFill="1" applyBorder="1" applyAlignment="1">
      <alignment horizontal="center"/>
    </xf>
    <xf numFmtId="0" fontId="25" fillId="2" borderId="23" xfId="2" applyFont="1" applyFill="1" applyBorder="1" applyAlignment="1">
      <alignment horizontal="center"/>
    </xf>
    <xf numFmtId="0" fontId="25" fillId="2" borderId="18" xfId="2" applyFont="1" applyFill="1" applyBorder="1" applyAlignment="1">
      <alignment horizontal="center"/>
    </xf>
    <xf numFmtId="0" fontId="25" fillId="2" borderId="50" xfId="2" applyFont="1" applyFill="1" applyBorder="1" applyAlignment="1">
      <alignment horizontal="center"/>
    </xf>
    <xf numFmtId="0" fontId="25" fillId="2" borderId="51" xfId="2" applyFont="1" applyFill="1" applyBorder="1" applyAlignment="1">
      <alignment horizontal="center"/>
    </xf>
    <xf numFmtId="0" fontId="25" fillId="2" borderId="59" xfId="2" applyFont="1" applyFill="1" applyBorder="1" applyAlignment="1">
      <alignment horizontal="center"/>
    </xf>
    <xf numFmtId="0" fontId="25" fillId="2" borderId="58" xfId="2" applyFont="1" applyFill="1" applyBorder="1" applyAlignment="1">
      <alignment horizontal="center"/>
    </xf>
    <xf numFmtId="0" fontId="46" fillId="4" borderId="9" xfId="0" applyFont="1" applyFill="1" applyBorder="1" applyAlignment="1">
      <alignment horizontal="center" vertical="center"/>
    </xf>
    <xf numFmtId="0" fontId="46" fillId="4" borderId="46"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10"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48" fillId="4" borderId="61" xfId="0" applyFont="1" applyFill="1" applyBorder="1" applyAlignment="1">
      <alignment horizontal="center" vertical="center"/>
    </xf>
    <xf numFmtId="0" fontId="48" fillId="4" borderId="47" xfId="0" applyFont="1" applyFill="1" applyBorder="1" applyAlignment="1">
      <alignment horizontal="center" vertical="center"/>
    </xf>
    <xf numFmtId="0" fontId="6" fillId="5" borderId="4" xfId="0" applyFont="1" applyFill="1" applyBorder="1" applyAlignment="1">
      <alignment horizontal="center"/>
    </xf>
    <xf numFmtId="0" fontId="6" fillId="5" borderId="0" xfId="0" applyFont="1" applyFill="1" applyBorder="1" applyAlignment="1">
      <alignment horizontal="center"/>
    </xf>
    <xf numFmtId="0" fontId="6" fillId="5" borderId="5" xfId="0" applyFont="1" applyFill="1" applyBorder="1" applyAlignment="1">
      <alignment horizontal="center"/>
    </xf>
    <xf numFmtId="0" fontId="6" fillId="5" borderId="7" xfId="0" applyFont="1" applyFill="1" applyBorder="1" applyAlignment="1">
      <alignment horizont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22" fillId="0" borderId="0" xfId="0" applyFont="1" applyBorder="1" applyAlignment="1">
      <alignment horizontal="center" vertical="center"/>
    </xf>
    <xf numFmtId="0" fontId="22" fillId="2" borderId="7" xfId="0" applyFont="1" applyFill="1" applyBorder="1" applyAlignment="1">
      <alignment horizontal="center" vertical="center"/>
    </xf>
    <xf numFmtId="0" fontId="19" fillId="5" borderId="9" xfId="0" applyFont="1" applyFill="1" applyBorder="1" applyAlignment="1">
      <alignment horizontal="center"/>
    </xf>
    <xf numFmtId="0" fontId="19" fillId="5" borderId="11"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0" fillId="0" borderId="10" xfId="0" applyBorder="1"/>
    <xf numFmtId="0" fontId="0" fillId="0" borderId="11" xfId="0" applyBorder="1"/>
    <xf numFmtId="0" fontId="6" fillId="5" borderId="10" xfId="0" quotePrefix="1" applyFont="1" applyFill="1" applyBorder="1" applyAlignment="1">
      <alignment horizontal="center"/>
    </xf>
    <xf numFmtId="0" fontId="6" fillId="5" borderId="11" xfId="0" quotePrefix="1" applyFont="1" applyFill="1" applyBorder="1" applyAlignment="1">
      <alignment horizontal="center"/>
    </xf>
    <xf numFmtId="0" fontId="19" fillId="5" borderId="7" xfId="0" applyFont="1" applyFill="1" applyBorder="1" applyAlignment="1">
      <alignment horizontal="center"/>
    </xf>
    <xf numFmtId="0" fontId="19" fillId="5" borderId="8" xfId="0" applyFont="1" applyFill="1" applyBorder="1" applyAlignment="1">
      <alignment horizontal="center"/>
    </xf>
    <xf numFmtId="0" fontId="29" fillId="9" borderId="83" xfId="0" applyFont="1" applyFill="1" applyBorder="1" applyAlignment="1">
      <alignment horizontal="center"/>
    </xf>
    <xf numFmtId="0" fontId="29" fillId="9" borderId="84" xfId="0" applyFont="1" applyFill="1" applyBorder="1" applyAlignment="1">
      <alignment horizontal="center"/>
    </xf>
    <xf numFmtId="0" fontId="29" fillId="10" borderId="75" xfId="0" applyFont="1" applyFill="1" applyBorder="1" applyAlignment="1">
      <alignment horizontal="center"/>
    </xf>
    <xf numFmtId="0" fontId="29" fillId="10" borderId="78" xfId="0" applyFont="1" applyFill="1" applyBorder="1" applyAlignment="1">
      <alignment horizontal="center"/>
    </xf>
    <xf numFmtId="0" fontId="29" fillId="10" borderId="76" xfId="0" applyFont="1" applyFill="1" applyBorder="1" applyAlignment="1">
      <alignment horizontal="center"/>
    </xf>
    <xf numFmtId="0" fontId="29" fillId="10" borderId="12" xfId="0" applyFont="1" applyFill="1" applyBorder="1" applyAlignment="1">
      <alignment horizontal="center"/>
    </xf>
    <xf numFmtId="0" fontId="29" fillId="10" borderId="80" xfId="0" applyFont="1" applyFill="1" applyBorder="1" applyAlignment="1">
      <alignment horizontal="center"/>
    </xf>
    <xf numFmtId="0" fontId="29" fillId="4" borderId="75" xfId="0" applyFont="1" applyFill="1" applyBorder="1" applyAlignment="1">
      <alignment horizontal="center"/>
    </xf>
    <xf numFmtId="0" fontId="29" fillId="4" borderId="80" xfId="0" applyFont="1" applyFill="1" applyBorder="1" applyAlignment="1">
      <alignment horizontal="center"/>
    </xf>
    <xf numFmtId="0" fontId="29" fillId="4" borderId="78" xfId="0" applyFont="1" applyFill="1" applyBorder="1" applyAlignment="1">
      <alignment horizontal="center"/>
    </xf>
    <xf numFmtId="0" fontId="29" fillId="9" borderId="83" xfId="0" applyFont="1" applyFill="1" applyBorder="1" applyAlignment="1">
      <alignment horizontal="center" vertical="center"/>
    </xf>
    <xf numFmtId="0" fontId="29" fillId="9" borderId="84" xfId="0" applyFont="1" applyFill="1" applyBorder="1" applyAlignment="1">
      <alignment horizontal="center" vertic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0" fontId="47" fillId="7" borderId="19" xfId="0" applyFont="1" applyFill="1" applyBorder="1" applyAlignment="1">
      <alignment horizontal="center"/>
    </xf>
    <xf numFmtId="0" fontId="47" fillId="7" borderId="19" xfId="0" applyFont="1" applyFill="1" applyBorder="1"/>
    <xf numFmtId="0" fontId="47" fillId="4" borderId="77" xfId="0" applyFont="1" applyFill="1" applyBorder="1" applyAlignment="1">
      <alignment horizontal="center"/>
    </xf>
    <xf numFmtId="0" fontId="47" fillId="7" borderId="75" xfId="0" applyFont="1" applyFill="1" applyBorder="1" applyAlignment="1">
      <alignment horizontal="center"/>
    </xf>
    <xf numFmtId="0" fontId="47" fillId="7" borderId="78" xfId="0" applyFont="1" applyFill="1" applyBorder="1" applyAlignment="1">
      <alignment horizontal="center"/>
    </xf>
    <xf numFmtId="0" fontId="47" fillId="0" borderId="19" xfId="0" applyFont="1" applyFill="1" applyBorder="1" applyAlignment="1">
      <alignment horizontal="center"/>
    </xf>
    <xf numFmtId="0" fontId="47" fillId="0" borderId="19" xfId="0" applyFont="1" applyBorder="1"/>
    <xf numFmtId="0" fontId="47" fillId="7" borderId="34" xfId="0" applyFont="1" applyFill="1" applyBorder="1" applyAlignment="1">
      <alignment horizontal="center"/>
    </xf>
    <xf numFmtId="0" fontId="47" fillId="7" borderId="27" xfId="0" applyFont="1" applyFill="1" applyBorder="1" applyAlignment="1">
      <alignment horizontal="center"/>
    </xf>
    <xf numFmtId="0" fontId="47" fillId="4" borderId="79" xfId="0" applyFont="1" applyFill="1" applyBorder="1" applyAlignment="1">
      <alignment horizontal="center"/>
    </xf>
    <xf numFmtId="0" fontId="47" fillId="4" borderId="28" xfId="0" applyFont="1" applyFill="1" applyBorder="1" applyAlignment="1">
      <alignment horizontal="center"/>
    </xf>
    <xf numFmtId="0" fontId="47" fillId="4" borderId="34" xfId="0" applyFont="1" applyFill="1" applyBorder="1" applyAlignment="1">
      <alignment horizontal="center"/>
    </xf>
    <xf numFmtId="0" fontId="47" fillId="4" borderId="27" xfId="0" applyFont="1" applyFill="1" applyBorder="1" applyAlignment="1">
      <alignment horizontal="center"/>
    </xf>
    <xf numFmtId="0" fontId="47" fillId="7" borderId="24" xfId="0" applyFont="1" applyFill="1" applyBorder="1" applyAlignment="1">
      <alignment horizontal="center"/>
    </xf>
    <xf numFmtId="0" fontId="47" fillId="7" borderId="26" xfId="0" applyFont="1" applyFill="1" applyBorder="1" applyAlignment="1">
      <alignment horizontal="center"/>
    </xf>
    <xf numFmtId="0" fontId="47" fillId="0" borderId="18" xfId="0" applyFont="1" applyBorder="1" applyAlignment="1">
      <alignment horizontal="center"/>
    </xf>
    <xf numFmtId="0" fontId="47" fillId="0" borderId="18" xfId="0" applyFont="1" applyBorder="1"/>
    <xf numFmtId="0" fontId="47" fillId="7" borderId="18" xfId="0" applyFont="1" applyFill="1" applyBorder="1" applyAlignment="1">
      <alignment horizontal="center"/>
    </xf>
    <xf numFmtId="0" fontId="47" fillId="7" borderId="22" xfId="0" applyFont="1" applyFill="1" applyBorder="1" applyAlignment="1">
      <alignment horizontal="center"/>
    </xf>
    <xf numFmtId="0" fontId="47" fillId="7" borderId="22" xfId="0" applyFont="1" applyFill="1" applyBorder="1"/>
    <xf numFmtId="0" fontId="47" fillId="7" borderId="55" xfId="0" applyFont="1" applyFill="1" applyBorder="1"/>
    <xf numFmtId="0" fontId="47" fillId="7" borderId="42" xfId="0" applyFont="1" applyFill="1" applyBorder="1"/>
    <xf numFmtId="0" fontId="47" fillId="4" borderId="19" xfId="0" applyFont="1" applyFill="1" applyBorder="1" applyAlignment="1">
      <alignment horizontal="center"/>
    </xf>
    <xf numFmtId="0" fontId="47" fillId="4" borderId="19" xfId="0" applyFont="1" applyFill="1" applyBorder="1"/>
    <xf numFmtId="0" fontId="47" fillId="7" borderId="18" xfId="0" applyFont="1" applyFill="1" applyBorder="1"/>
    <xf numFmtId="0" fontId="47" fillId="0" borderId="75" xfId="0" applyFont="1" applyFill="1" applyBorder="1" applyAlignment="1">
      <alignment horizontal="center"/>
    </xf>
    <xf numFmtId="0" fontId="47" fillId="0" borderId="78" xfId="0" applyFont="1" applyFill="1" applyBorder="1" applyAlignment="1">
      <alignment horizontal="center"/>
    </xf>
    <xf numFmtId="0" fontId="47" fillId="0" borderId="55" xfId="0" applyFont="1" applyBorder="1"/>
    <xf numFmtId="0" fontId="47" fillId="4" borderId="81" xfId="0" applyFont="1" applyFill="1" applyBorder="1" applyAlignment="1">
      <alignment horizontal="center"/>
    </xf>
    <xf numFmtId="0" fontId="47" fillId="0" borderId="84" xfId="0" applyFont="1" applyFill="1" applyBorder="1" applyAlignment="1">
      <alignment horizontal="center"/>
    </xf>
    <xf numFmtId="0" fontId="47" fillId="4" borderId="24" xfId="0" applyFont="1" applyFill="1" applyBorder="1" applyAlignment="1">
      <alignment horizontal="center"/>
    </xf>
    <xf numFmtId="0" fontId="47" fillId="4" borderId="26" xfId="0" applyFont="1" applyFill="1" applyBorder="1" applyAlignment="1">
      <alignment horizontal="center"/>
    </xf>
    <xf numFmtId="49" fontId="47" fillId="0" borderId="25" xfId="0" applyNumberFormat="1" applyFont="1" applyBorder="1" applyAlignment="1">
      <alignment horizontal="center"/>
    </xf>
    <xf numFmtId="0" fontId="47" fillId="10" borderId="75" xfId="0" applyFont="1" applyFill="1" applyBorder="1" applyAlignment="1">
      <alignment horizontal="center"/>
    </xf>
    <xf numFmtId="0" fontId="47" fillId="10" borderId="78" xfId="0" applyFont="1" applyFill="1" applyBorder="1" applyAlignment="1">
      <alignment horizontal="center"/>
    </xf>
    <xf numFmtId="0" fontId="47" fillId="10" borderId="76" xfId="0" applyFont="1" applyFill="1" applyBorder="1" applyAlignment="1">
      <alignment horizontal="center"/>
    </xf>
    <xf numFmtId="0" fontId="47" fillId="10" borderId="12" xfId="0" applyFont="1" applyFill="1" applyBorder="1" applyAlignment="1">
      <alignment horizontal="center"/>
    </xf>
    <xf numFmtId="49" fontId="47" fillId="7" borderId="79" xfId="0" applyNumberFormat="1" applyFont="1" applyFill="1" applyBorder="1" applyAlignment="1">
      <alignment horizontal="center"/>
    </xf>
    <xf numFmtId="49" fontId="47" fillId="7" borderId="28" xfId="0" applyNumberFormat="1" applyFont="1" applyFill="1" applyBorder="1" applyAlignment="1">
      <alignment horizontal="center"/>
    </xf>
    <xf numFmtId="49" fontId="47" fillId="0" borderId="79" xfId="0" applyNumberFormat="1" applyFont="1" applyBorder="1" applyAlignment="1">
      <alignment horizontal="center"/>
    </xf>
    <xf numFmtId="49" fontId="47" fillId="0" borderId="28" xfId="0" applyNumberFormat="1" applyFont="1" applyBorder="1" applyAlignment="1">
      <alignment horizontal="center"/>
    </xf>
    <xf numFmtId="49" fontId="47" fillId="7" borderId="23" xfId="0" applyNumberFormat="1" applyFont="1" applyFill="1" applyBorder="1" applyAlignment="1">
      <alignment horizontal="center"/>
    </xf>
    <xf numFmtId="0" fontId="47" fillId="4" borderId="22" xfId="0" applyFont="1" applyFill="1" applyBorder="1" applyAlignment="1">
      <alignment horizontal="center"/>
    </xf>
    <xf numFmtId="0" fontId="47" fillId="4" borderId="22" xfId="0" applyFont="1" applyFill="1" applyBorder="1"/>
    <xf numFmtId="0" fontId="47" fillId="7" borderId="20" xfId="0" applyFont="1" applyFill="1" applyBorder="1" applyAlignment="1">
      <alignment horizontal="center"/>
    </xf>
    <xf numFmtId="0" fontId="47" fillId="7" borderId="20" xfId="0" applyFont="1" applyFill="1" applyBorder="1"/>
    <xf numFmtId="1" fontId="47" fillId="4" borderId="24" xfId="0" applyNumberFormat="1" applyFont="1" applyFill="1" applyBorder="1" applyAlignment="1">
      <alignment horizontal="center"/>
    </xf>
    <xf numFmtId="1" fontId="47" fillId="4" borderId="26" xfId="0" applyNumberFormat="1" applyFont="1" applyFill="1" applyBorder="1" applyAlignment="1">
      <alignment horizontal="center"/>
    </xf>
    <xf numFmtId="0" fontId="47" fillId="0" borderId="34" xfId="0" applyFont="1" applyFill="1" applyBorder="1" applyAlignment="1">
      <alignment horizontal="center"/>
    </xf>
    <xf numFmtId="0" fontId="47" fillId="0" borderId="27" xfId="0" applyFont="1" applyFill="1" applyBorder="1" applyAlignment="1">
      <alignment horizontal="center"/>
    </xf>
    <xf numFmtId="49" fontId="47" fillId="7" borderId="25" xfId="0" applyNumberFormat="1" applyFont="1" applyFill="1" applyBorder="1" applyAlignment="1">
      <alignment horizontal="center"/>
    </xf>
    <xf numFmtId="0" fontId="47" fillId="4" borderId="18" xfId="0" applyFont="1" applyFill="1" applyBorder="1" applyAlignment="1">
      <alignment horizontal="center"/>
    </xf>
    <xf numFmtId="0" fontId="47" fillId="7" borderId="59" xfId="0" applyFont="1" applyFill="1" applyBorder="1" applyAlignment="1">
      <alignment horizontal="center"/>
    </xf>
    <xf numFmtId="49" fontId="47" fillId="0" borderId="41" xfId="0" applyNumberFormat="1" applyFont="1" applyBorder="1" applyAlignment="1">
      <alignment horizontal="center"/>
    </xf>
    <xf numFmtId="0" fontId="47" fillId="9" borderId="83" xfId="0" applyFont="1" applyFill="1" applyBorder="1" applyAlignment="1">
      <alignment horizontal="center" vertical="center"/>
    </xf>
    <xf numFmtId="0" fontId="47" fillId="9" borderId="84" xfId="0" applyFont="1" applyFill="1" applyBorder="1" applyAlignment="1">
      <alignment horizontal="center" vertical="center"/>
    </xf>
    <xf numFmtId="0" fontId="47" fillId="7" borderId="79" xfId="0" applyFont="1" applyFill="1" applyBorder="1" applyAlignment="1">
      <alignment horizontal="center"/>
    </xf>
    <xf numFmtId="0" fontId="47" fillId="7" borderId="28" xfId="0" applyFont="1" applyFill="1" applyBorder="1" applyAlignment="1">
      <alignment horizontal="center"/>
    </xf>
    <xf numFmtId="0" fontId="47" fillId="9" borderId="1" xfId="0" applyFont="1" applyFill="1" applyBorder="1" applyAlignment="1">
      <alignment horizontal="center" vertical="center"/>
    </xf>
    <xf numFmtId="0" fontId="47" fillId="9" borderId="6" xfId="0" applyFont="1" applyFill="1" applyBorder="1" applyAlignment="1">
      <alignment horizontal="center" vertical="center"/>
    </xf>
    <xf numFmtId="0" fontId="47" fillId="4" borderId="75" xfId="0" applyFont="1" applyFill="1" applyBorder="1" applyAlignment="1">
      <alignment horizontal="center"/>
    </xf>
    <xf numFmtId="0" fontId="47" fillId="4" borderId="78" xfId="0" applyFont="1" applyFill="1" applyBorder="1" applyAlignment="1">
      <alignment horizontal="center"/>
    </xf>
    <xf numFmtId="0" fontId="47" fillId="10" borderId="80" xfId="0" applyFont="1" applyFill="1" applyBorder="1" applyAlignment="1">
      <alignment horizontal="center"/>
    </xf>
    <xf numFmtId="0" fontId="47" fillId="4" borderId="80" xfId="0" applyFont="1" applyFill="1" applyBorder="1" applyAlignment="1">
      <alignment horizontal="center"/>
    </xf>
    <xf numFmtId="0" fontId="52" fillId="4" borderId="52" xfId="0" applyFont="1" applyFill="1" applyBorder="1" applyAlignment="1">
      <alignment horizontal="center" vertical="center" shrinkToFit="1"/>
    </xf>
    <xf numFmtId="0" fontId="52" fillId="4" borderId="42" xfId="0" applyFont="1" applyFill="1" applyBorder="1" applyAlignment="1">
      <alignment vertical="center" shrinkToFit="1"/>
    </xf>
    <xf numFmtId="0" fontId="47" fillId="7" borderId="57" xfId="0" applyFont="1" applyFill="1" applyBorder="1" applyAlignment="1">
      <alignment horizontal="center"/>
    </xf>
    <xf numFmtId="49" fontId="47" fillId="0" borderId="23" xfId="0" applyNumberFormat="1" applyFont="1" applyBorder="1" applyAlignment="1">
      <alignment horizontal="center"/>
    </xf>
    <xf numFmtId="0" fontId="47" fillId="0" borderId="59" xfId="0" applyFont="1" applyBorder="1"/>
    <xf numFmtId="0" fontId="47" fillId="4" borderId="20" xfId="0" applyFont="1" applyFill="1" applyBorder="1" applyAlignment="1">
      <alignment horizontal="center"/>
    </xf>
    <xf numFmtId="0" fontId="47" fillId="4" borderId="20" xfId="0" applyFont="1" applyFill="1" applyBorder="1"/>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52" fillId="4" borderId="72" xfId="0" applyFont="1" applyFill="1" applyBorder="1" applyAlignment="1">
      <alignment horizontal="center" vertical="center"/>
    </xf>
    <xf numFmtId="0" fontId="52" fillId="4" borderId="67" xfId="0" applyFont="1" applyFill="1" applyBorder="1" applyAlignment="1">
      <alignment horizontal="center" vertical="center"/>
    </xf>
    <xf numFmtId="0" fontId="52" fillId="4" borderId="65" xfId="0" applyFont="1" applyFill="1" applyBorder="1" applyAlignment="1">
      <alignment horizontal="center" vertical="center"/>
    </xf>
    <xf numFmtId="0" fontId="52" fillId="4" borderId="68" xfId="0" applyFont="1" applyFill="1" applyBorder="1" applyAlignment="1">
      <alignment vertical="center"/>
    </xf>
    <xf numFmtId="0" fontId="52" fillId="4" borderId="68" xfId="0" applyFont="1" applyFill="1" applyBorder="1" applyAlignment="1">
      <alignment horizontal="center" vertical="center"/>
    </xf>
    <xf numFmtId="0" fontId="31"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47" fillId="0" borderId="24" xfId="0" applyFont="1" applyBorder="1" applyAlignment="1">
      <alignment horizontal="center"/>
    </xf>
    <xf numFmtId="0" fontId="47" fillId="0" borderId="26" xfId="0" applyFont="1" applyBorder="1" applyAlignment="1">
      <alignment horizontal="center"/>
    </xf>
    <xf numFmtId="0" fontId="31" fillId="0" borderId="54" xfId="0" applyFont="1" applyBorder="1" applyAlignment="1">
      <alignment horizontal="center"/>
    </xf>
    <xf numFmtId="0" fontId="31" fillId="0" borderId="40" xfId="0" applyFont="1" applyBorder="1" applyAlignment="1">
      <alignment horizontal="center"/>
    </xf>
    <xf numFmtId="0" fontId="31" fillId="0" borderId="41" xfId="0" applyFont="1" applyBorder="1" applyAlignment="1">
      <alignment horizontal="center"/>
    </xf>
    <xf numFmtId="0" fontId="52" fillId="4" borderId="80" xfId="0" applyFont="1" applyFill="1" applyBorder="1" applyAlignment="1">
      <alignment horizontal="center" vertical="center"/>
    </xf>
    <xf numFmtId="0" fontId="52" fillId="4" borderId="84" xfId="0" applyFont="1" applyFill="1" applyBorder="1" applyAlignment="1">
      <alignment horizontal="center" vertical="center"/>
    </xf>
    <xf numFmtId="0" fontId="52" fillId="4" borderId="78" xfId="0" applyFont="1" applyFill="1" applyBorder="1" applyAlignment="1">
      <alignment horizontal="center" vertical="center"/>
    </xf>
    <xf numFmtId="0" fontId="52" fillId="4" borderId="81" xfId="0" applyFont="1" applyFill="1" applyBorder="1" applyAlignment="1">
      <alignment horizontal="center" vertical="center"/>
    </xf>
    <xf numFmtId="0" fontId="31" fillId="0" borderId="1"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52" fillId="4" borderId="57" xfId="0" applyFont="1" applyFill="1" applyBorder="1" applyAlignment="1">
      <alignment horizontal="center" vertical="center"/>
    </xf>
    <xf numFmtId="0" fontId="51" fillId="4" borderId="3" xfId="0" applyFont="1" applyFill="1" applyBorder="1" applyAlignment="1">
      <alignment horizontal="center" vertical="center"/>
    </xf>
    <xf numFmtId="0" fontId="51" fillId="4" borderId="8" xfId="0" applyFont="1" applyFill="1" applyBorder="1" applyAlignment="1">
      <alignment horizontal="center" vertical="center"/>
    </xf>
    <xf numFmtId="0" fontId="47" fillId="7" borderId="39" xfId="0" applyFont="1" applyFill="1" applyBorder="1"/>
    <xf numFmtId="0" fontId="47" fillId="0" borderId="57" xfId="0" applyFont="1" applyBorder="1" applyAlignment="1">
      <alignment horizontal="center"/>
    </xf>
    <xf numFmtId="0" fontId="47" fillId="0" borderId="44" xfId="0" applyFont="1" applyFill="1" applyBorder="1" applyAlignment="1">
      <alignment horizontal="center"/>
    </xf>
    <xf numFmtId="0" fontId="47" fillId="7" borderId="45" xfId="0" applyFont="1" applyFill="1" applyBorder="1" applyAlignment="1">
      <alignment horizontal="center"/>
    </xf>
    <xf numFmtId="0" fontId="52" fillId="4" borderId="82" xfId="0" applyFont="1" applyFill="1" applyBorder="1" applyAlignment="1">
      <alignment horizontal="center" vertical="center"/>
    </xf>
    <xf numFmtId="0" fontId="27" fillId="5" borderId="44" xfId="0" applyFont="1" applyFill="1" applyBorder="1" applyAlignment="1">
      <alignment horizontal="center" vertical="center"/>
    </xf>
    <xf numFmtId="0" fontId="27" fillId="5" borderId="45" xfId="0" applyFont="1" applyFill="1" applyBorder="1" applyAlignment="1">
      <alignment horizontal="center" vertical="center"/>
    </xf>
    <xf numFmtId="0" fontId="25" fillId="0" borderId="10" xfId="0" applyFont="1" applyBorder="1" applyAlignment="1">
      <alignment horizontal="center"/>
    </xf>
    <xf numFmtId="0" fontId="47" fillId="0" borderId="50" xfId="0" applyFont="1" applyFill="1" applyBorder="1" applyAlignment="1">
      <alignment horizontal="center"/>
    </xf>
    <xf numFmtId="0" fontId="47" fillId="0" borderId="29" xfId="0" applyFont="1" applyFill="1" applyBorder="1" applyAlignment="1">
      <alignment horizontal="center"/>
    </xf>
    <xf numFmtId="0" fontId="47" fillId="0" borderId="54" xfId="0" applyFont="1" applyFill="1" applyBorder="1" applyAlignment="1">
      <alignment horizontal="center"/>
    </xf>
    <xf numFmtId="49" fontId="47" fillId="0" borderId="56" xfId="0" applyNumberFormat="1" applyFont="1" applyBorder="1" applyAlignment="1">
      <alignment horizontal="center"/>
    </xf>
    <xf numFmtId="0" fontId="24" fillId="0" borderId="10" xfId="0" applyFont="1" applyBorder="1" applyAlignment="1">
      <alignment horizontal="center"/>
    </xf>
    <xf numFmtId="166" fontId="24" fillId="0" borderId="10" xfId="0" applyNumberFormat="1" applyFont="1" applyBorder="1" applyAlignment="1">
      <alignment horizontal="center"/>
    </xf>
    <xf numFmtId="0" fontId="47" fillId="0" borderId="74" xfId="0" applyFont="1" applyFill="1" applyBorder="1" applyAlignment="1">
      <alignment horizontal="center"/>
    </xf>
    <xf numFmtId="0" fontId="47" fillId="0" borderId="77" xfId="0" applyFont="1" applyBorder="1" applyAlignment="1">
      <alignment horizontal="center"/>
    </xf>
    <xf numFmtId="49" fontId="47" fillId="0" borderId="45" xfId="0" applyNumberFormat="1" applyFont="1" applyBorder="1" applyAlignment="1">
      <alignment horizontal="center"/>
    </xf>
    <xf numFmtId="0" fontId="47" fillId="7" borderId="44" xfId="0" applyFont="1" applyFill="1" applyBorder="1" applyAlignment="1">
      <alignment horizontal="center"/>
    </xf>
    <xf numFmtId="1" fontId="47" fillId="7" borderId="57" xfId="0" applyNumberFormat="1" applyFont="1" applyFill="1" applyBorder="1" applyAlignment="1">
      <alignment horizontal="center"/>
    </xf>
    <xf numFmtId="1" fontId="47" fillId="7" borderId="26" xfId="0" applyNumberFormat="1" applyFont="1" applyFill="1" applyBorder="1" applyAlignment="1">
      <alignment horizontal="center"/>
    </xf>
    <xf numFmtId="1" fontId="47" fillId="7" borderId="24" xfId="0" applyNumberFormat="1" applyFont="1" applyFill="1" applyBorder="1" applyAlignment="1">
      <alignment horizontal="center"/>
    </xf>
    <xf numFmtId="49" fontId="47" fillId="7" borderId="23" xfId="0" applyNumberFormat="1" applyFont="1" applyFill="1" applyBorder="1" applyAlignment="1">
      <alignment horizontal="center" wrapText="1"/>
    </xf>
    <xf numFmtId="49" fontId="47" fillId="0" borderId="23" xfId="0" applyNumberFormat="1" applyFont="1" applyBorder="1" applyAlignment="1">
      <alignment horizontal="center" wrapText="1"/>
    </xf>
    <xf numFmtId="49" fontId="47" fillId="0" borderId="56" xfId="0" applyNumberFormat="1" applyFont="1" applyBorder="1" applyAlignment="1">
      <alignment horizontal="center" wrapText="1"/>
    </xf>
    <xf numFmtId="165" fontId="24" fillId="0" borderId="10" xfId="0" applyNumberFormat="1" applyFont="1" applyBorder="1" applyAlignment="1">
      <alignment horizontal="center"/>
    </xf>
    <xf numFmtId="0" fontId="47" fillId="4" borderId="74" xfId="0" applyFont="1" applyFill="1" applyBorder="1" applyAlignment="1">
      <alignment horizontal="center"/>
    </xf>
    <xf numFmtId="0" fontId="47" fillId="0" borderId="15" xfId="0" applyFont="1" applyFill="1" applyBorder="1" applyAlignment="1">
      <alignment horizontal="center"/>
    </xf>
    <xf numFmtId="0" fontId="47" fillId="0" borderId="29" xfId="0" applyFont="1" applyBorder="1" applyAlignment="1">
      <alignment horizontal="center"/>
    </xf>
    <xf numFmtId="0" fontId="51" fillId="4" borderId="24" xfId="0" applyFont="1" applyFill="1" applyBorder="1" applyAlignment="1">
      <alignment horizontal="center"/>
    </xf>
    <xf numFmtId="0" fontId="51" fillId="4" borderId="26" xfId="0" applyFont="1" applyFill="1" applyBorder="1" applyAlignment="1">
      <alignment horizontal="center"/>
    </xf>
    <xf numFmtId="49" fontId="51" fillId="0" borderId="79" xfId="0" applyNumberFormat="1" applyFont="1" applyBorder="1" applyAlignment="1">
      <alignment horizontal="center" wrapText="1"/>
    </xf>
    <xf numFmtId="49" fontId="51" fillId="0" borderId="28" xfId="0" applyNumberFormat="1" applyFont="1" applyBorder="1" applyAlignment="1">
      <alignment horizontal="center" wrapText="1"/>
    </xf>
    <xf numFmtId="49" fontId="51" fillId="7" borderId="79" xfId="0" applyNumberFormat="1" applyFont="1" applyFill="1" applyBorder="1" applyAlignment="1">
      <alignment horizontal="center" wrapText="1"/>
    </xf>
    <xf numFmtId="49" fontId="51" fillId="7" borderId="28" xfId="0" applyNumberFormat="1" applyFont="1" applyFill="1" applyBorder="1" applyAlignment="1">
      <alignment horizontal="center" wrapText="1"/>
    </xf>
    <xf numFmtId="0" fontId="51" fillId="7" borderId="24" xfId="0" applyFont="1" applyFill="1" applyBorder="1" applyAlignment="1">
      <alignment horizontal="center"/>
    </xf>
    <xf numFmtId="0" fontId="51" fillId="7" borderId="26" xfId="0" applyFont="1" applyFill="1" applyBorder="1" applyAlignment="1">
      <alignment horizontal="center"/>
    </xf>
    <xf numFmtId="1" fontId="51" fillId="4" borderId="24" xfId="0" applyNumberFormat="1" applyFont="1" applyFill="1" applyBorder="1" applyAlignment="1">
      <alignment horizontal="center"/>
    </xf>
    <xf numFmtId="1" fontId="51" fillId="4" borderId="26" xfId="0" applyNumberFormat="1" applyFont="1" applyFill="1" applyBorder="1" applyAlignment="1">
      <alignment horizontal="center"/>
    </xf>
    <xf numFmtId="1" fontId="51" fillId="7" borderId="24" xfId="0" applyNumberFormat="1" applyFont="1" applyFill="1" applyBorder="1" applyAlignment="1">
      <alignment horizontal="center"/>
    </xf>
    <xf numFmtId="1" fontId="51" fillId="7" borderId="26" xfId="0" applyNumberFormat="1" applyFont="1" applyFill="1" applyBorder="1" applyAlignment="1">
      <alignment horizontal="center"/>
    </xf>
    <xf numFmtId="1" fontId="51" fillId="7" borderId="57" xfId="0" applyNumberFormat="1" applyFont="1" applyFill="1" applyBorder="1" applyAlignment="1">
      <alignment horizontal="center"/>
    </xf>
    <xf numFmtId="49" fontId="51" fillId="0" borderId="45" xfId="0" applyNumberFormat="1" applyFont="1" applyBorder="1" applyAlignment="1">
      <alignment horizontal="center" wrapText="1"/>
    </xf>
    <xf numFmtId="0" fontId="25" fillId="4" borderId="83" xfId="0" applyFont="1" applyFill="1" applyBorder="1" applyAlignment="1">
      <alignment horizontal="center" vertical="center"/>
    </xf>
    <xf numFmtId="0" fontId="25" fillId="4" borderId="84" xfId="0" applyFont="1" applyFill="1" applyBorder="1" applyAlignment="1">
      <alignment horizontal="center" vertical="center"/>
    </xf>
    <xf numFmtId="0" fontId="24" fillId="4" borderId="52" xfId="0" applyFont="1" applyFill="1" applyBorder="1" applyAlignment="1">
      <alignment horizontal="center" vertical="center"/>
    </xf>
    <xf numFmtId="0" fontId="24" fillId="4" borderId="36" xfId="0" applyFont="1" applyFill="1" applyBorder="1" applyAlignment="1">
      <alignment horizontal="center" vertical="center"/>
    </xf>
    <xf numFmtId="0" fontId="24" fillId="7" borderId="17" xfId="0" applyFont="1" applyFill="1" applyBorder="1" applyAlignment="1">
      <alignment horizontal="center" vertical="center" wrapText="1"/>
    </xf>
    <xf numFmtId="0" fontId="24" fillId="7" borderId="41" xfId="0" applyFont="1" applyFill="1" applyBorder="1" applyAlignment="1">
      <alignment horizontal="center" vertical="center" wrapText="1"/>
    </xf>
    <xf numFmtId="0" fontId="24" fillId="7" borderId="49" xfId="0" applyFont="1" applyFill="1" applyBorder="1" applyAlignment="1">
      <alignment horizontal="center" vertical="center"/>
    </xf>
    <xf numFmtId="0" fontId="24" fillId="7" borderId="42" xfId="0"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4" borderId="49" xfId="0" applyFont="1" applyFill="1" applyBorder="1" applyAlignment="1">
      <alignment horizontal="center" vertical="center"/>
    </xf>
    <xf numFmtId="0" fontId="24" fillId="4" borderId="42" xfId="0" applyFont="1" applyFill="1" applyBorder="1" applyAlignment="1">
      <alignment horizontal="center" vertical="center"/>
    </xf>
    <xf numFmtId="0" fontId="24" fillId="7" borderId="52" xfId="0" applyFont="1" applyFill="1" applyBorder="1" applyAlignment="1">
      <alignment horizontal="center" vertical="center"/>
    </xf>
    <xf numFmtId="0" fontId="24" fillId="7" borderId="36" xfId="0" applyFont="1" applyFill="1" applyBorder="1" applyAlignment="1">
      <alignment horizontal="center" vertical="center"/>
    </xf>
    <xf numFmtId="0" fontId="24" fillId="7" borderId="43" xfId="0" applyFont="1" applyFill="1" applyBorder="1" applyAlignment="1">
      <alignment horizontal="center" vertical="center"/>
    </xf>
    <xf numFmtId="0" fontId="25" fillId="0" borderId="69" xfId="0" applyFont="1" applyBorder="1"/>
    <xf numFmtId="0" fontId="24" fillId="7" borderId="51" xfId="0" applyFont="1" applyFill="1" applyBorder="1" applyAlignment="1">
      <alignment horizontal="center" vertical="center" wrapText="1"/>
    </xf>
    <xf numFmtId="0" fontId="24" fillId="7" borderId="56" xfId="0" applyFont="1" applyFill="1" applyBorder="1" applyAlignment="1">
      <alignment horizontal="center" vertical="center" wrapText="1"/>
    </xf>
    <xf numFmtId="0" fontId="24" fillId="7" borderId="58" xfId="0" applyFont="1" applyFill="1" applyBorder="1" applyAlignment="1">
      <alignment horizontal="center" vertical="center" wrapText="1"/>
    </xf>
    <xf numFmtId="0" fontId="24" fillId="7" borderId="59" xfId="0" applyFont="1" applyFill="1" applyBorder="1" applyAlignment="1">
      <alignment horizontal="center" vertical="center" wrapText="1"/>
    </xf>
    <xf numFmtId="0" fontId="24" fillId="0" borderId="14" xfId="0" applyFont="1" applyFill="1" applyBorder="1" applyAlignment="1">
      <alignment horizontal="center" vertical="center" wrapText="1" shrinkToFit="1"/>
    </xf>
    <xf numFmtId="0" fontId="24" fillId="0" borderId="38" xfId="0" applyFont="1" applyFill="1" applyBorder="1" applyAlignment="1">
      <alignment horizontal="center" vertical="center" wrapText="1" shrinkToFit="1"/>
    </xf>
    <xf numFmtId="0" fontId="24" fillId="4" borderId="58" xfId="0" applyFont="1" applyFill="1" applyBorder="1" applyAlignment="1">
      <alignment horizontal="center" vertical="center" wrapText="1"/>
    </xf>
    <xf numFmtId="0" fontId="24" fillId="4" borderId="59" xfId="0" applyFont="1" applyFill="1" applyBorder="1" applyAlignment="1">
      <alignment horizontal="center" vertical="center" wrapText="1"/>
    </xf>
    <xf numFmtId="0" fontId="24" fillId="7" borderId="51" xfId="0" applyFont="1" applyFill="1" applyBorder="1" applyAlignment="1">
      <alignment horizontal="center" vertical="center" wrapText="1" shrinkToFit="1"/>
    </xf>
    <xf numFmtId="0" fontId="24" fillId="7" borderId="56" xfId="0" applyFont="1" applyFill="1" applyBorder="1" applyAlignment="1">
      <alignment horizontal="center" vertical="center" wrapText="1" shrinkToFi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5" fillId="2" borderId="6"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4" fillId="4" borderId="26"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7" borderId="17" xfId="0" applyFont="1" applyFill="1" applyBorder="1" applyAlignment="1">
      <alignment horizontal="center" vertical="center" wrapText="1" shrinkToFit="1"/>
    </xf>
    <xf numFmtId="0" fontId="24" fillId="7" borderId="41" xfId="0" applyFont="1" applyFill="1" applyBorder="1" applyAlignment="1">
      <alignment horizontal="center" vertical="center" wrapText="1" shrinkToFit="1"/>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25" fillId="2" borderId="9" xfId="0" applyFont="1" applyFill="1" applyBorder="1" applyAlignment="1">
      <alignment horizontal="center" vertical="center" shrinkToFit="1"/>
    </xf>
    <xf numFmtId="0" fontId="24" fillId="0" borderId="51" xfId="0" applyFont="1" applyFill="1" applyBorder="1" applyAlignment="1">
      <alignment horizontal="center" vertical="center" wrapText="1"/>
    </xf>
    <xf numFmtId="0" fontId="24" fillId="0" borderId="7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4" borderId="57" xfId="0" applyFont="1" applyFill="1" applyBorder="1" applyAlignment="1">
      <alignment horizontal="center" vertical="center" wrapText="1" shrinkToFit="1"/>
    </xf>
    <xf numFmtId="0" fontId="24" fillId="4" borderId="67" xfId="0" applyFont="1" applyFill="1" applyBorder="1" applyAlignment="1">
      <alignment horizontal="center" vertical="center" wrapText="1" shrinkToFit="1"/>
    </xf>
    <xf numFmtId="0" fontId="24" fillId="7" borderId="45" xfId="0" applyFont="1" applyFill="1" applyBorder="1" applyAlignment="1">
      <alignment horizontal="center" vertical="center" wrapText="1" shrinkToFit="1"/>
    </xf>
    <xf numFmtId="0" fontId="24" fillId="7" borderId="71" xfId="0" applyFont="1" applyFill="1" applyBorder="1" applyAlignment="1">
      <alignment horizontal="center" vertical="center" wrapText="1" shrinkToFit="1"/>
    </xf>
    <xf numFmtId="0" fontId="26" fillId="5" borderId="6" xfId="0" applyFont="1" applyFill="1" applyBorder="1" applyAlignment="1">
      <alignment horizontal="center" vertical="center"/>
    </xf>
    <xf numFmtId="0" fontId="26" fillId="5" borderId="7" xfId="0" applyFont="1" applyFill="1" applyBorder="1" applyAlignment="1">
      <alignment horizontal="center" vertical="center"/>
    </xf>
    <xf numFmtId="0" fontId="24" fillId="0" borderId="10" xfId="0" applyFont="1" applyBorder="1" applyAlignment="1">
      <alignment horizontal="left"/>
    </xf>
    <xf numFmtId="0" fontId="31" fillId="0" borderId="10" xfId="0" applyFont="1" applyBorder="1" applyAlignment="1">
      <alignment horizontal="center"/>
    </xf>
    <xf numFmtId="0" fontId="26" fillId="5" borderId="70"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9"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69" xfId="0" applyFont="1" applyFill="1" applyBorder="1" applyAlignment="1">
      <alignment horizontal="center" vertical="center" wrapText="1"/>
    </xf>
    <xf numFmtId="0" fontId="24" fillId="7" borderId="57" xfId="0" applyFont="1" applyFill="1" applyBorder="1" applyAlignment="1">
      <alignment horizontal="center" vertical="center" wrapText="1" shrinkToFit="1"/>
    </xf>
    <xf numFmtId="0" fontId="24" fillId="7" borderId="67" xfId="0" applyFont="1" applyFill="1" applyBorder="1" applyAlignment="1">
      <alignment horizontal="center" vertical="center" wrapText="1" shrinkToFit="1"/>
    </xf>
    <xf numFmtId="0" fontId="24" fillId="0" borderId="45" xfId="0" applyFont="1" applyFill="1" applyBorder="1" applyAlignment="1">
      <alignment horizontal="center" vertical="center" wrapText="1" shrinkToFit="1"/>
    </xf>
    <xf numFmtId="0" fontId="24" fillId="0" borderId="71" xfId="0" applyFont="1" applyFill="1" applyBorder="1" applyAlignment="1">
      <alignment horizontal="center" vertical="center" wrapText="1" shrinkToFit="1"/>
    </xf>
    <xf numFmtId="0" fontId="24" fillId="0" borderId="28" xfId="0" applyFont="1" applyFill="1" applyBorder="1" applyAlignment="1">
      <alignment horizontal="center" vertical="center" wrapText="1" shrinkToFit="1"/>
    </xf>
    <xf numFmtId="0" fontId="24" fillId="0" borderId="79" xfId="0" applyFont="1" applyFill="1" applyBorder="1" applyAlignment="1">
      <alignment horizontal="center" vertical="center" wrapText="1" shrinkToFit="1"/>
    </xf>
    <xf numFmtId="0" fontId="24" fillId="7" borderId="26"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5" fillId="0" borderId="67" xfId="0" applyFont="1" applyBorder="1" applyAlignment="1">
      <alignment wrapText="1"/>
    </xf>
    <xf numFmtId="0" fontId="24" fillId="7" borderId="43" xfId="0" applyFont="1" applyFill="1" applyBorder="1" applyAlignment="1">
      <alignment horizontal="center" vertical="center" wrapText="1"/>
    </xf>
    <xf numFmtId="0" fontId="24" fillId="7" borderId="69"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6" fillId="5" borderId="48"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26" fillId="5" borderId="9" xfId="0" applyFont="1" applyFill="1" applyBorder="1" applyAlignment="1">
      <alignment horizontal="center" vertical="center"/>
    </xf>
    <xf numFmtId="0" fontId="24" fillId="2" borderId="51" xfId="0" applyFont="1" applyFill="1" applyBorder="1" applyAlignment="1">
      <alignment horizontal="center" vertical="center" wrapText="1" shrinkToFit="1"/>
    </xf>
    <xf numFmtId="0" fontId="24" fillId="2" borderId="56" xfId="0" applyFont="1" applyFill="1" applyBorder="1" applyAlignment="1">
      <alignment horizontal="center" vertical="center" wrapText="1" shrinkToFit="1"/>
    </xf>
    <xf numFmtId="0" fontId="26" fillId="5" borderId="46" xfId="0" applyFont="1" applyFill="1" applyBorder="1" applyAlignment="1">
      <alignment horizontal="center" vertical="center" wrapText="1"/>
    </xf>
    <xf numFmtId="0" fontId="25" fillId="0" borderId="4" xfId="0" applyFont="1" applyFill="1" applyBorder="1" applyAlignment="1">
      <alignment horizontal="center"/>
    </xf>
    <xf numFmtId="0" fontId="25" fillId="7" borderId="4" xfId="0" applyFont="1" applyFill="1" applyBorder="1" applyAlignment="1">
      <alignment horizontal="center"/>
    </xf>
    <xf numFmtId="49" fontId="28" fillId="7" borderId="44" xfId="0" applyNumberFormat="1" applyFont="1" applyFill="1" applyBorder="1" applyAlignment="1">
      <alignment horizontal="center" vertical="center"/>
    </xf>
    <xf numFmtId="49" fontId="28" fillId="7" borderId="68" xfId="0" applyNumberFormat="1" applyFont="1" applyFill="1" applyBorder="1" applyAlignment="1">
      <alignment horizontal="center" vertical="center"/>
    </xf>
    <xf numFmtId="49" fontId="28" fillId="0" borderId="44" xfId="0" applyNumberFormat="1" applyFont="1" applyFill="1" applyBorder="1" applyAlignment="1">
      <alignment horizontal="center" vertical="center"/>
    </xf>
    <xf numFmtId="49" fontId="28" fillId="0" borderId="68" xfId="0" applyNumberFormat="1" applyFont="1" applyFill="1" applyBorder="1" applyAlignment="1">
      <alignment horizontal="center" vertical="center"/>
    </xf>
    <xf numFmtId="0" fontId="31" fillId="0" borderId="83" xfId="0" applyFont="1" applyFill="1" applyBorder="1" applyAlignment="1">
      <alignment horizontal="center" vertical="center" wrapText="1"/>
    </xf>
    <xf numFmtId="0" fontId="31" fillId="0" borderId="84" xfId="0" applyFont="1" applyFill="1" applyBorder="1" applyAlignment="1">
      <alignment horizontal="center" vertical="center" wrapText="1"/>
    </xf>
    <xf numFmtId="0" fontId="31" fillId="7" borderId="83" xfId="0" applyFont="1" applyFill="1" applyBorder="1" applyAlignment="1">
      <alignment horizontal="center" vertical="center" wrapText="1"/>
    </xf>
    <xf numFmtId="0" fontId="31" fillId="7" borderId="84" xfId="0" applyFont="1" applyFill="1" applyBorder="1" applyAlignment="1">
      <alignment horizontal="center" vertical="center" wrapText="1"/>
    </xf>
    <xf numFmtId="0" fontId="39" fillId="4" borderId="57" xfId="0" applyNumberFormat="1" applyFont="1" applyFill="1" applyBorder="1" applyAlignment="1">
      <alignment horizontal="center" vertical="center"/>
    </xf>
    <xf numFmtId="0" fontId="39" fillId="4" borderId="67" xfId="0" applyNumberFormat="1" applyFont="1" applyFill="1" applyBorder="1" applyAlignment="1">
      <alignment horizontal="center" vertical="center"/>
    </xf>
    <xf numFmtId="0" fontId="31" fillId="0" borderId="78" xfId="0" applyFont="1" applyFill="1" applyBorder="1" applyAlignment="1">
      <alignment horizontal="center" vertical="center" wrapText="1"/>
    </xf>
    <xf numFmtId="0" fontId="25" fillId="0" borderId="75" xfId="0" applyFont="1" applyBorder="1"/>
    <xf numFmtId="0" fontId="31" fillId="7" borderId="74" xfId="0" applyFont="1" applyFill="1" applyBorder="1" applyAlignment="1">
      <alignment horizontal="center" vertical="center" wrapText="1"/>
    </xf>
    <xf numFmtId="0" fontId="25" fillId="7" borderId="81" xfId="0" applyFont="1" applyFill="1" applyBorder="1"/>
    <xf numFmtId="49" fontId="28" fillId="7" borderId="50" xfId="0" applyNumberFormat="1" applyFont="1" applyFill="1" applyBorder="1" applyAlignment="1">
      <alignment horizontal="center" vertical="center"/>
    </xf>
    <xf numFmtId="49" fontId="28" fillId="7" borderId="55" xfId="0" applyNumberFormat="1" applyFont="1" applyFill="1" applyBorder="1" applyAlignment="1">
      <alignment vertical="center"/>
    </xf>
    <xf numFmtId="0" fontId="25" fillId="0" borderId="10" xfId="0" applyFont="1" applyFill="1" applyBorder="1" applyAlignment="1">
      <alignment horizontal="center"/>
    </xf>
    <xf numFmtId="0" fontId="26" fillId="5" borderId="60" xfId="0" applyFont="1" applyFill="1" applyBorder="1" applyAlignment="1">
      <alignment horizontal="center" vertical="center"/>
    </xf>
    <xf numFmtId="0" fontId="25" fillId="5" borderId="3" xfId="0" applyFont="1" applyFill="1" applyBorder="1"/>
    <xf numFmtId="49" fontId="28" fillId="0" borderId="27" xfId="0" applyNumberFormat="1" applyFont="1" applyFill="1" applyBorder="1" applyAlignment="1">
      <alignment horizontal="center" vertical="center"/>
    </xf>
    <xf numFmtId="49" fontId="28" fillId="0" borderId="55" xfId="0" applyNumberFormat="1" applyFont="1" applyBorder="1" applyAlignment="1">
      <alignment vertical="center"/>
    </xf>
    <xf numFmtId="0" fontId="25" fillId="0" borderId="81" xfId="0" applyFont="1" applyBorder="1"/>
    <xf numFmtId="0" fontId="31" fillId="0" borderId="74" xfId="0" applyFont="1" applyFill="1" applyBorder="1" applyAlignment="1">
      <alignment horizontal="center" vertical="center" wrapText="1"/>
    </xf>
    <xf numFmtId="0" fontId="25" fillId="0" borderId="29" xfId="0" applyFont="1" applyFill="1" applyBorder="1" applyAlignment="1">
      <alignment horizontal="center" wrapText="1"/>
    </xf>
    <xf numFmtId="0" fontId="25" fillId="0" borderId="21" xfId="0" applyFont="1" applyFill="1" applyBorder="1" applyAlignment="1">
      <alignment horizontal="center" wrapText="1"/>
    </xf>
    <xf numFmtId="0" fontId="25" fillId="0" borderId="25" xfId="0" applyFont="1" applyFill="1" applyBorder="1" applyAlignment="1">
      <alignment horizontal="center" wrapText="1"/>
    </xf>
    <xf numFmtId="49" fontId="28" fillId="0" borderId="34" xfId="0" applyNumberFormat="1" applyFont="1" applyBorder="1" applyAlignment="1">
      <alignment vertical="center"/>
    </xf>
    <xf numFmtId="0" fontId="39" fillId="7" borderId="57" xfId="0" applyNumberFormat="1" applyFont="1" applyFill="1" applyBorder="1" applyAlignment="1">
      <alignment horizontal="center" vertical="center"/>
    </xf>
    <xf numFmtId="0" fontId="39" fillId="7" borderId="67" xfId="0" applyNumberFormat="1" applyFont="1" applyFill="1" applyBorder="1" applyAlignment="1">
      <alignment horizontal="center" vertical="center"/>
    </xf>
    <xf numFmtId="0" fontId="24" fillId="0" borderId="10" xfId="0" applyFont="1" applyFill="1" applyBorder="1" applyAlignment="1">
      <alignment horizontal="center"/>
    </xf>
    <xf numFmtId="0" fontId="31" fillId="0" borderId="10" xfId="0" applyFont="1" applyFill="1" applyBorder="1" applyAlignment="1">
      <alignment horizontal="center"/>
    </xf>
    <xf numFmtId="0" fontId="25" fillId="0" borderId="9" xfId="0" applyFont="1" applyFill="1" applyBorder="1" applyAlignment="1">
      <alignment horizontal="center"/>
    </xf>
    <xf numFmtId="0" fontId="25" fillId="0" borderId="11" xfId="0" applyFont="1" applyFill="1" applyBorder="1" applyAlignment="1">
      <alignment horizontal="center"/>
    </xf>
    <xf numFmtId="0" fontId="39" fillId="4" borderId="58" xfId="0" applyNumberFormat="1" applyFont="1" applyFill="1" applyBorder="1" applyAlignment="1">
      <alignment horizontal="center" vertical="center"/>
    </xf>
    <xf numFmtId="0" fontId="28" fillId="4" borderId="59" xfId="0" applyNumberFormat="1" applyFont="1" applyFill="1" applyBorder="1" applyAlignment="1">
      <alignment vertical="center"/>
    </xf>
    <xf numFmtId="49" fontId="28" fillId="7" borderId="49" xfId="0" applyNumberFormat="1" applyFont="1" applyFill="1" applyBorder="1" applyAlignment="1">
      <alignment horizontal="center" vertical="center"/>
    </xf>
    <xf numFmtId="49" fontId="28" fillId="7" borderId="42" xfId="0" applyNumberFormat="1" applyFont="1" applyFill="1" applyBorder="1" applyAlignment="1">
      <alignment vertical="center"/>
    </xf>
    <xf numFmtId="0" fontId="39" fillId="7" borderId="26" xfId="0" applyNumberFormat="1" applyFont="1" applyFill="1" applyBorder="1" applyAlignment="1">
      <alignment horizontal="center" vertical="center"/>
    </xf>
    <xf numFmtId="0" fontId="28" fillId="7" borderId="24" xfId="0" applyNumberFormat="1" applyFont="1" applyFill="1" applyBorder="1" applyAlignment="1">
      <alignment vertical="center"/>
    </xf>
    <xf numFmtId="49" fontId="28" fillId="0" borderId="52" xfId="0" applyNumberFormat="1" applyFont="1" applyFill="1" applyBorder="1" applyAlignment="1">
      <alignment horizontal="center" vertical="center"/>
    </xf>
    <xf numFmtId="49" fontId="28" fillId="0" borderId="36" xfId="0" applyNumberFormat="1" applyFont="1" applyBorder="1" applyAlignment="1">
      <alignment vertical="center"/>
    </xf>
    <xf numFmtId="49" fontId="28" fillId="0" borderId="42" xfId="0" applyNumberFormat="1" applyFont="1" applyBorder="1" applyAlignment="1">
      <alignment vertical="center"/>
    </xf>
    <xf numFmtId="0" fontId="28" fillId="7" borderId="59" xfId="0" applyNumberFormat="1" applyFont="1" applyFill="1" applyBorder="1" applyAlignment="1">
      <alignment vertical="center"/>
    </xf>
    <xf numFmtId="0" fontId="25" fillId="0" borderId="54" xfId="0" applyFont="1" applyFill="1" applyBorder="1" applyAlignment="1">
      <alignment horizontal="center" wrapText="1"/>
    </xf>
    <xf numFmtId="0" fontId="25" fillId="0" borderId="40" xfId="0" applyFont="1" applyFill="1" applyBorder="1" applyAlignment="1">
      <alignment horizontal="center" wrapText="1"/>
    </xf>
    <xf numFmtId="0" fontId="25" fillId="0" borderId="41" xfId="0" applyFont="1" applyFill="1" applyBorder="1" applyAlignment="1">
      <alignment horizontal="center" wrapText="1"/>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4" xfId="0" applyFont="1" applyFill="1" applyBorder="1" applyAlignment="1">
      <alignment horizontal="center"/>
    </xf>
    <xf numFmtId="0" fontId="25" fillId="12"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14" borderId="0" xfId="0" applyFont="1" applyFill="1" applyBorder="1" applyAlignment="1">
      <alignment horizontal="center" vertical="center"/>
    </xf>
    <xf numFmtId="0" fontId="25" fillId="11" borderId="0" xfId="0" applyFont="1" applyFill="1" applyBorder="1" applyAlignment="1">
      <alignment horizontal="center" vertical="center"/>
    </xf>
    <xf numFmtId="0" fontId="25" fillId="14"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5" fillId="14" borderId="0" xfId="0" applyFont="1" applyFill="1" applyAlignment="1">
      <alignment vertical="center"/>
    </xf>
    <xf numFmtId="0" fontId="25" fillId="11" borderId="1" xfId="0" applyFont="1" applyFill="1" applyBorder="1" applyAlignment="1">
      <alignment horizontal="center"/>
    </xf>
    <xf numFmtId="0" fontId="0" fillId="0" borderId="2" xfId="0" applyBorder="1"/>
    <xf numFmtId="0" fontId="0" fillId="0" borderId="3" xfId="0" applyBorder="1"/>
    <xf numFmtId="0" fontId="25" fillId="13" borderId="0" xfId="0" applyFont="1" applyFill="1" applyAlignment="1">
      <alignment horizontal="center" wrapText="1"/>
    </xf>
    <xf numFmtId="0" fontId="25" fillId="13" borderId="0" xfId="0" applyFont="1" applyFill="1" applyAlignment="1">
      <alignment horizontal="center"/>
    </xf>
    <xf numFmtId="0" fontId="24" fillId="11" borderId="0" xfId="0" applyFont="1" applyFill="1" applyAlignment="1">
      <alignment horizontal="center" vertical="center"/>
    </xf>
    <xf numFmtId="0" fontId="36" fillId="5" borderId="0" xfId="0" applyFont="1" applyFill="1" applyAlignment="1">
      <alignment horizontal="center"/>
    </xf>
    <xf numFmtId="0" fontId="1" fillId="7" borderId="19"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6" fillId="4" borderId="4" xfId="0" applyFont="1" applyFill="1" applyBorder="1" applyAlignment="1">
      <alignment horizontal="center" vertical="center"/>
    </xf>
    <xf numFmtId="0" fontId="46" fillId="4" borderId="0" xfId="0" applyFont="1" applyFill="1" applyBorder="1" applyAlignment="1">
      <alignment horizontal="center" vertical="center"/>
    </xf>
    <xf numFmtId="0" fontId="25" fillId="7" borderId="2" xfId="0" applyFont="1" applyFill="1" applyBorder="1" applyAlignment="1">
      <alignment horizontal="right" vertical="center"/>
    </xf>
    <xf numFmtId="2" fontId="1" fillId="7" borderId="2" xfId="0" applyNumberFormat="1" applyFont="1" applyFill="1" applyBorder="1" applyAlignment="1">
      <alignment horizontal="left" vertical="center"/>
    </xf>
    <xf numFmtId="2" fontId="1" fillId="7" borderId="43" xfId="0" applyNumberFormat="1" applyFont="1" applyFill="1" applyBorder="1" applyAlignment="1">
      <alignment horizontal="left" vertical="center"/>
    </xf>
    <xf numFmtId="0" fontId="25" fillId="7" borderId="60" xfId="0" applyFont="1" applyFill="1" applyBorder="1" applyAlignment="1">
      <alignment horizontal="right" vertical="center" wrapText="1"/>
    </xf>
    <xf numFmtId="0" fontId="25" fillId="7" borderId="2" xfId="0" applyFont="1" applyFill="1" applyBorder="1" applyAlignment="1">
      <alignment horizontal="right" vertical="center" wrapText="1"/>
    </xf>
    <xf numFmtId="0" fontId="25" fillId="7" borderId="73" xfId="0" applyFont="1" applyFill="1" applyBorder="1" applyAlignment="1">
      <alignment horizontal="right" vertical="center" wrapText="1"/>
    </xf>
    <xf numFmtId="0" fontId="25" fillId="7" borderId="0" xfId="0" applyFont="1" applyFill="1" applyBorder="1" applyAlignment="1">
      <alignment horizontal="right" vertical="center" wrapText="1"/>
    </xf>
    <xf numFmtId="0" fontId="25" fillId="7" borderId="7" xfId="0" applyFont="1" applyFill="1" applyBorder="1" applyAlignment="1">
      <alignment horizontal="right" vertical="center"/>
    </xf>
    <xf numFmtId="2" fontId="1" fillId="7" borderId="0" xfId="0" applyNumberFormat="1" applyFont="1" applyFill="1" applyBorder="1" applyAlignment="1">
      <alignment horizontal="left" vertical="center"/>
    </xf>
    <xf numFmtId="2" fontId="1" fillId="7" borderId="64" xfId="0" applyNumberFormat="1" applyFont="1" applyFill="1" applyBorder="1" applyAlignment="1">
      <alignment horizontal="left" vertical="center"/>
    </xf>
    <xf numFmtId="0" fontId="1" fillId="7" borderId="34" xfId="0" applyFont="1" applyFill="1" applyBorder="1" applyAlignment="1">
      <alignment horizontal="center" vertical="center"/>
    </xf>
    <xf numFmtId="0" fontId="1" fillId="7" borderId="68" xfId="0" applyFont="1" applyFill="1" applyBorder="1" applyAlignment="1">
      <alignment horizontal="center" vertical="center"/>
    </xf>
    <xf numFmtId="0" fontId="1" fillId="7" borderId="79" xfId="0" applyFont="1" applyFill="1" applyBorder="1" applyAlignment="1">
      <alignment horizontal="center" vertical="center"/>
    </xf>
    <xf numFmtId="0" fontId="1" fillId="7" borderId="71" xfId="0"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7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4" borderId="76" xfId="0" applyFont="1" applyFill="1" applyBorder="1" applyAlignment="1">
      <alignment horizontal="center" vertical="center"/>
    </xf>
    <xf numFmtId="0" fontId="1" fillId="4"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3" xfId="0" applyFont="1" applyFill="1" applyBorder="1" applyAlignment="1">
      <alignment horizontal="center" vertical="center"/>
    </xf>
    <xf numFmtId="0" fontId="1" fillId="7" borderId="24" xfId="0" applyFont="1" applyFill="1" applyBorder="1" applyAlignment="1">
      <alignment horizontal="center" vertical="center" shrinkToFit="1"/>
    </xf>
    <xf numFmtId="0" fontId="1" fillId="7" borderId="67" xfId="0" applyFont="1" applyFill="1" applyBorder="1" applyAlignment="1">
      <alignment horizontal="center" vertical="center" shrinkToFit="1"/>
    </xf>
    <xf numFmtId="0" fontId="1" fillId="7" borderId="79" xfId="0" applyFont="1" applyFill="1" applyBorder="1" applyAlignment="1">
      <alignment horizontal="center" vertical="center" wrapText="1"/>
    </xf>
    <xf numFmtId="0" fontId="1" fillId="7" borderId="71"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59" xfId="0" applyFont="1" applyFill="1" applyBorder="1" applyAlignment="1">
      <alignment horizontal="center" vertical="center"/>
    </xf>
    <xf numFmtId="0" fontId="1" fillId="7" borderId="26" xfId="0" applyFont="1" applyFill="1" applyBorder="1" applyAlignment="1">
      <alignment horizontal="center" vertical="center" shrinkToFit="1"/>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xf>
    <xf numFmtId="0" fontId="25" fillId="7" borderId="24" xfId="0" applyFont="1" applyFill="1" applyBorder="1" applyAlignment="1">
      <alignment horizontal="center" vertical="center" shrinkToFit="1"/>
    </xf>
    <xf numFmtId="0" fontId="25" fillId="7" borderId="26" xfId="0" applyFont="1" applyFill="1" applyBorder="1" applyAlignment="1">
      <alignment horizontal="center" vertical="center" shrinkToFit="1"/>
    </xf>
    <xf numFmtId="0" fontId="25" fillId="7" borderId="79" xfId="0"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5" fillId="4" borderId="76" xfId="0" applyFont="1" applyFill="1" applyBorder="1" applyAlignment="1">
      <alignment horizontal="center" vertical="center"/>
    </xf>
    <xf numFmtId="0" fontId="25" fillId="4" borderId="12" xfId="0" applyFont="1" applyFill="1" applyBorder="1" applyAlignment="1">
      <alignment horizontal="center" vertical="center"/>
    </xf>
    <xf numFmtId="169" fontId="3" fillId="7" borderId="2" xfId="0" applyNumberFormat="1" applyFont="1" applyFill="1" applyBorder="1" applyAlignment="1">
      <alignment horizontal="center" vertical="center"/>
    </xf>
    <xf numFmtId="169" fontId="3" fillId="7" borderId="0" xfId="0" applyNumberFormat="1" applyFont="1" applyFill="1" applyBorder="1" applyAlignment="1">
      <alignment horizontal="center" vertical="center"/>
    </xf>
    <xf numFmtId="0" fontId="25" fillId="7" borderId="19" xfId="0" applyFont="1" applyFill="1" applyBorder="1" applyAlignment="1">
      <alignment horizontal="center" vertical="center"/>
    </xf>
    <xf numFmtId="0" fontId="25" fillId="7" borderId="23" xfId="0" applyFont="1" applyFill="1" applyBorder="1" applyAlignment="1">
      <alignment horizontal="center" vertical="center"/>
    </xf>
    <xf numFmtId="0" fontId="25" fillId="7" borderId="18" xfId="0" applyFont="1" applyFill="1" applyBorder="1" applyAlignment="1">
      <alignment horizontal="center" vertical="center"/>
    </xf>
    <xf numFmtId="0" fontId="25" fillId="4" borderId="82" xfId="0" applyFont="1" applyFill="1" applyBorder="1" applyAlignment="1">
      <alignment horizontal="center"/>
    </xf>
    <xf numFmtId="0" fontId="46" fillId="4" borderId="7" xfId="0" applyFont="1" applyFill="1" applyBorder="1" applyAlignment="1">
      <alignment horizontal="center" vertical="center"/>
    </xf>
    <xf numFmtId="0" fontId="24" fillId="4" borderId="0" xfId="0" applyFont="1" applyFill="1" applyBorder="1" applyAlignment="1">
      <alignment horizontal="left" vertical="center"/>
    </xf>
    <xf numFmtId="0" fontId="24" fillId="4" borderId="5" xfId="0" applyFont="1" applyFill="1" applyBorder="1" applyAlignment="1">
      <alignment horizontal="left" vertical="center"/>
    </xf>
    <xf numFmtId="2" fontId="25" fillId="7" borderId="2" xfId="0" applyNumberFormat="1" applyFont="1" applyFill="1" applyBorder="1" applyAlignment="1">
      <alignment horizontal="left" vertical="center"/>
    </xf>
    <xf numFmtId="0" fontId="25" fillId="7" borderId="70" xfId="0" applyFont="1" applyFill="1" applyBorder="1" applyAlignment="1">
      <alignment horizontal="right" vertical="center" wrapText="1"/>
    </xf>
    <xf numFmtId="0" fontId="25" fillId="7" borderId="7" xfId="0" applyFont="1" applyFill="1" applyBorder="1" applyAlignment="1">
      <alignment horizontal="right" vertical="center" wrapText="1"/>
    </xf>
    <xf numFmtId="2" fontId="25" fillId="7" borderId="7" xfId="0" applyNumberFormat="1" applyFont="1" applyFill="1" applyBorder="1" applyAlignment="1">
      <alignment horizontal="left" vertical="center"/>
    </xf>
    <xf numFmtId="0" fontId="25" fillId="2" borderId="51"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50" xfId="0" applyFont="1" applyFill="1" applyBorder="1" applyAlignment="1">
      <alignment horizontal="center" vertical="center"/>
    </xf>
    <xf numFmtId="0" fontId="25" fillId="2" borderId="19" xfId="0" applyFont="1" applyFill="1" applyBorder="1" applyAlignment="1">
      <alignment horizontal="center" vertical="center"/>
    </xf>
    <xf numFmtId="0" fontId="25" fillId="7" borderId="0" xfId="0" applyFont="1" applyFill="1" applyBorder="1" applyAlignment="1">
      <alignment horizontal="left" vertical="center" wrapText="1"/>
    </xf>
    <xf numFmtId="0" fontId="25" fillId="7" borderId="5" xfId="0" applyFont="1" applyFill="1" applyBorder="1" applyAlignment="1">
      <alignment horizontal="left" vertical="center" wrapText="1"/>
    </xf>
    <xf numFmtId="0" fontId="25" fillId="7" borderId="7"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5" fillId="2" borderId="58" xfId="0" applyFont="1" applyFill="1" applyBorder="1" applyAlignment="1">
      <alignment horizontal="center" vertical="center"/>
    </xf>
    <xf numFmtId="0" fontId="25" fillId="2" borderId="18"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5" xfId="0" applyFont="1" applyFill="1" applyBorder="1" applyAlignment="1">
      <alignment horizontal="center" vertical="center"/>
    </xf>
    <xf numFmtId="169" fontId="3" fillId="7" borderId="7"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9" fontId="1" fillId="7" borderId="6" xfId="0" applyNumberFormat="1" applyFont="1" applyFill="1" applyBorder="1" applyAlignment="1">
      <alignment horizontal="center" vertical="center"/>
    </xf>
    <xf numFmtId="0" fontId="25" fillId="0" borderId="58"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5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4" borderId="78" xfId="0" applyFont="1" applyFill="1" applyBorder="1" applyAlignment="1">
      <alignment horizontal="center" vertical="center"/>
    </xf>
    <xf numFmtId="0" fontId="53" fillId="4" borderId="82"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5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4" borderId="83" xfId="0" applyFont="1" applyFill="1" applyBorder="1" applyAlignment="1">
      <alignment horizontal="center" vertical="center"/>
    </xf>
    <xf numFmtId="0" fontId="1" fillId="4" borderId="7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2" fontId="1" fillId="7" borderId="7" xfId="0" applyNumberFormat="1" applyFont="1" applyFill="1" applyBorder="1" applyAlignment="1">
      <alignment horizontal="left" vertical="center"/>
    </xf>
    <xf numFmtId="0" fontId="38" fillId="0" borderId="4" xfId="0" applyFont="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5" fillId="7" borderId="29" xfId="0" applyFont="1" applyFill="1" applyBorder="1" applyAlignment="1">
      <alignment horizontal="center" shrinkToFit="1"/>
    </xf>
    <xf numFmtId="0" fontId="25" fillId="7" borderId="25" xfId="0" applyFont="1" applyFill="1" applyBorder="1" applyAlignment="1">
      <alignment horizontal="center" shrinkToFit="1"/>
    </xf>
    <xf numFmtId="0" fontId="25" fillId="4" borderId="29" xfId="0" applyFont="1" applyFill="1" applyBorder="1" applyAlignment="1">
      <alignment horizontal="center" shrinkToFit="1"/>
    </xf>
    <xf numFmtId="0" fontId="25" fillId="4" borderId="25" xfId="0" applyFont="1" applyFill="1" applyBorder="1" applyAlignment="1">
      <alignment horizontal="center" shrinkToFit="1"/>
    </xf>
    <xf numFmtId="0" fontId="25" fillId="7" borderId="29" xfId="0" applyFont="1" applyFill="1" applyBorder="1" applyAlignment="1">
      <alignment horizontal="center"/>
    </xf>
    <xf numFmtId="0" fontId="25" fillId="7" borderId="25" xfId="0" applyFont="1" applyFill="1" applyBorder="1" applyAlignment="1">
      <alignment horizontal="center"/>
    </xf>
    <xf numFmtId="0" fontId="25" fillId="4" borderId="29" xfId="0" applyFont="1" applyFill="1" applyBorder="1" applyAlignment="1">
      <alignment horizontal="center"/>
    </xf>
    <xf numFmtId="0" fontId="25" fillId="4" borderId="25" xfId="0" applyFont="1" applyFill="1" applyBorder="1" applyAlignment="1">
      <alignment horizontal="center"/>
    </xf>
    <xf numFmtId="0" fontId="25" fillId="7" borderId="21" xfId="0" applyFont="1" applyFill="1" applyBorder="1" applyAlignment="1">
      <alignment horizontal="center"/>
    </xf>
    <xf numFmtId="0" fontId="25" fillId="4" borderId="21" xfId="0" applyFont="1" applyFill="1" applyBorder="1" applyAlignment="1">
      <alignment horizontal="center"/>
    </xf>
    <xf numFmtId="0" fontId="31" fillId="0" borderId="9" xfId="0" applyFont="1" applyBorder="1" applyAlignment="1">
      <alignment horizontal="center"/>
    </xf>
    <xf numFmtId="0" fontId="32" fillId="0" borderId="10" xfId="0" applyFont="1" applyBorder="1" applyAlignment="1">
      <alignment horizontal="center" shrinkToFit="1"/>
    </xf>
    <xf numFmtId="0" fontId="25" fillId="7" borderId="15" xfId="0" applyFont="1" applyFill="1" applyBorder="1" applyAlignment="1">
      <alignment horizontal="center"/>
    </xf>
    <xf numFmtId="0" fontId="25" fillId="7" borderId="17" xfId="0" applyFont="1" applyFill="1" applyBorder="1" applyAlignment="1">
      <alignment horizontal="center"/>
    </xf>
    <xf numFmtId="0" fontId="25" fillId="4" borderId="18" xfId="0" applyFont="1" applyFill="1" applyBorder="1" applyAlignment="1">
      <alignment horizontal="center"/>
    </xf>
    <xf numFmtId="0" fontId="25" fillId="4" borderId="23" xfId="0" applyFont="1" applyFill="1" applyBorder="1" applyAlignment="1">
      <alignment horizontal="center"/>
    </xf>
    <xf numFmtId="0" fontId="27" fillId="5" borderId="9" xfId="0" applyFont="1" applyFill="1" applyBorder="1" applyAlignment="1">
      <alignment horizontal="center"/>
    </xf>
    <xf numFmtId="0" fontId="27" fillId="5" borderId="11" xfId="0" applyFont="1" applyFill="1" applyBorder="1" applyAlignment="1">
      <alignment horizontal="center"/>
    </xf>
    <xf numFmtId="0" fontId="25" fillId="7" borderId="15" xfId="0" applyFont="1" applyFill="1" applyBorder="1" applyAlignment="1">
      <alignment horizontal="center" shrinkToFit="1"/>
    </xf>
    <xf numFmtId="0" fontId="25" fillId="7" borderId="17" xfId="0" applyFont="1" applyFill="1" applyBorder="1" applyAlignment="1">
      <alignment horizontal="center" shrinkToFit="1"/>
    </xf>
    <xf numFmtId="0" fontId="25" fillId="7" borderId="18" xfId="0" applyFont="1" applyFill="1" applyBorder="1" applyAlignment="1">
      <alignment horizontal="center"/>
    </xf>
    <xf numFmtId="0" fontId="25" fillId="7" borderId="23" xfId="0" applyFont="1" applyFill="1" applyBorder="1" applyAlignment="1">
      <alignment horizontal="center"/>
    </xf>
    <xf numFmtId="0" fontId="25" fillId="7" borderId="58" xfId="0" applyFont="1" applyFill="1" applyBorder="1" applyAlignment="1">
      <alignment horizontal="center"/>
    </xf>
    <xf numFmtId="0" fontId="25" fillId="7" borderId="51" xfId="0" applyFont="1" applyFill="1" applyBorder="1" applyAlignment="1">
      <alignment horizontal="center"/>
    </xf>
    <xf numFmtId="0" fontId="25" fillId="7" borderId="16" xfId="0" applyFont="1" applyFill="1" applyBorder="1" applyAlignment="1">
      <alignment horizontal="center"/>
    </xf>
    <xf numFmtId="0" fontId="27" fillId="5" borderId="1" xfId="0" applyFont="1" applyFill="1" applyBorder="1" applyAlignment="1">
      <alignment horizontal="center"/>
    </xf>
    <xf numFmtId="0" fontId="27" fillId="5" borderId="2" xfId="0" applyFont="1" applyFill="1" applyBorder="1" applyAlignment="1">
      <alignment horizontal="center"/>
    </xf>
    <xf numFmtId="0" fontId="32" fillId="0" borderId="10" xfId="0" applyFont="1" applyBorder="1" applyAlignment="1">
      <alignment horizontal="center"/>
    </xf>
    <xf numFmtId="0" fontId="25" fillId="0" borderId="19" xfId="0" applyFont="1" applyBorder="1" applyAlignment="1">
      <alignment vertical="center"/>
    </xf>
    <xf numFmtId="0" fontId="25" fillId="0" borderId="2" xfId="0" applyFont="1" applyBorder="1" applyAlignment="1">
      <alignment horizontal="center"/>
    </xf>
    <xf numFmtId="0" fontId="25" fillId="0" borderId="0" xfId="0" applyFont="1" applyAlignment="1">
      <alignment horizontal="center"/>
    </xf>
    <xf numFmtId="0" fontId="25" fillId="0" borderId="50" xfId="0" applyFont="1" applyBorder="1" applyAlignment="1">
      <alignment vertical="center"/>
    </xf>
    <xf numFmtId="0" fontId="25" fillId="0" borderId="63" xfId="0" applyFont="1" applyBorder="1" applyAlignment="1">
      <alignment vertical="center"/>
    </xf>
    <xf numFmtId="0" fontId="25" fillId="0" borderId="55" xfId="0" applyFont="1" applyBorder="1" applyAlignment="1">
      <alignment vertical="center"/>
    </xf>
    <xf numFmtId="0" fontId="25" fillId="0" borderId="39" xfId="0" applyFont="1" applyBorder="1" applyAlignment="1">
      <alignment vertical="center"/>
    </xf>
    <xf numFmtId="49" fontId="25" fillId="0" borderId="74" xfId="0" applyNumberFormat="1" applyFont="1" applyBorder="1" applyAlignment="1">
      <alignment horizontal="center" vertical="center"/>
    </xf>
    <xf numFmtId="49" fontId="25" fillId="0" borderId="81" xfId="0" applyNumberFormat="1" applyFont="1" applyBorder="1" applyAlignment="1">
      <alignment horizontal="center" vertical="center"/>
    </xf>
    <xf numFmtId="0" fontId="25" fillId="7" borderId="19" xfId="0" applyFont="1" applyFill="1" applyBorder="1" applyAlignment="1">
      <alignment vertical="center"/>
    </xf>
    <xf numFmtId="49" fontId="25" fillId="0" borderId="90" xfId="0" applyNumberFormat="1" applyFont="1" applyBorder="1" applyAlignment="1">
      <alignment horizontal="center" vertical="center"/>
    </xf>
    <xf numFmtId="49" fontId="25" fillId="0" borderId="89" xfId="0" applyNumberFormat="1" applyFont="1" applyBorder="1" applyAlignment="1">
      <alignment horizontal="center" vertical="center"/>
    </xf>
    <xf numFmtId="49" fontId="25" fillId="0" borderId="88" xfId="0" applyNumberFormat="1" applyFont="1" applyBorder="1" applyAlignment="1">
      <alignment horizontal="center" vertical="center"/>
    </xf>
    <xf numFmtId="0" fontId="25" fillId="0" borderId="49" xfId="0" applyFont="1" applyBorder="1" applyAlignment="1">
      <alignment vertical="center"/>
    </xf>
    <xf numFmtId="0" fontId="25" fillId="0" borderId="51" xfId="0" applyFont="1" applyBorder="1" applyAlignment="1">
      <alignment vertical="center"/>
    </xf>
    <xf numFmtId="0" fontId="25" fillId="0" borderId="42" xfId="0" applyFont="1" applyBorder="1" applyAlignment="1">
      <alignment vertical="center"/>
    </xf>
    <xf numFmtId="0" fontId="25" fillId="0" borderId="56" xfId="0" applyFont="1" applyBorder="1" applyAlignment="1">
      <alignment vertical="center"/>
    </xf>
    <xf numFmtId="0" fontId="24" fillId="7" borderId="57" xfId="0" applyFont="1" applyFill="1" applyBorder="1" applyAlignment="1">
      <alignment horizontal="center" vertical="center" shrinkToFit="1"/>
    </xf>
    <xf numFmtId="0" fontId="24" fillId="7" borderId="67" xfId="0" applyFont="1" applyFill="1" applyBorder="1" applyAlignment="1">
      <alignment horizontal="center" vertical="center" shrinkToFit="1"/>
    </xf>
    <xf numFmtId="0" fontId="24" fillId="4" borderId="57" xfId="0" applyFont="1" applyFill="1" applyBorder="1" applyAlignment="1">
      <alignment horizontal="center" vertical="center" shrinkToFit="1"/>
    </xf>
    <xf numFmtId="0" fontId="24" fillId="4" borderId="67" xfId="0" applyFont="1" applyFill="1" applyBorder="1" applyAlignment="1">
      <alignment horizontal="center" vertical="center" shrinkToFit="1"/>
    </xf>
    <xf numFmtId="0" fontId="24" fillId="4" borderId="58" xfId="0" applyFont="1" applyFill="1" applyBorder="1" applyAlignment="1">
      <alignment horizontal="center" vertical="center" shrinkToFit="1"/>
    </xf>
    <xf numFmtId="0" fontId="24" fillId="4" borderId="59" xfId="0" applyFont="1" applyFill="1" applyBorder="1" applyAlignment="1">
      <alignment horizontal="center" vertical="center" shrinkToFit="1"/>
    </xf>
    <xf numFmtId="0" fontId="24" fillId="7" borderId="58" xfId="0" applyFont="1" applyFill="1" applyBorder="1" applyAlignment="1">
      <alignment horizontal="center" vertical="center" shrinkToFit="1"/>
    </xf>
    <xf numFmtId="0" fontId="24" fillId="7" borderId="24" xfId="0" applyFont="1" applyFill="1" applyBorder="1" applyAlignment="1">
      <alignment horizontal="center" vertical="center" shrinkToFit="1"/>
    </xf>
    <xf numFmtId="0" fontId="24" fillId="2" borderId="51"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7" borderId="26" xfId="0" applyFont="1" applyFill="1" applyBorder="1" applyAlignment="1">
      <alignment horizontal="center" vertical="center" shrinkToFit="1"/>
    </xf>
    <xf numFmtId="0" fontId="24" fillId="7" borderId="59" xfId="0" applyFont="1" applyFill="1" applyBorder="1" applyAlignment="1">
      <alignment horizontal="center" vertical="center" shrinkToFit="1"/>
    </xf>
    <xf numFmtId="0" fontId="25" fillId="0" borderId="67" xfId="0" applyFont="1" applyBorder="1" applyAlignment="1">
      <alignment shrinkToFit="1"/>
    </xf>
    <xf numFmtId="0" fontId="24" fillId="4" borderId="26" xfId="0" applyFont="1" applyFill="1" applyBorder="1" applyAlignment="1">
      <alignment horizontal="center" vertical="center" shrinkToFit="1"/>
    </xf>
    <xf numFmtId="0" fontId="24" fillId="4" borderId="24" xfId="0" applyFont="1" applyFill="1" applyBorder="1" applyAlignment="1">
      <alignment horizontal="center" vertical="center" shrinkToFit="1"/>
    </xf>
    <xf numFmtId="0" fontId="24" fillId="7" borderId="83" xfId="0" applyFont="1" applyFill="1" applyBorder="1" applyAlignment="1">
      <alignment horizontal="center" vertical="center" shrinkToFit="1"/>
    </xf>
    <xf numFmtId="0" fontId="25" fillId="0" borderId="84" xfId="0" applyFont="1" applyBorder="1" applyAlignment="1">
      <alignment shrinkToFit="1"/>
    </xf>
    <xf numFmtId="0" fontId="24" fillId="7" borderId="84" xfId="0" applyFont="1" applyFill="1" applyBorder="1" applyAlignment="1">
      <alignment horizontal="center" vertical="center" shrinkToFit="1"/>
    </xf>
    <xf numFmtId="0" fontId="24" fillId="0" borderId="83"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4" borderId="74" xfId="0" applyFont="1" applyFill="1" applyBorder="1" applyAlignment="1">
      <alignment horizontal="center" vertical="center" shrinkToFit="1"/>
    </xf>
    <xf numFmtId="0" fontId="24" fillId="4" borderId="81" xfId="0" applyFont="1" applyFill="1" applyBorder="1" applyAlignment="1">
      <alignment horizontal="center" vertical="center" shrinkToFit="1"/>
    </xf>
    <xf numFmtId="0" fontId="24" fillId="7" borderId="74" xfId="0" applyFont="1" applyFill="1" applyBorder="1" applyAlignment="1">
      <alignment horizontal="center" vertical="center" wrapText="1"/>
    </xf>
    <xf numFmtId="0" fontId="24" fillId="7" borderId="81" xfId="0" applyFont="1" applyFill="1" applyBorder="1" applyAlignment="1">
      <alignment horizontal="center" vertical="center" wrapText="1"/>
    </xf>
    <xf numFmtId="0" fontId="24" fillId="4" borderId="12" xfId="0" applyFont="1" applyFill="1" applyBorder="1" applyAlignment="1">
      <alignment horizontal="center" vertical="center" shrinkToFit="1"/>
    </xf>
    <xf numFmtId="0" fontId="24" fillId="4" borderId="76" xfId="0" applyFont="1" applyFill="1" applyBorder="1" applyAlignment="1">
      <alignment horizontal="center" vertical="center" shrinkToFit="1"/>
    </xf>
    <xf numFmtId="0" fontId="24" fillId="7" borderId="74" xfId="0" applyFont="1" applyFill="1" applyBorder="1" applyAlignment="1">
      <alignment horizontal="center" vertical="center" shrinkToFit="1"/>
    </xf>
    <xf numFmtId="0" fontId="24" fillId="7" borderId="81" xfId="0" applyFont="1" applyFill="1" applyBorder="1" applyAlignment="1">
      <alignment horizontal="center" vertical="center" shrinkToFit="1"/>
    </xf>
    <xf numFmtId="0" fontId="24" fillId="4" borderId="83" xfId="0" applyFont="1" applyFill="1" applyBorder="1" applyAlignment="1">
      <alignment horizontal="center" vertical="center" shrinkToFit="1"/>
    </xf>
    <xf numFmtId="0" fontId="24" fillId="4" borderId="84" xfId="0" applyFont="1" applyFill="1" applyBorder="1" applyAlignment="1">
      <alignment horizontal="center" vertical="center" shrinkToFit="1"/>
    </xf>
    <xf numFmtId="0" fontId="24" fillId="7" borderId="83" xfId="0" applyFont="1" applyFill="1" applyBorder="1" applyAlignment="1">
      <alignment horizontal="center" vertical="center" wrapText="1"/>
    </xf>
    <xf numFmtId="0" fontId="24" fillId="7" borderId="84" xfId="0" applyFont="1" applyFill="1" applyBorder="1" applyAlignment="1">
      <alignment horizontal="center" vertical="center" wrapText="1"/>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49" fontId="31" fillId="0" borderId="4" xfId="0" applyNumberFormat="1" applyFont="1" applyBorder="1" applyAlignment="1">
      <alignment horizontal="center"/>
    </xf>
    <xf numFmtId="49" fontId="31" fillId="0" borderId="0" xfId="0" applyNumberFormat="1" applyFont="1" applyBorder="1" applyAlignment="1">
      <alignment horizontal="center"/>
    </xf>
    <xf numFmtId="49" fontId="31" fillId="0" borderId="5" xfId="0" applyNumberFormat="1" applyFont="1" applyBorder="1" applyAlignment="1">
      <alignment horizontal="center"/>
    </xf>
    <xf numFmtId="0" fontId="40" fillId="5" borderId="20" xfId="0" applyFont="1" applyFill="1" applyBorder="1" applyAlignment="1">
      <alignment horizontal="center"/>
    </xf>
    <xf numFmtId="0" fontId="40" fillId="5" borderId="21" xfId="0" applyFont="1" applyFill="1" applyBorder="1" applyAlignment="1">
      <alignment horizontal="center"/>
    </xf>
    <xf numFmtId="0" fontId="40" fillId="5" borderId="22" xfId="0" applyFont="1" applyFill="1" applyBorder="1" applyAlignment="1">
      <alignment horizontal="center"/>
    </xf>
    <xf numFmtId="0" fontId="24" fillId="0" borderId="91" xfId="0" applyFont="1" applyFill="1" applyBorder="1" applyAlignment="1">
      <alignment horizontal="center"/>
    </xf>
    <xf numFmtId="0" fontId="1" fillId="0" borderId="91" xfId="0" applyFont="1" applyBorder="1" applyAlignment="1">
      <alignment horizontal="center"/>
    </xf>
    <xf numFmtId="0" fontId="25" fillId="0" borderId="0" xfId="0" applyFont="1" applyAlignment="1"/>
    <xf numFmtId="165" fontId="25" fillId="0" borderId="0" xfId="0" applyNumberFormat="1" applyFont="1" applyAlignment="1">
      <alignment horizontal="center"/>
    </xf>
    <xf numFmtId="0" fontId="28" fillId="0" borderId="0" xfId="0" applyFont="1" applyAlignment="1">
      <alignment horizontal="center"/>
    </xf>
    <xf numFmtId="0" fontId="39" fillId="0" borderId="0" xfId="0" applyFont="1" applyBorder="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haredStrings" Target="sharedStrings.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sp macro="" textlink="">
      <xdr:nvSpPr>
        <xdr:cNvPr id="57345" name="Picture 1" descr="WFTDA-notext-micro_doclogo"/>
        <xdr:cNvSpPr>
          <a:spLocks noChangeAspect="1" noChangeArrowheads="1"/>
        </xdr:cNvSpPr>
      </xdr:nvSpPr>
      <xdr:spPr bwMode="auto">
        <a:xfrm>
          <a:off x="12700" y="12700"/>
          <a:ext cx="520700" cy="736600"/>
        </a:xfrm>
        <a:prstGeom prst="rect">
          <a:avLst/>
        </a:prstGeom>
        <a:noFill/>
        <a:ln w="9525">
          <a:noFill/>
          <a:miter lim="800000"/>
          <a:headEnd/>
          <a:tailEnd/>
        </a:ln>
      </xdr:spPr>
      <xdr:txBody>
        <a:bodyPr rtlCol="0" anchor="ctr"/>
        <a:lstStyle/>
        <a:p>
          <a:pPr algn="ctr"/>
          <a:endParaRPr lang="en-US"/>
        </a:p>
      </xdr:txBody>
    </xdr:sp>
    <xdr:clientData/>
  </xdr:twoCellAnchor>
  <xdr:twoCellAnchor editAs="oneCell">
    <xdr:from>
      <xdr:col>10</xdr:col>
      <xdr:colOff>101600</xdr:colOff>
      <xdr:row>0</xdr:row>
      <xdr:rowOff>25400</xdr:rowOff>
    </xdr:from>
    <xdr:to>
      <xdr:col>10</xdr:col>
      <xdr:colOff>558800</xdr:colOff>
      <xdr:row>2</xdr:row>
      <xdr:rowOff>165100</xdr:rowOff>
    </xdr:to>
    <xdr:sp macro="" textlink="">
      <xdr:nvSpPr>
        <xdr:cNvPr id="57346" name="Picture 2" descr="WFTDA-notext-micro_doclogo"/>
        <xdr:cNvSpPr>
          <a:spLocks noChangeAspect="1" noChangeArrowheads="1"/>
        </xdr:cNvSpPr>
      </xdr:nvSpPr>
      <xdr:spPr bwMode="auto">
        <a:xfrm>
          <a:off x="6032500" y="25400"/>
          <a:ext cx="457200" cy="711200"/>
        </a:xfrm>
        <a:prstGeom prst="rect">
          <a:avLst/>
        </a:prstGeom>
        <a:noFill/>
        <a:ln w="9525">
          <a:no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215900</xdr:colOff>
      <xdr:row>52</xdr:row>
      <xdr:rowOff>101600</xdr:rowOff>
    </xdr:to>
    <xdr:pic>
      <xdr:nvPicPr>
        <xdr:cNvPr id="5836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69500"/>
          <a:ext cx="215900" cy="317500"/>
        </a:xfrm>
        <a:prstGeom prst="rect">
          <a:avLst/>
        </a:prstGeom>
        <a:noFill/>
        <a:ln w="9525">
          <a:noFill/>
          <a:miter lim="800000"/>
          <a:headEnd/>
          <a:tailEnd/>
        </a:ln>
      </xdr:spPr>
    </xdr:pic>
    <xdr:clientData/>
  </xdr:twoCellAnchor>
  <xdr:twoCellAnchor editAs="oneCell">
    <xdr:from>
      <xdr:col>11</xdr:col>
      <xdr:colOff>63500</xdr:colOff>
      <xdr:row>51</xdr:row>
      <xdr:rowOff>0</xdr:rowOff>
    </xdr:from>
    <xdr:to>
      <xdr:col>11</xdr:col>
      <xdr:colOff>292100</xdr:colOff>
      <xdr:row>52</xdr:row>
      <xdr:rowOff>101600</xdr:rowOff>
    </xdr:to>
    <xdr:pic>
      <xdr:nvPicPr>
        <xdr:cNvPr id="5837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061200" y="9969500"/>
          <a:ext cx="22860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31"/>
  <sheetViews>
    <sheetView workbookViewId="0">
      <selection activeCell="B8" sqref="B8:K8"/>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7"/>
  </cols>
  <sheetData>
    <row r="1" spans="1:11" ht="27" customHeight="1">
      <c r="A1" s="45"/>
      <c r="B1" s="734" t="s">
        <v>115</v>
      </c>
      <c r="C1" s="734"/>
      <c r="D1" s="734"/>
      <c r="E1" s="734"/>
      <c r="F1" s="734"/>
      <c r="G1" s="734"/>
      <c r="H1" s="734"/>
      <c r="I1" s="734"/>
      <c r="J1" s="734"/>
      <c r="K1" s="46"/>
    </row>
    <row r="2" spans="1:11" ht="18" customHeight="1">
      <c r="A2" s="735" t="s">
        <v>405</v>
      </c>
      <c r="B2" s="736"/>
      <c r="C2" s="736"/>
      <c r="D2" s="736"/>
      <c r="E2" s="736"/>
      <c r="F2" s="736"/>
      <c r="G2" s="736"/>
      <c r="H2" s="736"/>
      <c r="I2" s="736"/>
      <c r="J2" s="736"/>
      <c r="K2" s="737"/>
    </row>
    <row r="3" spans="1:11" ht="15.75" customHeight="1" thickBot="1">
      <c r="A3" s="738" t="s">
        <v>432</v>
      </c>
      <c r="B3" s="739"/>
      <c r="C3" s="739"/>
      <c r="D3" s="739"/>
      <c r="E3" s="739"/>
      <c r="F3" s="739"/>
      <c r="G3" s="739"/>
      <c r="H3" s="739"/>
      <c r="I3" s="739"/>
      <c r="J3" s="739"/>
      <c r="K3" s="740"/>
    </row>
    <row r="4" spans="1:11" ht="9" customHeight="1">
      <c r="A4" s="693"/>
      <c r="B4" s="694"/>
      <c r="C4" s="694"/>
      <c r="D4" s="694"/>
      <c r="E4" s="694"/>
      <c r="F4" s="694"/>
      <c r="G4" s="694"/>
      <c r="H4" s="694"/>
      <c r="I4" s="694"/>
      <c r="J4" s="694"/>
      <c r="K4" s="695"/>
    </row>
    <row r="5" spans="1:11">
      <c r="A5" s="48">
        <v>1</v>
      </c>
      <c r="B5" s="692" t="s">
        <v>214</v>
      </c>
      <c r="C5" s="692"/>
      <c r="D5" s="692"/>
      <c r="E5" s="692"/>
      <c r="F5" s="692"/>
      <c r="G5" s="692"/>
      <c r="H5" s="692"/>
      <c r="I5" s="692"/>
      <c r="J5" s="692"/>
      <c r="K5" s="706"/>
    </row>
    <row r="6" spans="1:11">
      <c r="A6" s="48">
        <v>2</v>
      </c>
      <c r="B6" s="692" t="s">
        <v>129</v>
      </c>
      <c r="C6" s="692"/>
      <c r="D6" s="692"/>
      <c r="E6" s="692"/>
      <c r="F6" s="692"/>
      <c r="G6" s="692"/>
      <c r="H6" s="692"/>
      <c r="I6" s="692"/>
      <c r="J6" s="692"/>
      <c r="K6" s="706"/>
    </row>
    <row r="7" spans="1:11">
      <c r="A7" s="48">
        <v>3</v>
      </c>
      <c r="B7" s="692" t="s">
        <v>291</v>
      </c>
      <c r="C7" s="692"/>
      <c r="D7" s="692"/>
      <c r="E7" s="692"/>
      <c r="F7" s="692"/>
      <c r="G7" s="692"/>
      <c r="H7" s="692"/>
      <c r="I7" s="692"/>
      <c r="J7" s="692"/>
      <c r="K7" s="706"/>
    </row>
    <row r="8" spans="1:11" ht="13" thickBot="1">
      <c r="A8" s="49"/>
      <c r="B8" s="707"/>
      <c r="C8" s="707"/>
      <c r="D8" s="707"/>
      <c r="E8" s="707"/>
      <c r="F8" s="707"/>
      <c r="G8" s="707"/>
      <c r="H8" s="707"/>
      <c r="I8" s="707"/>
      <c r="J8" s="707"/>
      <c r="K8" s="708"/>
    </row>
    <row r="9" spans="1:11">
      <c r="A9" s="709" t="s">
        <v>205</v>
      </c>
      <c r="B9" s="710"/>
      <c r="C9" s="710"/>
      <c r="D9" s="710"/>
      <c r="E9" s="710"/>
      <c r="F9" s="710"/>
      <c r="G9" s="710"/>
      <c r="H9" s="710"/>
      <c r="I9" s="710"/>
      <c r="J9" s="710"/>
      <c r="K9" s="711"/>
    </row>
    <row r="10" spans="1:11" ht="13" thickBot="1">
      <c r="A10" s="712"/>
      <c r="B10" s="713"/>
      <c r="C10" s="713"/>
      <c r="D10" s="713"/>
      <c r="E10" s="713"/>
      <c r="F10" s="713"/>
      <c r="G10" s="713"/>
      <c r="H10" s="713"/>
      <c r="I10" s="713"/>
      <c r="J10" s="713"/>
      <c r="K10" s="714"/>
    </row>
    <row r="11" spans="1:11" ht="19.5" customHeight="1" thickBot="1">
      <c r="A11" s="715" t="s">
        <v>116</v>
      </c>
      <c r="B11" s="716"/>
      <c r="C11" s="716"/>
      <c r="D11" s="716"/>
      <c r="E11" s="716"/>
      <c r="F11" s="716"/>
      <c r="G11" s="716"/>
      <c r="H11" s="716"/>
      <c r="I11" s="716"/>
      <c r="J11" s="716"/>
      <c r="K11" s="717"/>
    </row>
    <row r="12" spans="1:11" ht="5.25" customHeight="1">
      <c r="A12" s="50"/>
      <c r="B12" s="13"/>
      <c r="C12" s="13"/>
      <c r="D12" s="13"/>
      <c r="E12" s="13"/>
      <c r="F12" s="13"/>
      <c r="G12" s="13"/>
      <c r="H12" s="13"/>
      <c r="I12" s="13"/>
      <c r="J12" s="13"/>
      <c r="K12" s="51"/>
    </row>
    <row r="13" spans="1:11">
      <c r="A13" s="693" t="s">
        <v>118</v>
      </c>
      <c r="B13" s="694"/>
      <c r="C13" s="694"/>
      <c r="D13" s="694"/>
      <c r="E13" s="694"/>
      <c r="F13" s="694"/>
      <c r="G13" s="694"/>
      <c r="H13" s="694"/>
      <c r="I13" s="694"/>
      <c r="J13" s="694"/>
      <c r="K13" s="695"/>
    </row>
    <row r="14" spans="1:11">
      <c r="A14" s="699" t="s">
        <v>248</v>
      </c>
      <c r="B14" s="700"/>
      <c r="C14" s="700"/>
      <c r="D14" s="700"/>
      <c r="E14" s="700"/>
      <c r="F14" s="700"/>
      <c r="G14" s="700"/>
      <c r="H14" s="700"/>
      <c r="I14" s="700"/>
      <c r="J14" s="700"/>
      <c r="K14" s="701"/>
    </row>
    <row r="15" spans="1:11">
      <c r="A15" s="702"/>
      <c r="B15" s="700"/>
      <c r="C15" s="700"/>
      <c r="D15" s="700"/>
      <c r="E15" s="700"/>
      <c r="F15" s="700"/>
      <c r="G15" s="700"/>
      <c r="H15" s="700"/>
      <c r="I15" s="700"/>
      <c r="J15" s="700"/>
      <c r="K15" s="701"/>
    </row>
    <row r="16" spans="1:11" ht="6.75" customHeight="1">
      <c r="A16" s="37"/>
      <c r="B16" s="14"/>
      <c r="C16" s="14"/>
      <c r="D16" s="14"/>
      <c r="E16" s="14"/>
      <c r="F16" s="14"/>
      <c r="G16" s="14"/>
      <c r="H16" s="14"/>
      <c r="I16" s="14"/>
      <c r="J16" s="14"/>
      <c r="K16" s="36"/>
    </row>
    <row r="17" spans="1:11">
      <c r="A17" s="52" t="s">
        <v>119</v>
      </c>
      <c r="B17" s="15"/>
      <c r="C17" s="15"/>
      <c r="D17" s="9"/>
      <c r="E17" s="9"/>
      <c r="F17" s="9"/>
      <c r="G17" s="15"/>
      <c r="H17" s="15"/>
      <c r="I17" s="15"/>
      <c r="J17" s="15"/>
      <c r="K17" s="53"/>
    </row>
    <row r="18" spans="1:11" ht="6.75" customHeight="1">
      <c r="A18" s="52"/>
      <c r="B18" s="15"/>
      <c r="C18" s="15"/>
      <c r="D18" s="9"/>
      <c r="E18" s="9"/>
      <c r="F18" s="9"/>
      <c r="G18" s="15"/>
      <c r="H18" s="15"/>
      <c r="I18" s="15"/>
      <c r="J18" s="15"/>
      <c r="K18" s="53"/>
    </row>
    <row r="19" spans="1:11">
      <c r="A19" s="693" t="s">
        <v>117</v>
      </c>
      <c r="B19" s="694"/>
      <c r="C19" s="11"/>
      <c r="D19" s="11"/>
      <c r="E19" s="11"/>
      <c r="F19" s="11"/>
      <c r="G19" s="11"/>
      <c r="H19" s="11"/>
      <c r="I19" s="11"/>
      <c r="J19" s="11"/>
      <c r="K19" s="39"/>
    </row>
    <row r="20" spans="1:11" ht="12.75" customHeight="1">
      <c r="A20" s="718" t="s">
        <v>215</v>
      </c>
      <c r="B20" s="692"/>
      <c r="C20" s="692"/>
      <c r="D20" s="692"/>
      <c r="E20" s="692"/>
      <c r="F20" s="692"/>
      <c r="G20" s="692"/>
      <c r="H20" s="692"/>
      <c r="I20" s="692"/>
      <c r="J20" s="692"/>
      <c r="K20" s="706"/>
    </row>
    <row r="21" spans="1:11" ht="12.75" customHeight="1">
      <c r="A21" s="718" t="s">
        <v>172</v>
      </c>
      <c r="B21" s="692"/>
      <c r="C21" s="692"/>
      <c r="D21" s="692"/>
      <c r="E21" s="692"/>
      <c r="F21" s="692"/>
      <c r="G21" s="692"/>
      <c r="H21" s="692"/>
      <c r="I21" s="692"/>
      <c r="J21" s="692"/>
      <c r="K21" s="706"/>
    </row>
    <row r="22" spans="1:11" ht="12.75" customHeight="1">
      <c r="A22" s="703" t="s">
        <v>396</v>
      </c>
      <c r="B22" s="704"/>
      <c r="C22" s="704"/>
      <c r="D22" s="704"/>
      <c r="E22" s="704"/>
      <c r="F22" s="704"/>
      <c r="G22" s="704"/>
      <c r="H22" s="704"/>
      <c r="I22" s="704"/>
      <c r="J22" s="704"/>
      <c r="K22" s="705"/>
    </row>
    <row r="23" spans="1:11">
      <c r="A23" s="703"/>
      <c r="B23" s="704"/>
      <c r="C23" s="704"/>
      <c r="D23" s="704"/>
      <c r="E23" s="704"/>
      <c r="F23" s="704"/>
      <c r="G23" s="704"/>
      <c r="H23" s="704"/>
      <c r="I23" s="704"/>
      <c r="J23" s="704"/>
      <c r="K23" s="705"/>
    </row>
    <row r="24" spans="1:11" ht="6" customHeight="1">
      <c r="A24" s="54"/>
      <c r="B24" s="18"/>
      <c r="C24" s="9"/>
      <c r="D24" s="9"/>
      <c r="E24" s="19"/>
      <c r="F24" s="9"/>
      <c r="G24" s="9"/>
      <c r="H24" s="9"/>
      <c r="I24" s="9"/>
      <c r="J24" s="9"/>
      <c r="K24" s="55"/>
    </row>
    <row r="25" spans="1:11">
      <c r="A25" s="52" t="s">
        <v>130</v>
      </c>
      <c r="B25" s="16"/>
      <c r="C25" s="16"/>
      <c r="D25" s="16"/>
      <c r="E25" s="16"/>
      <c r="F25" s="16"/>
      <c r="G25" s="16"/>
      <c r="H25" s="16"/>
      <c r="I25" s="16"/>
      <c r="J25" s="16"/>
      <c r="K25" s="56"/>
    </row>
    <row r="26" spans="1:11">
      <c r="A26" s="57" t="s">
        <v>122</v>
      </c>
      <c r="B26" s="22" t="s">
        <v>195</v>
      </c>
      <c r="C26" s="19"/>
      <c r="D26" s="19"/>
      <c r="E26" s="19"/>
      <c r="F26" s="19"/>
      <c r="G26" s="19"/>
      <c r="H26" s="19"/>
      <c r="I26" s="19"/>
      <c r="J26" s="19"/>
      <c r="K26" s="59"/>
    </row>
    <row r="27" spans="1:11">
      <c r="A27" s="57"/>
      <c r="B27" s="22" t="s">
        <v>196</v>
      </c>
      <c r="C27" s="19"/>
      <c r="D27" s="19"/>
      <c r="E27" s="19"/>
      <c r="F27" s="19"/>
      <c r="G27" s="19"/>
      <c r="H27" s="19"/>
      <c r="I27" s="19"/>
      <c r="J27" s="19"/>
      <c r="K27" s="59"/>
    </row>
    <row r="28" spans="1:11">
      <c r="A28" s="57"/>
      <c r="B28" s="22" t="s">
        <v>197</v>
      </c>
      <c r="C28" s="19"/>
      <c r="D28" s="19"/>
      <c r="E28" s="19"/>
      <c r="F28" s="19"/>
      <c r="G28" s="19"/>
      <c r="H28" s="19"/>
      <c r="I28" s="19"/>
      <c r="J28" s="19"/>
      <c r="K28" s="59"/>
    </row>
    <row r="29" spans="1:11" ht="7.5" customHeight="1">
      <c r="A29" s="57"/>
      <c r="B29" s="22"/>
      <c r="C29" s="19"/>
      <c r="D29" s="19"/>
      <c r="E29" s="19"/>
      <c r="F29" s="19"/>
      <c r="G29" s="19"/>
      <c r="H29" s="19"/>
      <c r="I29" s="19"/>
      <c r="J29" s="19"/>
      <c r="K29" s="59"/>
    </row>
    <row r="30" spans="1:11">
      <c r="A30" s="696" t="s">
        <v>353</v>
      </c>
      <c r="B30" s="697"/>
      <c r="C30" s="697"/>
      <c r="D30" s="697"/>
      <c r="E30" s="697"/>
      <c r="F30" s="697"/>
      <c r="G30" s="697"/>
      <c r="H30" s="697"/>
      <c r="I30" s="697"/>
      <c r="J30" s="697"/>
      <c r="K30" s="698"/>
    </row>
    <row r="31" spans="1:11">
      <c r="A31" s="696" t="s">
        <v>198</v>
      </c>
      <c r="B31" s="697"/>
      <c r="C31" s="697"/>
      <c r="D31" s="697"/>
      <c r="E31" s="697"/>
      <c r="F31" s="697"/>
      <c r="G31" s="697"/>
      <c r="H31" s="697"/>
      <c r="I31" s="697"/>
      <c r="J31" s="697"/>
      <c r="K31" s="698"/>
    </row>
    <row r="32" spans="1:11">
      <c r="A32" s="57" t="s">
        <v>122</v>
      </c>
      <c r="B32" s="20" t="s">
        <v>108</v>
      </c>
      <c r="C32" s="10"/>
      <c r="D32" s="10"/>
      <c r="E32" s="10"/>
      <c r="F32" s="10"/>
      <c r="G32" s="10"/>
      <c r="H32" s="10"/>
      <c r="I32" s="10"/>
      <c r="J32" s="10"/>
      <c r="K32" s="47"/>
    </row>
    <row r="33" spans="1:11" ht="13.5" customHeight="1">
      <c r="A33" s="57" t="s">
        <v>123</v>
      </c>
      <c r="B33" s="20" t="s">
        <v>434</v>
      </c>
      <c r="C33" s="692" t="s">
        <v>433</v>
      </c>
      <c r="D33" s="692"/>
      <c r="E33" s="692"/>
      <c r="F33" s="692"/>
      <c r="G33" s="692"/>
      <c r="H33" s="690"/>
      <c r="I33" s="690"/>
      <c r="J33" s="690"/>
      <c r="K33" s="691"/>
    </row>
    <row r="34" spans="1:11" ht="12.75" customHeight="1">
      <c r="A34" s="57" t="s">
        <v>124</v>
      </c>
      <c r="B34" s="20" t="s">
        <v>45</v>
      </c>
      <c r="C34" s="692" t="s">
        <v>433</v>
      </c>
      <c r="D34" s="692"/>
      <c r="E34" s="692"/>
      <c r="F34" s="692"/>
      <c r="G34" s="692"/>
      <c r="H34" s="688"/>
      <c r="I34" s="688"/>
      <c r="J34" s="688"/>
      <c r="K34" s="689"/>
    </row>
    <row r="35" spans="1:11" ht="12.75" customHeight="1">
      <c r="A35" s="57" t="s">
        <v>125</v>
      </c>
      <c r="B35" s="20" t="s">
        <v>435</v>
      </c>
      <c r="C35" s="692" t="s">
        <v>433</v>
      </c>
      <c r="D35" s="692"/>
      <c r="E35" s="692"/>
      <c r="F35" s="692"/>
      <c r="G35" s="692"/>
      <c r="H35" s="690"/>
      <c r="I35" s="690"/>
      <c r="J35" s="690"/>
      <c r="K35" s="691"/>
    </row>
    <row r="36" spans="1:11" ht="6.75" customHeight="1">
      <c r="A36" s="57"/>
      <c r="B36" s="20"/>
      <c r="C36" s="12"/>
      <c r="D36" s="12"/>
      <c r="E36" s="12"/>
      <c r="F36" s="12"/>
      <c r="G36" s="12"/>
      <c r="H36" s="21"/>
      <c r="I36" s="21"/>
      <c r="J36" s="21"/>
      <c r="K36" s="44"/>
    </row>
    <row r="37" spans="1:11">
      <c r="A37" s="696" t="s">
        <v>199</v>
      </c>
      <c r="B37" s="697"/>
      <c r="C37" s="697"/>
      <c r="D37" s="697"/>
      <c r="E37" s="697"/>
      <c r="F37" s="697"/>
      <c r="G37" s="697"/>
      <c r="H37" s="697"/>
      <c r="I37" s="697"/>
      <c r="J37" s="697"/>
      <c r="K37" s="698"/>
    </row>
    <row r="38" spans="1:11" ht="12.75" customHeight="1">
      <c r="A38" s="57" t="s">
        <v>122</v>
      </c>
      <c r="B38" s="22" t="s">
        <v>437</v>
      </c>
      <c r="C38" s="692" t="s">
        <v>436</v>
      </c>
      <c r="D38" s="692"/>
      <c r="E38" s="692"/>
      <c r="F38" s="692"/>
      <c r="G38" s="692"/>
      <c r="H38" s="690"/>
      <c r="I38" s="690"/>
      <c r="J38" s="690"/>
      <c r="K38" s="691"/>
    </row>
    <row r="39" spans="1:11">
      <c r="A39" s="57" t="s">
        <v>123</v>
      </c>
      <c r="B39" s="22" t="s">
        <v>438</v>
      </c>
      <c r="C39" s="692" t="s">
        <v>174</v>
      </c>
      <c r="D39" s="692"/>
      <c r="E39" s="692"/>
      <c r="F39" s="692"/>
      <c r="G39" s="692"/>
      <c r="H39" s="688"/>
      <c r="I39" s="688"/>
      <c r="J39" s="688"/>
      <c r="K39" s="689"/>
    </row>
    <row r="40" spans="1:11" ht="12.75" customHeight="1">
      <c r="A40" s="57" t="s">
        <v>124</v>
      </c>
      <c r="B40" s="22" t="s">
        <v>132</v>
      </c>
      <c r="C40" s="692" t="s">
        <v>202</v>
      </c>
      <c r="D40" s="692"/>
      <c r="E40" s="692"/>
      <c r="F40" s="692"/>
      <c r="G40" s="692"/>
      <c r="H40" s="690"/>
      <c r="I40" s="690"/>
      <c r="J40" s="690"/>
      <c r="K40" s="691"/>
    </row>
    <row r="41" spans="1:11" ht="7.5" customHeight="1">
      <c r="A41" s="57"/>
      <c r="B41" s="20"/>
      <c r="C41" s="12"/>
      <c r="D41" s="12"/>
      <c r="E41" s="12"/>
      <c r="F41" s="12"/>
      <c r="G41" s="12"/>
      <c r="H41" s="21"/>
      <c r="I41" s="21"/>
      <c r="J41" s="21"/>
      <c r="K41" s="44"/>
    </row>
    <row r="42" spans="1:11" ht="12.75" customHeight="1">
      <c r="A42" s="731" t="s">
        <v>200</v>
      </c>
      <c r="B42" s="732"/>
      <c r="C42" s="732"/>
      <c r="D42" s="732"/>
      <c r="E42" s="732"/>
      <c r="F42" s="732"/>
      <c r="G42" s="732"/>
      <c r="H42" s="732"/>
      <c r="I42" s="732"/>
      <c r="J42" s="732"/>
      <c r="K42" s="733"/>
    </row>
    <row r="43" spans="1:11" ht="12.75" customHeight="1">
      <c r="A43" s="728" t="s">
        <v>243</v>
      </c>
      <c r="B43" s="729"/>
      <c r="C43" s="729"/>
      <c r="D43" s="729"/>
      <c r="E43" s="729"/>
      <c r="F43" s="729"/>
      <c r="G43" s="729"/>
      <c r="H43" s="729"/>
      <c r="I43" s="729"/>
      <c r="J43" s="729"/>
      <c r="K43" s="730"/>
    </row>
    <row r="44" spans="1:11" ht="5.25" customHeight="1">
      <c r="A44" s="58"/>
      <c r="B44" s="19"/>
      <c r="C44" s="19"/>
      <c r="D44" s="19"/>
      <c r="E44" s="19"/>
      <c r="F44" s="19"/>
      <c r="G44" s="19"/>
      <c r="H44" s="19"/>
      <c r="I44" s="19"/>
      <c r="J44" s="19"/>
      <c r="K44" s="59"/>
    </row>
    <row r="45" spans="1:11">
      <c r="A45" s="60" t="s">
        <v>109</v>
      </c>
      <c r="B45" s="1"/>
      <c r="C45" s="1"/>
      <c r="D45" s="19"/>
      <c r="E45" s="19"/>
      <c r="F45" s="19"/>
      <c r="G45" s="19"/>
      <c r="H45" s="19"/>
      <c r="I45" s="19"/>
      <c r="J45" s="19"/>
      <c r="K45" s="59"/>
    </row>
    <row r="46" spans="1:11">
      <c r="A46" s="57" t="s">
        <v>123</v>
      </c>
      <c r="B46" s="9" t="s">
        <v>110</v>
      </c>
      <c r="C46" s="10"/>
      <c r="D46" s="10"/>
      <c r="E46" s="10"/>
      <c r="F46" s="10"/>
      <c r="G46" s="10"/>
      <c r="H46" s="10"/>
      <c r="I46" s="10"/>
      <c r="J46" s="10"/>
      <c r="K46" s="47"/>
    </row>
    <row r="47" spans="1:11">
      <c r="A47" s="57" t="s">
        <v>124</v>
      </c>
      <c r="B47" s="9" t="s">
        <v>111</v>
      </c>
      <c r="C47" s="10"/>
      <c r="D47" s="10"/>
      <c r="E47" s="10"/>
      <c r="F47" s="10"/>
      <c r="G47" s="10"/>
      <c r="H47" s="10"/>
      <c r="I47" s="10"/>
      <c r="J47" s="10"/>
      <c r="K47" s="47"/>
    </row>
    <row r="48" spans="1:11">
      <c r="A48" s="57" t="s">
        <v>125</v>
      </c>
      <c r="B48" s="9" t="s">
        <v>112</v>
      </c>
      <c r="C48" s="19"/>
      <c r="D48" s="19"/>
      <c r="E48" s="19"/>
      <c r="F48" s="19"/>
      <c r="G48" s="19"/>
      <c r="H48" s="19"/>
      <c r="I48" s="19"/>
      <c r="J48" s="19"/>
      <c r="K48" s="59"/>
    </row>
    <row r="49" spans="1:11">
      <c r="A49" s="57" t="s">
        <v>126</v>
      </c>
      <c r="B49" s="9" t="s">
        <v>113</v>
      </c>
      <c r="C49" s="19"/>
      <c r="D49" s="19"/>
      <c r="E49" s="19"/>
      <c r="F49" s="19"/>
      <c r="G49" s="19"/>
      <c r="H49" s="19"/>
      <c r="I49" s="19"/>
      <c r="J49" s="19"/>
      <c r="K49" s="59"/>
    </row>
    <row r="50" spans="1:11">
      <c r="A50" s="57" t="s">
        <v>127</v>
      </c>
      <c r="B50" s="9" t="s">
        <v>114</v>
      </c>
      <c r="C50" s="19"/>
      <c r="D50" s="19"/>
      <c r="E50" s="19"/>
      <c r="F50" s="19"/>
      <c r="G50" s="19"/>
      <c r="H50" s="19"/>
      <c r="I50" s="19"/>
      <c r="J50" s="19"/>
      <c r="K50" s="59"/>
    </row>
    <row r="51" spans="1:11" ht="12.75" customHeight="1">
      <c r="A51" s="62" t="s">
        <v>128</v>
      </c>
      <c r="B51" s="63" t="s">
        <v>201</v>
      </c>
      <c r="C51" s="19"/>
      <c r="D51" s="19"/>
      <c r="E51" s="19"/>
      <c r="F51" s="19"/>
      <c r="G51" s="19"/>
      <c r="H51" s="19"/>
      <c r="I51" s="19"/>
      <c r="J51" s="19"/>
      <c r="K51" s="59"/>
    </row>
    <row r="52" spans="1:11" ht="6.75" customHeight="1">
      <c r="A52" s="62"/>
      <c r="B52" s="63"/>
      <c r="C52" s="19"/>
      <c r="D52" s="19"/>
      <c r="E52" s="19"/>
      <c r="F52" s="19"/>
      <c r="G52" s="19"/>
      <c r="H52" s="19"/>
      <c r="I52" s="19"/>
      <c r="J52" s="19"/>
      <c r="K52" s="59"/>
    </row>
    <row r="53" spans="1:11">
      <c r="A53" s="61" t="s">
        <v>120</v>
      </c>
      <c r="B53" s="19"/>
      <c r="C53" s="19"/>
      <c r="D53" s="19"/>
      <c r="E53" s="19"/>
      <c r="F53" s="19"/>
      <c r="G53" s="19"/>
      <c r="H53" s="19"/>
      <c r="I53" s="19"/>
      <c r="J53" s="19"/>
      <c r="K53" s="59"/>
    </row>
    <row r="54" spans="1:11" ht="12.75" customHeight="1">
      <c r="A54" s="58"/>
      <c r="B54" s="692" t="s">
        <v>131</v>
      </c>
      <c r="C54" s="692"/>
      <c r="D54" s="692"/>
      <c r="E54" s="692"/>
      <c r="F54" s="692"/>
      <c r="G54" s="692"/>
      <c r="H54" s="692"/>
      <c r="I54" s="692"/>
      <c r="J54" s="692"/>
      <c r="K54" s="706"/>
    </row>
    <row r="55" spans="1:11">
      <c r="A55" s="58"/>
      <c r="B55" s="692"/>
      <c r="C55" s="692"/>
      <c r="D55" s="692"/>
      <c r="E55" s="692"/>
      <c r="F55" s="692"/>
      <c r="G55" s="692"/>
      <c r="H55" s="692"/>
      <c r="I55" s="692"/>
      <c r="J55" s="692"/>
      <c r="K55" s="706"/>
    </row>
    <row r="56" spans="1:11" ht="9" customHeight="1">
      <c r="A56" s="58"/>
      <c r="B56" s="12"/>
      <c r="C56" s="12"/>
      <c r="D56" s="12"/>
      <c r="E56" s="12"/>
      <c r="F56" s="12"/>
      <c r="G56" s="12"/>
      <c r="H56" s="12"/>
      <c r="I56" s="12"/>
      <c r="J56" s="12"/>
      <c r="K56" s="38"/>
    </row>
    <row r="57" spans="1:11">
      <c r="A57" s="722" t="s">
        <v>236</v>
      </c>
      <c r="B57" s="723"/>
      <c r="C57" s="723"/>
      <c r="D57" s="723"/>
      <c r="E57" s="723"/>
      <c r="F57" s="723"/>
      <c r="G57" s="723"/>
      <c r="H57" s="723"/>
      <c r="I57" s="723"/>
      <c r="J57" s="723"/>
      <c r="K57" s="724"/>
    </row>
    <row r="58" spans="1:11">
      <c r="A58" s="722"/>
      <c r="B58" s="723"/>
      <c r="C58" s="723"/>
      <c r="D58" s="723"/>
      <c r="E58" s="723"/>
      <c r="F58" s="723"/>
      <c r="G58" s="723"/>
      <c r="H58" s="723"/>
      <c r="I58" s="723"/>
      <c r="J58" s="723"/>
      <c r="K58" s="724"/>
    </row>
    <row r="59" spans="1:11">
      <c r="A59" s="722"/>
      <c r="B59" s="723"/>
      <c r="C59" s="723"/>
      <c r="D59" s="723"/>
      <c r="E59" s="723"/>
      <c r="F59" s="723"/>
      <c r="G59" s="723"/>
      <c r="H59" s="723"/>
      <c r="I59" s="723"/>
      <c r="J59" s="723"/>
      <c r="K59" s="724"/>
    </row>
    <row r="60" spans="1:11" ht="12.75" customHeight="1">
      <c r="A60" s="725"/>
      <c r="B60" s="726"/>
      <c r="C60" s="726"/>
      <c r="D60" s="726"/>
      <c r="E60" s="726"/>
      <c r="F60" s="726"/>
      <c r="G60" s="726"/>
      <c r="H60" s="726"/>
      <c r="I60" s="726"/>
      <c r="J60" s="726"/>
      <c r="K60" s="727"/>
    </row>
    <row r="61" spans="1:11" ht="12.75" customHeight="1">
      <c r="A61" s="42"/>
      <c r="B61" s="11"/>
      <c r="C61" s="11"/>
      <c r="D61" s="11"/>
      <c r="E61" s="11"/>
      <c r="F61" s="11"/>
      <c r="G61" s="11"/>
      <c r="H61" s="11"/>
      <c r="I61" s="11"/>
      <c r="J61" s="11"/>
      <c r="K61" s="39"/>
    </row>
    <row r="62" spans="1:11" ht="14" thickBot="1">
      <c r="A62" s="719" t="s">
        <v>121</v>
      </c>
      <c r="B62" s="720"/>
      <c r="C62" s="720"/>
      <c r="D62" s="720"/>
      <c r="E62" s="720"/>
      <c r="F62" s="720"/>
      <c r="G62" s="720"/>
      <c r="H62" s="720"/>
      <c r="I62" s="720"/>
      <c r="J62" s="720"/>
      <c r="K62" s="721"/>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row r="69" spans="1:11">
      <c r="A69" s="17"/>
      <c r="B69" s="17"/>
      <c r="C69" s="17"/>
      <c r="D69" s="17"/>
      <c r="E69" s="17"/>
      <c r="F69" s="17"/>
      <c r="G69" s="17"/>
      <c r="H69" s="17"/>
      <c r="I69" s="17"/>
      <c r="J69" s="17"/>
      <c r="K69" s="17"/>
    </row>
    <row r="70" spans="1:11">
      <c r="A70" s="17"/>
      <c r="B70" s="17"/>
      <c r="C70" s="17"/>
      <c r="D70" s="17"/>
      <c r="E70" s="17"/>
      <c r="F70" s="17"/>
      <c r="G70" s="17"/>
      <c r="H70" s="17"/>
      <c r="I70" s="17"/>
      <c r="J70" s="17"/>
      <c r="K70" s="17"/>
    </row>
    <row r="71" spans="1:11">
      <c r="A71" s="17"/>
      <c r="B71" s="17"/>
      <c r="C71" s="17"/>
      <c r="D71" s="17"/>
      <c r="E71" s="17"/>
      <c r="F71" s="17"/>
      <c r="G71" s="17"/>
      <c r="H71" s="17"/>
      <c r="I71" s="17"/>
      <c r="J71" s="17"/>
      <c r="K71" s="17"/>
    </row>
    <row r="72" spans="1:11">
      <c r="A72" s="17"/>
      <c r="B72" s="17"/>
      <c r="C72" s="17"/>
      <c r="D72" s="17"/>
      <c r="E72" s="17"/>
      <c r="F72" s="17"/>
      <c r="G72" s="17"/>
      <c r="H72" s="17"/>
      <c r="I72" s="17"/>
      <c r="J72" s="17"/>
      <c r="K72" s="17"/>
    </row>
    <row r="73" spans="1:11">
      <c r="A73" s="17"/>
      <c r="B73" s="17"/>
      <c r="C73" s="17"/>
      <c r="D73" s="17"/>
      <c r="E73" s="17"/>
      <c r="F73" s="17"/>
      <c r="G73" s="17"/>
      <c r="H73" s="17"/>
      <c r="I73" s="17"/>
      <c r="J73" s="17"/>
      <c r="K73" s="17"/>
    </row>
    <row r="74" spans="1:11">
      <c r="A74" s="17"/>
      <c r="B74" s="17"/>
      <c r="C74" s="17"/>
      <c r="D74" s="17"/>
      <c r="E74" s="17"/>
      <c r="F74" s="17"/>
      <c r="G74" s="17"/>
      <c r="H74" s="17"/>
      <c r="I74" s="17"/>
      <c r="J74" s="17"/>
      <c r="K74" s="17"/>
    </row>
    <row r="75" spans="1:11">
      <c r="A75" s="17"/>
      <c r="B75" s="17"/>
      <c r="C75" s="17"/>
      <c r="D75" s="17"/>
      <c r="E75" s="17"/>
      <c r="F75" s="17"/>
      <c r="G75" s="17"/>
      <c r="H75" s="17"/>
      <c r="I75" s="17"/>
      <c r="J75" s="17"/>
      <c r="K75" s="17"/>
    </row>
    <row r="76" spans="1:11">
      <c r="A76" s="17"/>
      <c r="B76" s="17"/>
      <c r="C76" s="17"/>
      <c r="D76" s="17"/>
      <c r="E76" s="17"/>
      <c r="F76" s="17"/>
      <c r="G76" s="17"/>
      <c r="H76" s="17"/>
      <c r="I76" s="17"/>
      <c r="J76" s="17"/>
      <c r="K76" s="17"/>
    </row>
    <row r="77" spans="1:11">
      <c r="A77" s="17"/>
      <c r="B77" s="17"/>
      <c r="C77" s="17"/>
      <c r="D77" s="17"/>
      <c r="E77" s="17"/>
      <c r="F77" s="17"/>
      <c r="G77" s="17"/>
      <c r="H77" s="17"/>
      <c r="I77" s="17"/>
      <c r="J77" s="17"/>
      <c r="K77" s="17"/>
    </row>
    <row r="78" spans="1:11">
      <c r="A78" s="17"/>
      <c r="B78" s="17"/>
      <c r="C78" s="17"/>
      <c r="D78" s="17"/>
      <c r="E78" s="17"/>
      <c r="F78" s="17"/>
      <c r="G78" s="17"/>
      <c r="H78" s="17"/>
      <c r="I78" s="17"/>
      <c r="J78" s="17"/>
      <c r="K78" s="17"/>
    </row>
    <row r="79" spans="1:11">
      <c r="A79" s="17"/>
      <c r="B79" s="17"/>
      <c r="C79" s="17"/>
      <c r="D79" s="17"/>
      <c r="E79" s="17"/>
      <c r="F79" s="17"/>
      <c r="G79" s="17"/>
      <c r="H79" s="17"/>
      <c r="I79" s="17"/>
      <c r="J79" s="17"/>
      <c r="K79" s="17"/>
    </row>
    <row r="80" spans="1:11">
      <c r="A80" s="17"/>
      <c r="B80" s="17"/>
      <c r="C80" s="17"/>
      <c r="D80" s="17"/>
      <c r="E80" s="17"/>
      <c r="F80" s="17"/>
      <c r="G80" s="17"/>
      <c r="H80" s="17"/>
      <c r="I80" s="17"/>
      <c r="J80" s="17"/>
      <c r="K80" s="17"/>
    </row>
    <row r="81" spans="1:11">
      <c r="A81" s="17"/>
      <c r="B81" s="17"/>
      <c r="C81" s="17"/>
      <c r="D81" s="17"/>
      <c r="E81" s="17"/>
      <c r="F81" s="17"/>
      <c r="G81" s="17"/>
      <c r="H81" s="17"/>
      <c r="I81" s="17"/>
      <c r="J81" s="17"/>
      <c r="K81" s="17"/>
    </row>
    <row r="82" spans="1:11">
      <c r="A82" s="17"/>
      <c r="B82" s="17"/>
      <c r="C82" s="17"/>
      <c r="D82" s="17"/>
      <c r="E82" s="17"/>
      <c r="F82" s="17"/>
      <c r="G82" s="17"/>
      <c r="H82" s="17"/>
      <c r="I82" s="17"/>
      <c r="J82" s="17"/>
      <c r="K82" s="17"/>
    </row>
    <row r="83" spans="1:11">
      <c r="A83" s="17"/>
      <c r="B83" s="17"/>
      <c r="C83" s="17"/>
      <c r="D83" s="17"/>
      <c r="E83" s="17"/>
      <c r="F83" s="17"/>
      <c r="G83" s="17"/>
      <c r="H83" s="17"/>
      <c r="I83" s="17"/>
      <c r="J83" s="17"/>
      <c r="K83" s="17"/>
    </row>
    <row r="84" spans="1:11">
      <c r="A84" s="17"/>
      <c r="B84" s="17"/>
      <c r="C84" s="17"/>
      <c r="D84" s="17"/>
      <c r="E84" s="17"/>
      <c r="F84" s="17"/>
      <c r="G84" s="17"/>
      <c r="H84" s="17"/>
      <c r="I84" s="17"/>
      <c r="J84" s="17"/>
      <c r="K84" s="17"/>
    </row>
    <row r="85" spans="1:11">
      <c r="A85" s="17"/>
      <c r="B85" s="17"/>
      <c r="C85" s="17"/>
      <c r="D85" s="17"/>
      <c r="E85" s="17"/>
      <c r="F85" s="17"/>
      <c r="G85" s="17"/>
      <c r="H85" s="17"/>
      <c r="I85" s="17"/>
      <c r="J85" s="17"/>
      <c r="K85" s="17"/>
    </row>
    <row r="86" spans="1:11">
      <c r="A86" s="17"/>
      <c r="B86" s="17"/>
      <c r="C86" s="17"/>
      <c r="D86" s="17"/>
      <c r="E86" s="17"/>
      <c r="F86" s="17"/>
      <c r="G86" s="17"/>
      <c r="H86" s="17"/>
      <c r="I86" s="17"/>
      <c r="J86" s="17"/>
      <c r="K86" s="17"/>
    </row>
    <row r="87" spans="1:11">
      <c r="A87" s="17"/>
      <c r="B87" s="17"/>
      <c r="C87" s="17"/>
      <c r="D87" s="17"/>
      <c r="E87" s="17"/>
      <c r="F87" s="17"/>
      <c r="G87" s="17"/>
      <c r="H87" s="17"/>
      <c r="I87" s="17"/>
      <c r="J87" s="17"/>
      <c r="K87" s="17"/>
    </row>
    <row r="88" spans="1:11">
      <c r="A88" s="17"/>
      <c r="B88" s="17"/>
      <c r="C88" s="17"/>
      <c r="D88" s="17"/>
      <c r="E88" s="17"/>
      <c r="F88" s="17"/>
      <c r="G88" s="17"/>
      <c r="H88" s="17"/>
      <c r="I88" s="17"/>
      <c r="J88" s="17"/>
      <c r="K88" s="17"/>
    </row>
    <row r="89" spans="1:11">
      <c r="A89" s="17"/>
      <c r="B89" s="17"/>
      <c r="C89" s="17"/>
      <c r="D89" s="17"/>
      <c r="E89" s="17"/>
      <c r="F89" s="17"/>
      <c r="G89" s="17"/>
      <c r="H89" s="17"/>
      <c r="I89" s="17"/>
      <c r="J89" s="17"/>
      <c r="K89" s="17"/>
    </row>
    <row r="90" spans="1:11">
      <c r="A90" s="17"/>
      <c r="B90" s="17"/>
      <c r="C90" s="17"/>
      <c r="D90" s="17"/>
      <c r="E90" s="17"/>
      <c r="F90" s="17"/>
      <c r="G90" s="17"/>
      <c r="H90" s="17"/>
      <c r="I90" s="17"/>
      <c r="J90" s="17"/>
      <c r="K90" s="17"/>
    </row>
    <row r="91" spans="1:11">
      <c r="A91" s="17"/>
      <c r="B91" s="17"/>
      <c r="C91" s="17"/>
      <c r="D91" s="17"/>
      <c r="E91" s="17"/>
      <c r="F91" s="17"/>
      <c r="G91" s="17"/>
      <c r="H91" s="17"/>
      <c r="I91" s="17"/>
      <c r="J91" s="17"/>
      <c r="K91" s="17"/>
    </row>
    <row r="92" spans="1:11">
      <c r="A92" s="17"/>
      <c r="B92" s="17"/>
      <c r="C92" s="17"/>
      <c r="D92" s="17"/>
      <c r="E92" s="17"/>
      <c r="F92" s="17"/>
      <c r="G92" s="17"/>
      <c r="H92" s="17"/>
      <c r="I92" s="17"/>
      <c r="J92" s="17"/>
      <c r="K92" s="17"/>
    </row>
    <row r="93" spans="1:11">
      <c r="A93" s="17"/>
      <c r="B93" s="17"/>
      <c r="C93" s="17"/>
      <c r="D93" s="17"/>
      <c r="E93" s="17"/>
      <c r="F93" s="17"/>
      <c r="G93" s="17"/>
      <c r="H93" s="17"/>
      <c r="I93" s="17"/>
      <c r="J93" s="17"/>
      <c r="K93" s="17"/>
    </row>
    <row r="94" spans="1:11">
      <c r="A94" s="17"/>
      <c r="B94" s="17"/>
      <c r="C94" s="17"/>
      <c r="D94" s="17"/>
      <c r="E94" s="17"/>
      <c r="F94" s="17"/>
      <c r="G94" s="17"/>
      <c r="H94" s="17"/>
      <c r="I94" s="17"/>
      <c r="J94" s="17"/>
      <c r="K94" s="17"/>
    </row>
    <row r="95" spans="1:11">
      <c r="A95" s="17"/>
      <c r="B95" s="17"/>
      <c r="C95" s="17"/>
      <c r="D95" s="17"/>
      <c r="E95" s="17"/>
      <c r="F95" s="17"/>
      <c r="G95" s="17"/>
      <c r="H95" s="17"/>
      <c r="I95" s="17"/>
      <c r="J95" s="17"/>
      <c r="K95" s="17"/>
    </row>
    <row r="96" spans="1:11">
      <c r="A96" s="17"/>
      <c r="B96" s="17"/>
      <c r="C96" s="17"/>
      <c r="D96" s="17"/>
      <c r="E96" s="17"/>
      <c r="F96" s="17"/>
      <c r="G96" s="17"/>
      <c r="H96" s="17"/>
      <c r="I96" s="17"/>
      <c r="J96" s="17"/>
      <c r="K96" s="17"/>
    </row>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sheetData>
  <sheetCalcPr fullCalcOnLoad="1"/>
  <mergeCells count="36">
    <mergeCell ref="B1:J1"/>
    <mergeCell ref="A4:K4"/>
    <mergeCell ref="B5:K5"/>
    <mergeCell ref="B6:K6"/>
    <mergeCell ref="A2:K2"/>
    <mergeCell ref="A3:K3"/>
    <mergeCell ref="A20:K20"/>
    <mergeCell ref="A31:K31"/>
    <mergeCell ref="A21:K21"/>
    <mergeCell ref="A62:K62"/>
    <mergeCell ref="C40:G40"/>
    <mergeCell ref="H40:K40"/>
    <mergeCell ref="A57:K60"/>
    <mergeCell ref="B54:K55"/>
    <mergeCell ref="A43:K43"/>
    <mergeCell ref="A42:K42"/>
    <mergeCell ref="C34:G34"/>
    <mergeCell ref="A30:K30"/>
    <mergeCell ref="A22:K23"/>
    <mergeCell ref="B7:K7"/>
    <mergeCell ref="H33:K33"/>
    <mergeCell ref="C33:G33"/>
    <mergeCell ref="B8:K8"/>
    <mergeCell ref="A9:K10"/>
    <mergeCell ref="A11:K11"/>
    <mergeCell ref="A19:B19"/>
    <mergeCell ref="H39:K39"/>
    <mergeCell ref="H38:K38"/>
    <mergeCell ref="C39:G39"/>
    <mergeCell ref="C38:G38"/>
    <mergeCell ref="A13:K13"/>
    <mergeCell ref="A37:K37"/>
    <mergeCell ref="H35:K35"/>
    <mergeCell ref="A14:K15"/>
    <mergeCell ref="C35:G35"/>
    <mergeCell ref="H34:K34"/>
  </mergeCells>
  <phoneticPr fontId="8"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7"/>
  <sheetViews>
    <sheetView workbookViewId="0">
      <pane ySplit="2" topLeftCell="A3" activePane="bottomLeft" state="frozenSplit"/>
      <selection pane="bottomLeft" activeCell="D1" sqref="D1:R1"/>
    </sheetView>
  </sheetViews>
  <sheetFormatPr baseColWidth="10" defaultColWidth="8.83203125" defaultRowHeight="12"/>
  <cols>
    <col min="1" max="1" width="5.6640625" style="2" customWidth="1"/>
    <col min="2" max="2" width="20.6640625" style="2" customWidth="1"/>
    <col min="3" max="3" width="4.6640625" style="2" customWidth="1"/>
    <col min="4" max="17" width="3.6640625" style="2" customWidth="1"/>
    <col min="18" max="18" width="5.6640625" style="2" customWidth="1"/>
    <col min="19" max="19" width="5.5" style="2" customWidth="1"/>
    <col min="20" max="22" width="5.6640625" style="2" customWidth="1"/>
    <col min="23" max="29" width="4.5" style="2" customWidth="1"/>
  </cols>
  <sheetData>
    <row r="1" spans="1:30" ht="20.25" customHeight="1" thickBot="1">
      <c r="A1" s="1296" t="str">
        <f ca="1">IF(Rosters!B9="","Home Team",Rosters!B9)</f>
        <v>Burning River Roller Girls</v>
      </c>
      <c r="B1" s="1296"/>
      <c r="C1" s="1296"/>
      <c r="D1" s="1267" t="s">
        <v>184</v>
      </c>
      <c r="E1" s="1267"/>
      <c r="F1" s="1267"/>
      <c r="G1" s="1267"/>
      <c r="H1" s="1267"/>
      <c r="I1" s="1267"/>
      <c r="J1" s="1267"/>
      <c r="K1" s="1267"/>
      <c r="L1" s="1267"/>
      <c r="M1" s="1267"/>
      <c r="N1" s="1267"/>
      <c r="O1" s="1267"/>
      <c r="P1" s="1267"/>
      <c r="Q1" s="1267"/>
      <c r="R1" s="1267"/>
      <c r="S1" s="373" t="s">
        <v>24</v>
      </c>
      <c r="T1" s="1267" t="s">
        <v>96</v>
      </c>
      <c r="U1" s="1267"/>
      <c r="V1" s="1267"/>
    </row>
    <row r="2" spans="1:30" ht="60" customHeight="1" thickBot="1">
      <c r="A2" s="617" t="s">
        <v>133</v>
      </c>
      <c r="B2" s="618" t="s">
        <v>137</v>
      </c>
      <c r="C2" s="367" t="s">
        <v>178</v>
      </c>
      <c r="D2" s="368" t="s">
        <v>406</v>
      </c>
      <c r="E2" s="369" t="s">
        <v>164</v>
      </c>
      <c r="F2" s="369" t="s">
        <v>407</v>
      </c>
      <c r="G2" s="369" t="s">
        <v>408</v>
      </c>
      <c r="H2" s="369" t="s">
        <v>409</v>
      </c>
      <c r="I2" s="369" t="s">
        <v>470</v>
      </c>
      <c r="J2" s="369" t="s">
        <v>410</v>
      </c>
      <c r="K2" s="369" t="s">
        <v>165</v>
      </c>
      <c r="L2" s="369" t="s">
        <v>411</v>
      </c>
      <c r="M2" s="369" t="s">
        <v>27</v>
      </c>
      <c r="N2" s="369" t="s">
        <v>320</v>
      </c>
      <c r="O2" s="369" t="s">
        <v>412</v>
      </c>
      <c r="P2" s="367" t="s">
        <v>14</v>
      </c>
      <c r="Q2" s="367" t="s">
        <v>6</v>
      </c>
      <c r="R2" s="619" t="s">
        <v>28</v>
      </c>
      <c r="S2" s="370" t="s">
        <v>284</v>
      </c>
      <c r="T2" s="371" t="s">
        <v>166</v>
      </c>
      <c r="U2" s="372" t="s">
        <v>6</v>
      </c>
      <c r="V2" s="620" t="s">
        <v>167</v>
      </c>
      <c r="W2" s="3"/>
      <c r="X2" s="3"/>
      <c r="Y2" s="3"/>
      <c r="Z2" s="3"/>
      <c r="AA2" s="3"/>
      <c r="AB2" s="3"/>
      <c r="AC2" s="3"/>
      <c r="AD2" s="2"/>
    </row>
    <row r="3" spans="1:30" ht="12.75" customHeight="1">
      <c r="A3" s="1297" t="str">
        <f ca="1">IF(Rosters!B11="","",Rosters!B11)</f>
        <v>00</v>
      </c>
      <c r="B3" s="1299" t="str">
        <f ca="1">IF(Rosters!C11="","",Rosters!C11)</f>
        <v>Professor Booty</v>
      </c>
      <c r="C3" s="276" t="s">
        <v>62</v>
      </c>
      <c r="D3" s="6">
        <f ca="1">IF($A3="","",SUM(PT!E3,PT!E4))</f>
        <v>1</v>
      </c>
      <c r="E3" s="6">
        <f ca="1">IF($A3="","",SUM(PT!F3,PT!F4))</f>
        <v>0</v>
      </c>
      <c r="F3" s="6">
        <f ca="1">IF($A3="","",SUM(PT!G3,PT!G4))</f>
        <v>0</v>
      </c>
      <c r="G3" s="6">
        <f ca="1">IF($A3="","",SUM(PT!H3,PT!H4))</f>
        <v>0</v>
      </c>
      <c r="H3" s="6">
        <f ca="1">IF($A3="","",SUM(PT!I3,PT!I4))</f>
        <v>0</v>
      </c>
      <c r="I3" s="6">
        <f ca="1">IF($A3="","",SUM(PT!J3,PT!J4))</f>
        <v>0</v>
      </c>
      <c r="J3" s="6">
        <f ca="1">IF($A3="","",SUM(PT!K3,PT!K4))</f>
        <v>0</v>
      </c>
      <c r="K3" s="6">
        <f ca="1">IF($A3="","",SUM(PT!L3,PT!L4))</f>
        <v>0</v>
      </c>
      <c r="L3" s="6">
        <f ca="1">IF($A3="","",SUM(PT!M3,PT!M4))</f>
        <v>0</v>
      </c>
      <c r="M3" s="6">
        <f ca="1">IF($A3="","",SUM(PT!N3,PT!N4))</f>
        <v>1</v>
      </c>
      <c r="N3" s="6">
        <f ca="1">IF($A3="","",SUM(PT!O3,PT!O4))</f>
        <v>0</v>
      </c>
      <c r="O3" s="6">
        <f ca="1">IF($A3="","",SUM(PT!P3,PT!P4))</f>
        <v>0</v>
      </c>
      <c r="P3" s="32"/>
      <c r="Q3" s="32"/>
      <c r="R3" s="40">
        <f>SUM(D3:Q3)</f>
        <v>2</v>
      </c>
      <c r="S3" s="1301">
        <f ca="1">IF($A3="","",SUM(PT!AI3,PT!AI4))</f>
        <v>0</v>
      </c>
      <c r="T3" s="1303">
        <f ca="1">IF($A3="","",SUM(PT!AK3,PT!AK4))</f>
        <v>0</v>
      </c>
      <c r="U3" s="1304">
        <f ca="1">IF($A3="","",SUM(PT!AL3,PT!AL4))</f>
        <v>0</v>
      </c>
      <c r="V3" s="1305">
        <f ca="1">IF($A3="","",SUM(PT!AM3,PT!AM4))</f>
        <v>0</v>
      </c>
      <c r="W3" s="4"/>
      <c r="X3" s="4"/>
      <c r="Y3" s="4"/>
      <c r="Z3" s="4"/>
      <c r="AA3" s="4"/>
      <c r="AB3" s="4"/>
      <c r="AC3" s="4"/>
      <c r="AD3" s="2"/>
    </row>
    <row r="4" spans="1:30" ht="12.75" customHeight="1">
      <c r="A4" s="1298"/>
      <c r="B4" s="1300"/>
      <c r="C4" s="277" t="s">
        <v>61</v>
      </c>
      <c r="D4" s="30">
        <f ca="1">IF($A3="","",SUM(PT!S3,PT!S4))</f>
        <v>0</v>
      </c>
      <c r="E4" s="30">
        <f ca="1">IF($A3="","",SUM(PT!T3,PT!T4))</f>
        <v>0</v>
      </c>
      <c r="F4" s="30">
        <f ca="1">IF($A3="","",SUM(PT!U3,PT!U4))</f>
        <v>0</v>
      </c>
      <c r="G4" s="30">
        <f ca="1">IF($A3="","",SUM(PT!V3,PT!V4))</f>
        <v>0</v>
      </c>
      <c r="H4" s="30">
        <f ca="1">IF($A3="","",SUM(PT!W3,PT!W4))</f>
        <v>0</v>
      </c>
      <c r="I4" s="30">
        <f ca="1">IF($A3="","",SUM(PT!X3,PT!X4))</f>
        <v>0</v>
      </c>
      <c r="J4" s="30">
        <f ca="1">IF($A3="","",SUM(PT!Y3,PT!Y4))</f>
        <v>0</v>
      </c>
      <c r="K4" s="30">
        <f ca="1">IF($A3="","",SUM(PT!Z3,PT!Z4))</f>
        <v>0</v>
      </c>
      <c r="L4" s="30">
        <f ca="1">IF($A3="","",SUM(PT!AA3,PT!AA4))</f>
        <v>0</v>
      </c>
      <c r="M4" s="30">
        <f ca="1">IF($A3="","",SUM(PT!AB3,PT!AB4))</f>
        <v>0</v>
      </c>
      <c r="N4" s="30">
        <f ca="1">IF($A3="","",SUM(PT!AC3,PT!AC4))</f>
        <v>0</v>
      </c>
      <c r="O4" s="30">
        <f ca="1">IF($A3="","",SUM(PT!AD3,PT!AD4))</f>
        <v>0</v>
      </c>
      <c r="P4" s="30">
        <f ca="1">IF($A3="","",SUM(PT!AE3,PT!AE4))</f>
        <v>0</v>
      </c>
      <c r="Q4" s="30">
        <f ca="1">IF($A3="","",SUM(PT!AF3,PT!AF4))</f>
        <v>0</v>
      </c>
      <c r="R4" s="23">
        <f>SUM(D4:Q4)</f>
        <v>0</v>
      </c>
      <c r="S4" s="1302"/>
      <c r="T4" s="1243"/>
      <c r="U4" s="1244"/>
      <c r="V4" s="1245"/>
      <c r="W4" s="4"/>
      <c r="X4" s="4"/>
      <c r="Y4" s="4"/>
      <c r="Z4" s="4"/>
      <c r="AA4" s="4"/>
      <c r="AB4" s="4"/>
      <c r="AC4" s="4"/>
      <c r="AD4" s="2"/>
    </row>
    <row r="5" spans="1:30" ht="12.75" customHeight="1">
      <c r="A5" s="1246" t="str">
        <f ca="1">IF(Rosters!B12="","",Rosters!B12)</f>
        <v>4</v>
      </c>
      <c r="B5" s="1248" t="str">
        <f ca="1">IF(Rosters!C12="","",Rosters!C12)</f>
        <v>CoCo Sparx</v>
      </c>
      <c r="C5" s="27" t="s">
        <v>62</v>
      </c>
      <c r="D5" s="7">
        <f ca="1">IF($A5="","",SUM(PT!E5,PT!E6))</f>
        <v>4</v>
      </c>
      <c r="E5" s="8">
        <f ca="1">IF($A5="","",SUM(PT!F5,PT!F6))</f>
        <v>0</v>
      </c>
      <c r="F5" s="8">
        <f ca="1">IF($A5="","",SUM(PT!G5,PT!G6))</f>
        <v>1</v>
      </c>
      <c r="G5" s="8">
        <f ca="1">IF($A5="","",SUM(PT!H5,PT!H6))</f>
        <v>1</v>
      </c>
      <c r="H5" s="8">
        <f ca="1">IF($A5="","",SUM(PT!I5,PT!I6))</f>
        <v>0</v>
      </c>
      <c r="I5" s="8">
        <f ca="1">IF($A5="","",SUM(PT!J5,PT!J6))</f>
        <v>0</v>
      </c>
      <c r="J5" s="8">
        <f ca="1">IF($A5="","",SUM(PT!K5,PT!K6))</f>
        <v>0</v>
      </c>
      <c r="K5" s="8">
        <f ca="1">IF($A5="","",SUM(PT!L5,PT!L6))</f>
        <v>0</v>
      </c>
      <c r="L5" s="8">
        <f ca="1">IF($A5="","",SUM(PT!M5,PT!M6))</f>
        <v>0</v>
      </c>
      <c r="M5" s="8">
        <f ca="1">IF($A5="","",SUM(PT!N5,PT!N6))</f>
        <v>0</v>
      </c>
      <c r="N5" s="8">
        <f ca="1">IF($A5="","",SUM(PT!O5,PT!O6))</f>
        <v>0</v>
      </c>
      <c r="O5" s="8">
        <f ca="1">IF($A5="","",SUM(PT!P5,PT!P6))</f>
        <v>0</v>
      </c>
      <c r="P5" s="43"/>
      <c r="Q5" s="43"/>
      <c r="R5" s="41">
        <f t="shared" ref="R5:R42" si="0">SUM(D5:Q5)</f>
        <v>6</v>
      </c>
      <c r="S5" s="1241">
        <f ca="1">IF($A5="","",SUM(PT!AI5,PT!AI6))</f>
        <v>1</v>
      </c>
      <c r="T5" s="1251">
        <f ca="1">IF($A5="","",SUM(PT!AK5,PT!AK6))</f>
        <v>0</v>
      </c>
      <c r="U5" s="1217">
        <f ca="1">IF($A5="","",SUM(PT!AL5,PT!AL6))</f>
        <v>0</v>
      </c>
      <c r="V5" s="1255">
        <f ca="1">IF($A5="","",SUM(PT!AM5,PT!AM6))</f>
        <v>0</v>
      </c>
      <c r="W5" s="4"/>
      <c r="X5" s="4"/>
      <c r="Y5" s="4"/>
      <c r="Z5" s="4"/>
      <c r="AA5" s="4"/>
      <c r="AB5" s="4"/>
      <c r="AC5" s="4"/>
      <c r="AD5" s="2"/>
    </row>
    <row r="6" spans="1:30" ht="12.75" customHeight="1">
      <c r="A6" s="1253"/>
      <c r="B6" s="1254"/>
      <c r="C6" s="26" t="s">
        <v>61</v>
      </c>
      <c r="D6" s="33">
        <f ca="1">IF($A5="","",SUM(PT!S5,PT!S6))</f>
        <v>0</v>
      </c>
      <c r="E6" s="34">
        <f ca="1">IF($A5="","",SUM(PT!T5,PT!T6))</f>
        <v>0</v>
      </c>
      <c r="F6" s="34">
        <f ca="1">IF($A5="","",SUM(PT!U5,PT!U6))</f>
        <v>0</v>
      </c>
      <c r="G6" s="34">
        <f ca="1">IF($A5="","",SUM(PT!V5,PT!V6))</f>
        <v>0</v>
      </c>
      <c r="H6" s="34">
        <f ca="1">IF($A5="","",SUM(PT!W5,PT!W6))</f>
        <v>0</v>
      </c>
      <c r="I6" s="34">
        <f ca="1">IF($A5="","",SUM(PT!X5,PT!X6))</f>
        <v>0</v>
      </c>
      <c r="J6" s="34">
        <f ca="1">IF($A5="","",SUM(PT!Y5,PT!Y6))</f>
        <v>0</v>
      </c>
      <c r="K6" s="34">
        <f ca="1">IF($A5="","",SUM(PT!Z5,PT!Z6))</f>
        <v>0</v>
      </c>
      <c r="L6" s="34">
        <f ca="1">IF($A5="","",SUM(PT!AA5,PT!AA6))</f>
        <v>0</v>
      </c>
      <c r="M6" s="34">
        <f ca="1">IF($A5="","",SUM(PT!AB5,PT!AB6))</f>
        <v>0</v>
      </c>
      <c r="N6" s="34">
        <f ca="1">IF($A5="","",SUM(PT!AC5,PT!AC6))</f>
        <v>0</v>
      </c>
      <c r="O6" s="34">
        <f ca="1">IF($A5="","",SUM(PT!AD5,PT!AD6))</f>
        <v>0</v>
      </c>
      <c r="P6" s="35">
        <f ca="1">IF($A5="","",SUM(PT!AE5,PT!AE6))</f>
        <v>0</v>
      </c>
      <c r="Q6" s="31">
        <f ca="1">IF($A5="","",SUM(PT!AF5,PT!AF6))</f>
        <v>0</v>
      </c>
      <c r="R6" s="23">
        <f t="shared" si="0"/>
        <v>0</v>
      </c>
      <c r="S6" s="1242"/>
      <c r="T6" s="1251"/>
      <c r="U6" s="1217"/>
      <c r="V6" s="1255"/>
      <c r="W6" s="4"/>
      <c r="X6" s="4"/>
      <c r="Y6" s="4"/>
      <c r="Z6" s="4"/>
      <c r="AA6" s="4"/>
      <c r="AB6" s="4"/>
      <c r="AC6" s="4"/>
      <c r="AD6" s="2"/>
    </row>
    <row r="7" spans="1:30" ht="12.75" customHeight="1">
      <c r="A7" s="1237" t="str">
        <f ca="1">IF(Rosters!B13="","",Rosters!B13)</f>
        <v>10</v>
      </c>
      <c r="B7" s="1239" t="str">
        <f ca="1">IF(Rosters!C13="","",Rosters!C13)</f>
        <v>Take-Out</v>
      </c>
      <c r="C7" s="27" t="s">
        <v>62</v>
      </c>
      <c r="D7" s="7">
        <f ca="1">IF($A7="","",SUM(PT!E7,PT!E8))</f>
        <v>0</v>
      </c>
      <c r="E7" s="8">
        <f ca="1">IF($A7="","",SUM(PT!F7,PT!F8))</f>
        <v>0</v>
      </c>
      <c r="F7" s="8">
        <f ca="1">IF($A7="","",SUM(PT!G7,PT!G8))</f>
        <v>1</v>
      </c>
      <c r="G7" s="8">
        <f ca="1">IF($A7="","",SUM(PT!H7,PT!H8))</f>
        <v>0</v>
      </c>
      <c r="H7" s="8">
        <f ca="1">IF($A7="","",SUM(PT!I7,PT!I8))</f>
        <v>0</v>
      </c>
      <c r="I7" s="8">
        <f ca="1">IF($A7="","",SUM(PT!J7,PT!J8))</f>
        <v>0</v>
      </c>
      <c r="J7" s="8">
        <f ca="1">IF($A7="","",SUM(PT!K7,PT!K8))</f>
        <v>1</v>
      </c>
      <c r="K7" s="8">
        <f ca="1">IF($A7="","",SUM(PT!L7,PT!L8))</f>
        <v>1</v>
      </c>
      <c r="L7" s="8">
        <f ca="1">IF($A7="","",SUM(PT!M7,PT!M8))</f>
        <v>0</v>
      </c>
      <c r="M7" s="8">
        <f ca="1">IF($A7="","",SUM(PT!N7,PT!N8))</f>
        <v>1</v>
      </c>
      <c r="N7" s="8">
        <f ca="1">IF($A7="","",SUM(PT!O7,PT!O8))</f>
        <v>0</v>
      </c>
      <c r="O7" s="8">
        <f ca="1">IF($A7="","",SUM(PT!P7,PT!P8))</f>
        <v>0</v>
      </c>
      <c r="P7" s="43"/>
      <c r="Q7" s="43"/>
      <c r="R7" s="41">
        <f t="shared" si="0"/>
        <v>4</v>
      </c>
      <c r="S7" s="1241">
        <f ca="1">IF($A7="","",SUM(PT!AI7,PT!AI8))</f>
        <v>4</v>
      </c>
      <c r="T7" s="1243">
        <f ca="1">IF($A7="","",SUM(PT!AK7,PT!AK8))</f>
        <v>0</v>
      </c>
      <c r="U7" s="1244">
        <f ca="1">IF($A7="","",SUM(PT!AL7,PT!AL8))</f>
        <v>0</v>
      </c>
      <c r="V7" s="1245">
        <f ca="1">IF($A7="","",SUM(PT!AM7,PT!AM8))</f>
        <v>0</v>
      </c>
      <c r="W7" s="4"/>
      <c r="X7" s="4"/>
      <c r="Y7" s="4"/>
      <c r="Z7" s="4"/>
      <c r="AA7" s="4"/>
      <c r="AB7" s="4"/>
      <c r="AC7" s="4"/>
      <c r="AD7" s="2"/>
    </row>
    <row r="8" spans="1:30" ht="12.75" customHeight="1">
      <c r="A8" s="1238"/>
      <c r="B8" s="1240"/>
      <c r="C8" s="26" t="s">
        <v>61</v>
      </c>
      <c r="D8" s="33">
        <f ca="1">IF($A7="","",SUM(PT!S7,PT!S8))</f>
        <v>1</v>
      </c>
      <c r="E8" s="34">
        <f ca="1">IF($A7="","",SUM(PT!T7,PT!T8))</f>
        <v>0</v>
      </c>
      <c r="F8" s="34">
        <f ca="1">IF($A7="","",SUM(PT!U7,PT!U8))</f>
        <v>0</v>
      </c>
      <c r="G8" s="34">
        <f ca="1">IF($A7="","",SUM(PT!V7,PT!V8))</f>
        <v>0</v>
      </c>
      <c r="H8" s="34">
        <f ca="1">IF($A7="","",SUM(PT!W7,PT!W8))</f>
        <v>0</v>
      </c>
      <c r="I8" s="34">
        <f ca="1">IF($A7="","",SUM(PT!X7,PT!X8))</f>
        <v>0</v>
      </c>
      <c r="J8" s="34">
        <f ca="1">IF($A7="","",SUM(PT!Y7,PT!Y8))</f>
        <v>0</v>
      </c>
      <c r="K8" s="34">
        <f ca="1">IF($A7="","",SUM(PT!Z7,PT!Z8))</f>
        <v>0</v>
      </c>
      <c r="L8" s="34">
        <f ca="1">IF($A7="","",SUM(PT!AA7,PT!AA8))</f>
        <v>0</v>
      </c>
      <c r="M8" s="34">
        <f ca="1">IF($A7="","",SUM(PT!AB7,PT!AB8))</f>
        <v>1</v>
      </c>
      <c r="N8" s="34">
        <f ca="1">IF($A7="","",SUM(PT!AC7,PT!AC8))</f>
        <v>1</v>
      </c>
      <c r="O8" s="34">
        <f ca="1">IF($A7="","",SUM(PT!AD7,PT!AD8))</f>
        <v>0</v>
      </c>
      <c r="P8" s="35">
        <f ca="1">IF($A7="","",SUM(PT!AE7,PT!AE8))</f>
        <v>0</v>
      </c>
      <c r="Q8" s="31">
        <f ca="1">IF($A7="","",SUM(PT!AF7,PT!AF8))</f>
        <v>0</v>
      </c>
      <c r="R8" s="23">
        <f t="shared" si="0"/>
        <v>3</v>
      </c>
      <c r="S8" s="1242"/>
      <c r="T8" s="1243"/>
      <c r="U8" s="1244"/>
      <c r="V8" s="1245"/>
      <c r="W8" s="4"/>
      <c r="X8" s="4"/>
      <c r="Y8" s="4"/>
      <c r="Z8" s="4"/>
      <c r="AA8" s="4"/>
      <c r="AB8" s="4"/>
      <c r="AC8" s="4"/>
      <c r="AD8" s="2"/>
    </row>
    <row r="9" spans="1:30" ht="12.75" customHeight="1">
      <c r="A9" s="1246" t="str">
        <f ca="1">IF(Rosters!B14="","",Rosters!B14)</f>
        <v>16</v>
      </c>
      <c r="B9" s="1248" t="str">
        <f ca="1">IF(Rosters!C14="","",Rosters!C14)</f>
        <v>Killustrator</v>
      </c>
      <c r="C9" s="27" t="s">
        <v>62</v>
      </c>
      <c r="D9" s="7">
        <f ca="1">IF($A9="","",SUM(PT!E9,PT!E10))</f>
        <v>3</v>
      </c>
      <c r="E9" s="8">
        <f ca="1">IF($A9="","",SUM(PT!F9,PT!F10))</f>
        <v>2</v>
      </c>
      <c r="F9" s="8">
        <f ca="1">IF($A9="","",SUM(PT!G9,PT!G10))</f>
        <v>2</v>
      </c>
      <c r="G9" s="8">
        <f ca="1">IF($A9="","",SUM(PT!H9,PT!H10))</f>
        <v>0</v>
      </c>
      <c r="H9" s="8">
        <f ca="1">IF($A9="","",SUM(PT!I9,PT!I10))</f>
        <v>0</v>
      </c>
      <c r="I9" s="8">
        <f ca="1">IF($A9="","",SUM(PT!J9,PT!J10))</f>
        <v>0</v>
      </c>
      <c r="J9" s="8">
        <f ca="1">IF($A9="","",SUM(PT!K9,PT!K10))</f>
        <v>0</v>
      </c>
      <c r="K9" s="8">
        <f ca="1">IF($A9="","",SUM(PT!L9,PT!L10))</f>
        <v>0</v>
      </c>
      <c r="L9" s="8">
        <f ca="1">IF($A9="","",SUM(PT!M9,PT!M10))</f>
        <v>0</v>
      </c>
      <c r="M9" s="8">
        <f ca="1">IF($A9="","",SUM(PT!N9,PT!N10))</f>
        <v>3</v>
      </c>
      <c r="N9" s="8">
        <f ca="1">IF($A9="","",SUM(PT!O9,PT!O10))</f>
        <v>1</v>
      </c>
      <c r="O9" s="8">
        <f ca="1">IF($A9="","",SUM(PT!P9,PT!P10))</f>
        <v>0</v>
      </c>
      <c r="P9" s="43"/>
      <c r="Q9" s="43"/>
      <c r="R9" s="41">
        <f t="shared" si="0"/>
        <v>11</v>
      </c>
      <c r="S9" s="1241">
        <f ca="1">IF($A9="","",SUM(PT!AI9,PT!AI10))</f>
        <v>3</v>
      </c>
      <c r="T9" s="1251">
        <f ca="1">IF($A9="","",SUM(PT!AK9,PT!AK10))</f>
        <v>0</v>
      </c>
      <c r="U9" s="1217">
        <f ca="1">IF($A9="","",SUM(PT!AL9,PT!AL10))</f>
        <v>0</v>
      </c>
      <c r="V9" s="1255">
        <f ca="1">IF($A9="","",SUM(PT!AM9,PT!AM10))</f>
        <v>0</v>
      </c>
      <c r="W9" s="4"/>
      <c r="X9" s="4"/>
      <c r="Y9" s="4"/>
      <c r="Z9" s="4"/>
      <c r="AA9" s="4"/>
      <c r="AB9" s="4"/>
      <c r="AC9" s="4"/>
      <c r="AD9" s="2"/>
    </row>
    <row r="10" spans="1:30" ht="12.75" customHeight="1">
      <c r="A10" s="1253"/>
      <c r="B10" s="1254"/>
      <c r="C10" s="26" t="s">
        <v>61</v>
      </c>
      <c r="D10" s="29">
        <f ca="1">IF($A9="","",SUM(PT!S9,PT!S10))</f>
        <v>0</v>
      </c>
      <c r="E10" s="30">
        <f ca="1">IF($A9="","",SUM(PT!T9,PT!T10))</f>
        <v>0</v>
      </c>
      <c r="F10" s="30">
        <f ca="1">IF($A9="","",SUM(PT!U9,PT!U10))</f>
        <v>0</v>
      </c>
      <c r="G10" s="30">
        <f ca="1">IF($A9="","",SUM(PT!V9,PT!V10))</f>
        <v>0</v>
      </c>
      <c r="H10" s="30">
        <f ca="1">IF($A9="","",SUM(PT!W9,PT!W10))</f>
        <v>0</v>
      </c>
      <c r="I10" s="30">
        <f ca="1">IF($A9="","",SUM(PT!X9,PT!X10))</f>
        <v>0</v>
      </c>
      <c r="J10" s="30">
        <f ca="1">IF($A9="","",SUM(PT!Y9,PT!Y10))</f>
        <v>0</v>
      </c>
      <c r="K10" s="30">
        <f ca="1">IF($A9="","",SUM(PT!Z9,PT!Z10))</f>
        <v>0</v>
      </c>
      <c r="L10" s="30">
        <f ca="1">IF($A9="","",SUM(PT!AA9,PT!AA10))</f>
        <v>0</v>
      </c>
      <c r="M10" s="30">
        <f ca="1">IF($A9="","",SUM(PT!AB9,PT!AB10))</f>
        <v>1</v>
      </c>
      <c r="N10" s="30">
        <f ca="1">IF($A9="","",SUM(PT!AC9,PT!AC10))</f>
        <v>0</v>
      </c>
      <c r="O10" s="30">
        <f ca="1">IF($A9="","",SUM(PT!AD9,PT!AD10))</f>
        <v>0</v>
      </c>
      <c r="P10" s="31">
        <f ca="1">IF($A9="","",SUM(PT!AE9,PT!AE10))</f>
        <v>0</v>
      </c>
      <c r="Q10" s="31">
        <f ca="1">IF($A9="","",SUM(PT!AF9,PT!AF10))</f>
        <v>0</v>
      </c>
      <c r="R10" s="23">
        <f t="shared" si="0"/>
        <v>1</v>
      </c>
      <c r="S10" s="1242"/>
      <c r="T10" s="1251"/>
      <c r="U10" s="1217"/>
      <c r="V10" s="1255"/>
      <c r="W10" s="4"/>
      <c r="X10" s="4"/>
      <c r="Y10" s="4"/>
      <c r="Z10" s="4"/>
      <c r="AA10" s="4"/>
      <c r="AB10" s="4"/>
      <c r="AC10" s="4"/>
      <c r="AD10" s="2"/>
    </row>
    <row r="11" spans="1:30" ht="12.75" customHeight="1">
      <c r="A11" s="1237" t="str">
        <f ca="1">IF(Rosters!B15="","",Rosters!B15)</f>
        <v>45</v>
      </c>
      <c r="B11" s="1239" t="str">
        <f ca="1">IF(Rosters!C15="","",Rosters!C15)</f>
        <v>Halochic</v>
      </c>
      <c r="C11" s="27" t="s">
        <v>62</v>
      </c>
      <c r="D11" s="7">
        <f ca="1">IF($A11="","",SUM(PT!E11,PT!E12))</f>
        <v>3</v>
      </c>
      <c r="E11" s="8">
        <f ca="1">IF($A11="","",SUM(PT!F11,PT!F12))</f>
        <v>0</v>
      </c>
      <c r="F11" s="8">
        <f ca="1">IF($A11="","",SUM(PT!G11,PT!G12))</f>
        <v>0</v>
      </c>
      <c r="G11" s="8">
        <f ca="1">IF($A11="","",SUM(PT!H11,PT!H12))</f>
        <v>1</v>
      </c>
      <c r="H11" s="8">
        <f ca="1">IF($A11="","",SUM(PT!I11,PT!I12))</f>
        <v>0</v>
      </c>
      <c r="I11" s="8">
        <f ca="1">IF($A11="","",SUM(PT!J11,PT!J12))</f>
        <v>0</v>
      </c>
      <c r="J11" s="8">
        <f ca="1">IF($A11="","",SUM(PT!K11,PT!K12))</f>
        <v>0</v>
      </c>
      <c r="K11" s="8">
        <f ca="1">IF($A11="","",SUM(PT!L11,PT!L12))</f>
        <v>0</v>
      </c>
      <c r="L11" s="8">
        <f ca="1">IF($A11="","",SUM(PT!M11,PT!M12))</f>
        <v>0</v>
      </c>
      <c r="M11" s="8">
        <f ca="1">IF($A11="","",SUM(PT!N11,PT!N12))</f>
        <v>3</v>
      </c>
      <c r="N11" s="8">
        <f ca="1">IF($A11="","",SUM(PT!O11,PT!O12))</f>
        <v>0</v>
      </c>
      <c r="O11" s="8">
        <f ca="1">IF($A11="","",SUM(PT!P11,PT!P12))</f>
        <v>0</v>
      </c>
      <c r="P11" s="43"/>
      <c r="Q11" s="43"/>
      <c r="R11" s="41">
        <f t="shared" si="0"/>
        <v>7</v>
      </c>
      <c r="S11" s="1241">
        <f ca="1">IF($A11="","",SUM(PT!AI11,PT!AI12))</f>
        <v>4</v>
      </c>
      <c r="T11" s="1243">
        <f ca="1">IF($A11="","",SUM(PT!AK11,PT!AK12))</f>
        <v>0</v>
      </c>
      <c r="U11" s="1244">
        <f ca="1">IF($A11="","",SUM(PT!AL11,PT!AL12))</f>
        <v>0</v>
      </c>
      <c r="V11" s="1245">
        <f ca="1">IF($A11="","",SUM(PT!AM11,PT!AM12))</f>
        <v>0</v>
      </c>
      <c r="W11" s="4"/>
      <c r="X11" s="4"/>
      <c r="Y11" s="4"/>
      <c r="Z11" s="4"/>
      <c r="AA11" s="4"/>
      <c r="AB11" s="4"/>
      <c r="AC11" s="4"/>
      <c r="AD11" s="2"/>
    </row>
    <row r="12" spans="1:30" ht="12.75" customHeight="1">
      <c r="A12" s="1238"/>
      <c r="B12" s="1240"/>
      <c r="C12" s="26" t="s">
        <v>61</v>
      </c>
      <c r="D12" s="29">
        <f ca="1">IF($A11="","",SUM(PT!S11,PT!S12))</f>
        <v>0</v>
      </c>
      <c r="E12" s="30">
        <f ca="1">IF($A11="","",SUM(PT!T11,PT!T12))</f>
        <v>0</v>
      </c>
      <c r="F12" s="30">
        <f ca="1">IF($A11="","",SUM(PT!U11,PT!U12))</f>
        <v>0</v>
      </c>
      <c r="G12" s="30">
        <f ca="1">IF($A11="","",SUM(PT!V11,PT!V12))</f>
        <v>0</v>
      </c>
      <c r="H12" s="30">
        <f ca="1">IF($A11="","",SUM(PT!W11,PT!W12))</f>
        <v>1</v>
      </c>
      <c r="I12" s="30">
        <f ca="1">IF($A11="","",SUM(PT!X11,PT!X12))</f>
        <v>0</v>
      </c>
      <c r="J12" s="30">
        <f ca="1">IF($A11="","",SUM(PT!Y11,PT!Y12))</f>
        <v>0</v>
      </c>
      <c r="K12" s="30">
        <f ca="1">IF($A11="","",SUM(PT!Z11,PT!Z12))</f>
        <v>0</v>
      </c>
      <c r="L12" s="30">
        <f ca="1">IF($A11="","",SUM(PT!AA11,PT!AA12))</f>
        <v>0</v>
      </c>
      <c r="M12" s="30">
        <f ca="1">IF($A11="","",SUM(PT!AB11,PT!AB12))</f>
        <v>2</v>
      </c>
      <c r="N12" s="30">
        <f ca="1">IF($A11="","",SUM(PT!AC11,PT!AC12))</f>
        <v>0</v>
      </c>
      <c r="O12" s="30">
        <f ca="1">IF($A11="","",SUM(PT!AD11,PT!AD12))</f>
        <v>0</v>
      </c>
      <c r="P12" s="31">
        <f ca="1">IF($A11="","",SUM(PT!AE11,PT!AE12))</f>
        <v>0</v>
      </c>
      <c r="Q12" s="31">
        <f ca="1">IF($A11="","",SUM(PT!AF11,PT!AF12))</f>
        <v>0</v>
      </c>
      <c r="R12" s="23">
        <f t="shared" si="0"/>
        <v>3</v>
      </c>
      <c r="S12" s="1242"/>
      <c r="T12" s="1243"/>
      <c r="U12" s="1244"/>
      <c r="V12" s="1245"/>
      <c r="W12" s="4"/>
      <c r="X12" s="4"/>
      <c r="Y12" s="4"/>
      <c r="Z12" s="4"/>
      <c r="AA12" s="4"/>
      <c r="AB12" s="4"/>
      <c r="AC12" s="4"/>
      <c r="AD12" s="2"/>
    </row>
    <row r="13" spans="1:30" ht="12.75" customHeight="1">
      <c r="A13" s="1246" t="str">
        <f ca="1">IF(Rosters!B16="","",Rosters!B16)</f>
        <v>47</v>
      </c>
      <c r="B13" s="1248" t="str">
        <f ca="1">IF(Rosters!C16="","",Rosters!C16)</f>
        <v>Ivanna Destroya</v>
      </c>
      <c r="C13" s="27" t="s">
        <v>62</v>
      </c>
      <c r="D13" s="7">
        <f ca="1">IF($A13="","",SUM(PT!E13,PT!E14))</f>
        <v>1</v>
      </c>
      <c r="E13" s="8">
        <f ca="1">IF($A13="","",SUM(PT!F13,PT!F14))</f>
        <v>1</v>
      </c>
      <c r="F13" s="8">
        <f ca="1">IF($A13="","",SUM(PT!G13,PT!G14))</f>
        <v>0</v>
      </c>
      <c r="G13" s="8">
        <f ca="1">IF($A13="","",SUM(PT!H13,PT!H14))</f>
        <v>1</v>
      </c>
      <c r="H13" s="8">
        <f ca="1">IF($A13="","",SUM(PT!I13,PT!I14))</f>
        <v>0</v>
      </c>
      <c r="I13" s="8">
        <f ca="1">IF($A13="","",SUM(PT!J13,PT!J14))</f>
        <v>0</v>
      </c>
      <c r="J13" s="8">
        <f ca="1">IF($A13="","",SUM(PT!K13,PT!K14))</f>
        <v>1</v>
      </c>
      <c r="K13" s="8">
        <f ca="1">IF($A13="","",SUM(PT!L13,PT!L14))</f>
        <v>0</v>
      </c>
      <c r="L13" s="8">
        <f ca="1">IF($A13="","",SUM(PT!M13,PT!M14))</f>
        <v>0</v>
      </c>
      <c r="M13" s="8">
        <f ca="1">IF($A13="","",SUM(PT!N13,PT!N14))</f>
        <v>0</v>
      </c>
      <c r="N13" s="8">
        <f ca="1">IF($A13="","",SUM(PT!O13,PT!O14))</f>
        <v>1</v>
      </c>
      <c r="O13" s="8">
        <f ca="1">IF($A13="","",SUM(PT!P13,PT!P14))</f>
        <v>0</v>
      </c>
      <c r="P13" s="43"/>
      <c r="Q13" s="43"/>
      <c r="R13" s="41">
        <f t="shared" si="0"/>
        <v>5</v>
      </c>
      <c r="S13" s="1241">
        <f ca="1">IF($A13="","",SUM(PT!AI13,PT!AI14))</f>
        <v>3</v>
      </c>
      <c r="T13" s="1251">
        <f ca="1">IF($A13="","",SUM(PT!AK13,PT!AK14))</f>
        <v>0</v>
      </c>
      <c r="U13" s="1217">
        <f ca="1">IF($A13="","",SUM(PT!AL13,PT!AL14))</f>
        <v>0</v>
      </c>
      <c r="V13" s="1255">
        <f ca="1">IF($A13="","",SUM(PT!AM13,PT!AM14))</f>
        <v>0</v>
      </c>
      <c r="W13" s="4"/>
      <c r="X13" s="4"/>
      <c r="Y13" s="4"/>
      <c r="Z13" s="4"/>
      <c r="AA13" s="4"/>
      <c r="AB13" s="4"/>
      <c r="AC13" s="4"/>
      <c r="AD13" s="2"/>
    </row>
    <row r="14" spans="1:30" ht="12.75" customHeight="1">
      <c r="A14" s="1253"/>
      <c r="B14" s="1254"/>
      <c r="C14" s="26" t="s">
        <v>61</v>
      </c>
      <c r="D14" s="29">
        <f ca="1">IF($A13="","",SUM(PT!S13,PT!S14))</f>
        <v>0</v>
      </c>
      <c r="E14" s="30">
        <f ca="1">IF($A13="","",SUM(PT!T13,PT!T14))</f>
        <v>0</v>
      </c>
      <c r="F14" s="30">
        <f ca="1">IF($A13="","",SUM(PT!U13,PT!U14))</f>
        <v>0</v>
      </c>
      <c r="G14" s="30">
        <f ca="1">IF($A13="","",SUM(PT!V13,PT!V14))</f>
        <v>0</v>
      </c>
      <c r="H14" s="30">
        <f ca="1">IF($A13="","",SUM(PT!W13,PT!W14))</f>
        <v>0</v>
      </c>
      <c r="I14" s="30">
        <f ca="1">IF($A13="","",SUM(PT!X13,PT!X14))</f>
        <v>0</v>
      </c>
      <c r="J14" s="30">
        <f ca="1">IF($A13="","",SUM(PT!Y13,PT!Y14))</f>
        <v>0</v>
      </c>
      <c r="K14" s="30">
        <f ca="1">IF($A13="","",SUM(PT!Z13,PT!Z14))</f>
        <v>0</v>
      </c>
      <c r="L14" s="30">
        <f ca="1">IF($A13="","",SUM(PT!AA13,PT!AA14))</f>
        <v>0</v>
      </c>
      <c r="M14" s="30">
        <f ca="1">IF($A13="","",SUM(PT!AB13,PT!AB14))</f>
        <v>0</v>
      </c>
      <c r="N14" s="30">
        <f ca="1">IF($A13="","",SUM(PT!AC13,PT!AC14))</f>
        <v>2</v>
      </c>
      <c r="O14" s="30">
        <f ca="1">IF($A13="","",SUM(PT!AD13,PT!AD14))</f>
        <v>0</v>
      </c>
      <c r="P14" s="31">
        <f ca="1">IF($A13="","",SUM(PT!AE13,PT!AE14))</f>
        <v>0</v>
      </c>
      <c r="Q14" s="31">
        <f ca="1">IF($A13="","",SUM(PT!AF13,PT!AF14))</f>
        <v>0</v>
      </c>
      <c r="R14" s="23">
        <f t="shared" si="0"/>
        <v>2</v>
      </c>
      <c r="S14" s="1242"/>
      <c r="T14" s="1251"/>
      <c r="U14" s="1217"/>
      <c r="V14" s="1255"/>
      <c r="W14" s="4"/>
      <c r="X14" s="4"/>
      <c r="Y14" s="4"/>
      <c r="Z14" s="4"/>
      <c r="AA14" s="4"/>
      <c r="AB14" s="4"/>
      <c r="AC14" s="4"/>
      <c r="AD14" s="2"/>
    </row>
    <row r="15" spans="1:30" ht="12.75" customHeight="1">
      <c r="A15" s="1237" t="str">
        <f ca="1">IF(Rosters!B17="","",Rosters!B17)</f>
        <v>53</v>
      </c>
      <c r="B15" s="1239" t="str">
        <f ca="1">IF(Rosters!C17="","",Rosters!C17)</f>
        <v>Soul Eater</v>
      </c>
      <c r="C15" s="27" t="s">
        <v>62</v>
      </c>
      <c r="D15" s="7">
        <f ca="1">IF($A15="","",SUM(PT!E15,PT!E16))</f>
        <v>3</v>
      </c>
      <c r="E15" s="8">
        <f ca="1">IF($A15="","",SUM(PT!F15,PT!F16))</f>
        <v>0</v>
      </c>
      <c r="F15" s="8">
        <f ca="1">IF($A15="","",SUM(PT!G15,PT!G16))</f>
        <v>0</v>
      </c>
      <c r="G15" s="8">
        <f ca="1">IF($A15="","",SUM(PT!H15,PT!H16))</f>
        <v>0</v>
      </c>
      <c r="H15" s="8">
        <f ca="1">IF($A15="","",SUM(PT!I15,PT!I16))</f>
        <v>0</v>
      </c>
      <c r="I15" s="8">
        <f ca="1">IF($A15="","",SUM(PT!J15,PT!J16))</f>
        <v>0</v>
      </c>
      <c r="J15" s="8">
        <f ca="1">IF($A15="","",SUM(PT!K15,PT!K16))</f>
        <v>0</v>
      </c>
      <c r="K15" s="8">
        <f ca="1">IF($A15="","",SUM(PT!L15,PT!L16))</f>
        <v>1</v>
      </c>
      <c r="L15" s="8">
        <f ca="1">IF($A15="","",SUM(PT!M15,PT!M16))</f>
        <v>0</v>
      </c>
      <c r="M15" s="8">
        <f ca="1">IF($A15="","",SUM(PT!N15,PT!N16))</f>
        <v>0</v>
      </c>
      <c r="N15" s="8">
        <f ca="1">IF($A15="","",SUM(PT!O15,PT!O16))</f>
        <v>0</v>
      </c>
      <c r="O15" s="8">
        <f ca="1">IF($A15="","",SUM(PT!P15,PT!P16))</f>
        <v>0</v>
      </c>
      <c r="P15" s="43"/>
      <c r="Q15" s="43"/>
      <c r="R15" s="41">
        <f t="shared" si="0"/>
        <v>4</v>
      </c>
      <c r="S15" s="1241">
        <f ca="1">IF($A15="","",SUM(PT!AI15,PT!AI16))</f>
        <v>2</v>
      </c>
      <c r="T15" s="1243">
        <f ca="1">IF($A15="","",SUM(PT!AK15,PT!AK16))</f>
        <v>0</v>
      </c>
      <c r="U15" s="1244">
        <f ca="1">IF($A15="","",SUM(PT!AL15,PT!AL16))</f>
        <v>0</v>
      </c>
      <c r="V15" s="1245">
        <f ca="1">IF($A15="","",SUM(PT!AM15,PT!AM16))</f>
        <v>0</v>
      </c>
      <c r="W15" s="4"/>
      <c r="X15" s="4"/>
      <c r="Y15" s="4"/>
      <c r="Z15" s="4"/>
      <c r="AA15" s="4"/>
      <c r="AB15" s="4"/>
      <c r="AC15" s="4"/>
      <c r="AD15" s="2"/>
    </row>
    <row r="16" spans="1:30" ht="12.75" customHeight="1">
      <c r="A16" s="1238"/>
      <c r="B16" s="1240"/>
      <c r="C16" s="26" t="s">
        <v>61</v>
      </c>
      <c r="D16" s="29">
        <f ca="1">IF($A15="","",SUM(PT!S15,PT!S16))</f>
        <v>0</v>
      </c>
      <c r="E16" s="30">
        <f ca="1">IF($A15="","",SUM(PT!T15,PT!T16))</f>
        <v>0</v>
      </c>
      <c r="F16" s="30">
        <f ca="1">IF($A15="","",SUM(PT!U15,PT!U16))</f>
        <v>0</v>
      </c>
      <c r="G16" s="30">
        <f ca="1">IF($A15="","",SUM(PT!V15,PT!V16))</f>
        <v>0</v>
      </c>
      <c r="H16" s="30">
        <f ca="1">IF($A15="","",SUM(PT!W15,PT!W16))</f>
        <v>1</v>
      </c>
      <c r="I16" s="30">
        <f ca="1">IF($A15="","",SUM(PT!X15,PT!X16))</f>
        <v>0</v>
      </c>
      <c r="J16" s="30">
        <f ca="1">IF($A15="","",SUM(PT!Y15,PT!Y16))</f>
        <v>0</v>
      </c>
      <c r="K16" s="30">
        <f ca="1">IF($A15="","",SUM(PT!Z15,PT!Z16))</f>
        <v>0</v>
      </c>
      <c r="L16" s="30">
        <f ca="1">IF($A15="","",SUM(PT!AA15,PT!AA16))</f>
        <v>0</v>
      </c>
      <c r="M16" s="30">
        <f ca="1">IF($A15="","",SUM(PT!AB15,PT!AB16))</f>
        <v>0</v>
      </c>
      <c r="N16" s="30">
        <f ca="1">IF($A15="","",SUM(PT!AC15,PT!AC16))</f>
        <v>0</v>
      </c>
      <c r="O16" s="30">
        <f ca="1">IF($A15="","",SUM(PT!AD15,PT!AD16))</f>
        <v>0</v>
      </c>
      <c r="P16" s="31">
        <f ca="1">IF($A15="","",SUM(PT!AE15,PT!AE16))</f>
        <v>0</v>
      </c>
      <c r="Q16" s="31">
        <f ca="1">IF($A15="","",SUM(PT!AF15,PT!AF16))</f>
        <v>0</v>
      </c>
      <c r="R16" s="23">
        <f t="shared" si="0"/>
        <v>1</v>
      </c>
      <c r="S16" s="1242"/>
      <c r="T16" s="1243"/>
      <c r="U16" s="1244"/>
      <c r="V16" s="1245"/>
      <c r="W16" s="4"/>
      <c r="X16" s="4"/>
      <c r="Y16" s="4"/>
      <c r="Z16" s="4"/>
      <c r="AA16" s="4"/>
      <c r="AB16" s="4"/>
      <c r="AC16" s="4"/>
      <c r="AD16" s="2"/>
    </row>
    <row r="17" spans="1:30" ht="12.75" customHeight="1">
      <c r="A17" s="1246" t="str">
        <f ca="1">IF(Rosters!B18="","",Rosters!B18)</f>
        <v>71</v>
      </c>
      <c r="B17" s="1248" t="str">
        <f ca="1">IF(Rosters!C18="","",Rosters!C18)</f>
        <v>e. gargiulo</v>
      </c>
      <c r="C17" s="27" t="s">
        <v>62</v>
      </c>
      <c r="D17" s="7">
        <f ca="1">IF($A17="","",SUM(PT!E17,PT!E18))</f>
        <v>1</v>
      </c>
      <c r="E17" s="8">
        <f ca="1">IF($A17="","",SUM(PT!F17,PT!F18))</f>
        <v>0</v>
      </c>
      <c r="F17" s="8">
        <f ca="1">IF($A17="","",SUM(PT!G17,PT!G18))</f>
        <v>0</v>
      </c>
      <c r="G17" s="8">
        <f ca="1">IF($A17="","",SUM(PT!H17,PT!H18))</f>
        <v>0</v>
      </c>
      <c r="H17" s="8">
        <f ca="1">IF($A17="","",SUM(PT!I17,PT!I18))</f>
        <v>0</v>
      </c>
      <c r="I17" s="8">
        <f ca="1">IF($A17="","",SUM(PT!J17,PT!J18))</f>
        <v>0</v>
      </c>
      <c r="J17" s="8">
        <f ca="1">IF($A17="","",SUM(PT!K17,PT!K18))</f>
        <v>0</v>
      </c>
      <c r="K17" s="8">
        <f ca="1">IF($A17="","",SUM(PT!L17,PT!L18))</f>
        <v>0</v>
      </c>
      <c r="L17" s="8">
        <f ca="1">IF($A17="","",SUM(PT!M17,PT!M18))</f>
        <v>0</v>
      </c>
      <c r="M17" s="8">
        <f ca="1">IF($A17="","",SUM(PT!N17,PT!N18))</f>
        <v>0</v>
      </c>
      <c r="N17" s="8">
        <f ca="1">IF($A17="","",SUM(PT!O17,PT!O18))</f>
        <v>0</v>
      </c>
      <c r="O17" s="8">
        <f ca="1">IF($A17="","",SUM(PT!P17,PT!P18))</f>
        <v>0</v>
      </c>
      <c r="P17" s="43"/>
      <c r="Q17" s="43"/>
      <c r="R17" s="41">
        <f t="shared" si="0"/>
        <v>1</v>
      </c>
      <c r="S17" s="1241">
        <f ca="1">IF($A17="","",SUM(PT!AI17,PT!AI18))</f>
        <v>0</v>
      </c>
      <c r="T17" s="1251">
        <f ca="1">IF($A17="","",SUM(PT!AK17,PT!AK18))</f>
        <v>0</v>
      </c>
      <c r="U17" s="1217">
        <f ca="1">IF($A17="","",SUM(PT!AL17,PT!AL18))</f>
        <v>0</v>
      </c>
      <c r="V17" s="1255">
        <f ca="1">IF($A17="","",SUM(PT!AM17,PT!AM18))</f>
        <v>0</v>
      </c>
      <c r="W17" s="4"/>
      <c r="X17" s="4"/>
      <c r="Y17" s="4"/>
      <c r="Z17" s="4"/>
      <c r="AA17" s="4"/>
      <c r="AB17" s="4"/>
      <c r="AC17" s="4"/>
      <c r="AD17" s="2"/>
    </row>
    <row r="18" spans="1:30" ht="12.75" customHeight="1">
      <c r="A18" s="1253"/>
      <c r="B18" s="1254"/>
      <c r="C18" s="26" t="s">
        <v>61</v>
      </c>
      <c r="D18" s="29">
        <f ca="1">IF($A17="","",SUM(PT!S17,PT!S18))</f>
        <v>0</v>
      </c>
      <c r="E18" s="30">
        <f ca="1">IF($A17="","",SUM(PT!T17,PT!T18))</f>
        <v>0</v>
      </c>
      <c r="F18" s="30">
        <f ca="1">IF($A17="","",SUM(PT!U17,PT!U18))</f>
        <v>0</v>
      </c>
      <c r="G18" s="30">
        <f ca="1">IF($A17="","",SUM(PT!V17,PT!V18))</f>
        <v>0</v>
      </c>
      <c r="H18" s="30">
        <f ca="1">IF($A17="","",SUM(PT!W17,PT!W18))</f>
        <v>0</v>
      </c>
      <c r="I18" s="30">
        <f ca="1">IF($A17="","",SUM(PT!X17,PT!X18))</f>
        <v>0</v>
      </c>
      <c r="J18" s="30">
        <f ca="1">IF($A17="","",SUM(PT!Y17,PT!Y18))</f>
        <v>0</v>
      </c>
      <c r="K18" s="30">
        <f ca="1">IF($A17="","",SUM(PT!Z17,PT!Z18))</f>
        <v>0</v>
      </c>
      <c r="L18" s="30">
        <f ca="1">IF($A17="","",SUM(PT!AA17,PT!AA18))</f>
        <v>0</v>
      </c>
      <c r="M18" s="30">
        <f ca="1">IF($A17="","",SUM(PT!AB17,PT!AB18))</f>
        <v>0</v>
      </c>
      <c r="N18" s="30">
        <f ca="1">IF($A17="","",SUM(PT!AC17,PT!AC18))</f>
        <v>0</v>
      </c>
      <c r="O18" s="30">
        <f ca="1">IF($A17="","",SUM(PT!AD17,PT!AD18))</f>
        <v>0</v>
      </c>
      <c r="P18" s="31">
        <f ca="1">IF($A17="","",SUM(PT!AE17,PT!AE18))</f>
        <v>0</v>
      </c>
      <c r="Q18" s="31">
        <f ca="1">IF($A17="","",SUM(PT!AF17,PT!AF18))</f>
        <v>0</v>
      </c>
      <c r="R18" s="23">
        <f t="shared" si="0"/>
        <v>0</v>
      </c>
      <c r="S18" s="1242"/>
      <c r="T18" s="1251"/>
      <c r="U18" s="1217"/>
      <c r="V18" s="1255"/>
      <c r="W18" s="4"/>
      <c r="X18" s="4"/>
      <c r="Y18" s="4"/>
      <c r="Z18" s="4"/>
      <c r="AA18" s="4"/>
      <c r="AB18" s="4"/>
      <c r="AC18" s="4"/>
      <c r="AD18" s="2"/>
    </row>
    <row r="19" spans="1:30" ht="12.75" customHeight="1">
      <c r="A19" s="1237" t="str">
        <f ca="1">IF(Rosters!B19="","",Rosters!B19)</f>
        <v>68</v>
      </c>
      <c r="B19" s="1239" t="str">
        <f ca="1">IF(Rosters!C19="","",Rosters!C19)</f>
        <v>Stroker Ace</v>
      </c>
      <c r="C19" s="27" t="s">
        <v>62</v>
      </c>
      <c r="D19" s="7">
        <f ca="1">IF($A19="","",SUM(PT!E19,PT!E20))</f>
        <v>2</v>
      </c>
      <c r="E19" s="8">
        <f ca="1">IF($A19="","",SUM(PT!F19,PT!F20))</f>
        <v>0</v>
      </c>
      <c r="F19" s="8">
        <f ca="1">IF($A19="","",SUM(PT!G19,PT!G20))</f>
        <v>0</v>
      </c>
      <c r="G19" s="8">
        <f ca="1">IF($A19="","",SUM(PT!H19,PT!H20))</f>
        <v>0</v>
      </c>
      <c r="H19" s="8">
        <f ca="1">IF($A19="","",SUM(PT!I19,PT!I20))</f>
        <v>0</v>
      </c>
      <c r="I19" s="8">
        <f ca="1">IF($A19="","",SUM(PT!J19,PT!J20))</f>
        <v>0</v>
      </c>
      <c r="J19" s="8">
        <f ca="1">IF($A19="","",SUM(PT!K19,PT!K20))</f>
        <v>0</v>
      </c>
      <c r="K19" s="8">
        <f ca="1">IF($A19="","",SUM(PT!L19,PT!L20))</f>
        <v>0</v>
      </c>
      <c r="L19" s="8">
        <f ca="1">IF($A19="","",SUM(PT!M19,PT!M20))</f>
        <v>0</v>
      </c>
      <c r="M19" s="8">
        <f ca="1">IF($A19="","",SUM(PT!N19,PT!N20))</f>
        <v>1</v>
      </c>
      <c r="N19" s="8">
        <f ca="1">IF($A19="","",SUM(PT!O19,PT!O20))</f>
        <v>0</v>
      </c>
      <c r="O19" s="8">
        <f ca="1">IF($A19="","",SUM(PT!P19,PT!P20))</f>
        <v>0</v>
      </c>
      <c r="P19" s="43"/>
      <c r="Q19" s="43"/>
      <c r="R19" s="41">
        <f t="shared" si="0"/>
        <v>3</v>
      </c>
      <c r="S19" s="1241">
        <f ca="1">IF($A19="","",SUM(PT!AI19,PT!AI20))</f>
        <v>3</v>
      </c>
      <c r="T19" s="1243">
        <f ca="1">IF($A19="","",SUM(PT!AK19,PT!AK20))</f>
        <v>0</v>
      </c>
      <c r="U19" s="1244">
        <f ca="1">IF($A19="","",SUM(PT!AL19,PT!AL20))</f>
        <v>0</v>
      </c>
      <c r="V19" s="1245">
        <f ca="1">IF($A19="","",SUM(PT!AM19,PT!AM20))</f>
        <v>0</v>
      </c>
      <c r="W19" s="4"/>
      <c r="X19" s="4"/>
      <c r="Y19" s="4"/>
      <c r="Z19" s="4"/>
      <c r="AA19" s="4"/>
      <c r="AB19" s="4"/>
      <c r="AC19" s="4"/>
      <c r="AD19" s="2"/>
    </row>
    <row r="20" spans="1:30" ht="12.75" customHeight="1">
      <c r="A20" s="1238"/>
      <c r="B20" s="1240"/>
      <c r="C20" s="26" t="s">
        <v>61</v>
      </c>
      <c r="D20" s="29">
        <f ca="1">IF($A19="","",SUM(PT!S19,PT!S20))</f>
        <v>1</v>
      </c>
      <c r="E20" s="30">
        <f ca="1">IF($A19="","",SUM(PT!T19,PT!T20))</f>
        <v>0</v>
      </c>
      <c r="F20" s="30">
        <f ca="1">IF($A19="","",SUM(PT!U19,PT!U20))</f>
        <v>0</v>
      </c>
      <c r="G20" s="30">
        <f ca="1">IF($A19="","",SUM(PT!V19,PT!V20))</f>
        <v>0</v>
      </c>
      <c r="H20" s="30">
        <f ca="1">IF($A19="","",SUM(PT!W19,PT!W20))</f>
        <v>0</v>
      </c>
      <c r="I20" s="30">
        <f ca="1">IF($A19="","",SUM(PT!X19,PT!X20))</f>
        <v>0</v>
      </c>
      <c r="J20" s="30">
        <f ca="1">IF($A19="","",SUM(PT!Y19,PT!Y20))</f>
        <v>0</v>
      </c>
      <c r="K20" s="30">
        <f ca="1">IF($A19="","",SUM(PT!Z19,PT!Z20))</f>
        <v>0</v>
      </c>
      <c r="L20" s="30">
        <f ca="1">IF($A19="","",SUM(PT!AA19,PT!AA20))</f>
        <v>0</v>
      </c>
      <c r="M20" s="30">
        <f ca="1">IF($A19="","",SUM(PT!AB19,PT!AB20))</f>
        <v>1</v>
      </c>
      <c r="N20" s="30">
        <f ca="1">IF($A19="","",SUM(PT!AC19,PT!AC20))</f>
        <v>0</v>
      </c>
      <c r="O20" s="30">
        <f ca="1">IF($A19="","",SUM(PT!AD19,PT!AD20))</f>
        <v>0</v>
      </c>
      <c r="P20" s="31">
        <f ca="1">IF($A19="","",SUM(PT!AE19,PT!AE20))</f>
        <v>0</v>
      </c>
      <c r="Q20" s="31">
        <f ca="1">IF($A19="","",SUM(PT!AF19,PT!AF20))</f>
        <v>1</v>
      </c>
      <c r="R20" s="23">
        <f t="shared" si="0"/>
        <v>3</v>
      </c>
      <c r="S20" s="1242"/>
      <c r="T20" s="1243"/>
      <c r="U20" s="1244"/>
      <c r="V20" s="1245"/>
      <c r="W20" s="4"/>
      <c r="X20" s="4"/>
      <c r="Y20" s="4"/>
      <c r="Z20" s="4"/>
      <c r="AA20" s="4"/>
      <c r="AB20" s="4"/>
      <c r="AC20" s="4"/>
      <c r="AD20" s="2"/>
    </row>
    <row r="21" spans="1:30" ht="12.75" customHeight="1">
      <c r="A21" s="1246" t="str">
        <f ca="1">IF(Rosters!B20="","",Rosters!B20)</f>
        <v>69</v>
      </c>
      <c r="B21" s="1248" t="str">
        <f ca="1">IF(Rosters!C20="","",Rosters!C20)</f>
        <v>Dagney Taghurt</v>
      </c>
      <c r="C21" s="27" t="s">
        <v>62</v>
      </c>
      <c r="D21" s="7">
        <f ca="1">IF($A21="","",SUM(PT!E21,PT!E22))</f>
        <v>1</v>
      </c>
      <c r="E21" s="8">
        <f ca="1">IF($A21="","",SUM(PT!F21,PT!F22))</f>
        <v>1</v>
      </c>
      <c r="F21" s="8">
        <f ca="1">IF($A21="","",SUM(PT!G21,PT!G22))</f>
        <v>3</v>
      </c>
      <c r="G21" s="8">
        <f ca="1">IF($A21="","",SUM(PT!H21,PT!H22))</f>
        <v>0</v>
      </c>
      <c r="H21" s="8">
        <f ca="1">IF($A21="","",SUM(PT!I21,PT!I22))</f>
        <v>0</v>
      </c>
      <c r="I21" s="8">
        <f ca="1">IF($A21="","",SUM(PT!J21,PT!J22))</f>
        <v>0</v>
      </c>
      <c r="J21" s="8">
        <f ca="1">IF($A21="","",SUM(PT!K21,PT!K22))</f>
        <v>0</v>
      </c>
      <c r="K21" s="8">
        <f ca="1">IF($A21="","",SUM(PT!L21,PT!L22))</f>
        <v>0</v>
      </c>
      <c r="L21" s="8">
        <f ca="1">IF($A21="","",SUM(PT!M21,PT!M22))</f>
        <v>0</v>
      </c>
      <c r="M21" s="8">
        <f ca="1">IF($A21="","",SUM(PT!N21,PT!N22))</f>
        <v>1</v>
      </c>
      <c r="N21" s="8">
        <f ca="1">IF($A21="","",SUM(PT!O21,PT!O22))</f>
        <v>1</v>
      </c>
      <c r="O21" s="8">
        <f ca="1">IF($A21="","",SUM(PT!P21,PT!P22))</f>
        <v>0</v>
      </c>
      <c r="P21" s="43"/>
      <c r="Q21" s="43"/>
      <c r="R21" s="41">
        <f t="shared" si="0"/>
        <v>7</v>
      </c>
      <c r="S21" s="1241">
        <f ca="1">IF($A21="","",SUM(PT!AI21,PT!AI22))</f>
        <v>1</v>
      </c>
      <c r="T21" s="1251">
        <f ca="1">IF($A21="","",SUM(PT!AK21,PT!AK22))</f>
        <v>0</v>
      </c>
      <c r="U21" s="1217">
        <f ca="1">IF($A21="","",SUM(PT!AL21,PT!AL22))</f>
        <v>0</v>
      </c>
      <c r="V21" s="1255">
        <f ca="1">IF($A21="","",SUM(PT!AM21,PT!AM22))</f>
        <v>0</v>
      </c>
      <c r="W21" s="4"/>
      <c r="X21" s="4"/>
      <c r="Y21" s="4"/>
      <c r="Z21" s="4"/>
      <c r="AA21" s="4"/>
      <c r="AB21" s="4"/>
      <c r="AC21" s="4"/>
      <c r="AD21" s="2"/>
    </row>
    <row r="22" spans="1:30" ht="12.75" customHeight="1">
      <c r="A22" s="1253"/>
      <c r="B22" s="1254"/>
      <c r="C22" s="26" t="s">
        <v>61</v>
      </c>
      <c r="D22" s="29">
        <f ca="1">IF($A21="","",SUM(PT!S21,PT!S22))</f>
        <v>0</v>
      </c>
      <c r="E22" s="30">
        <f ca="1">IF($A21="","",SUM(PT!T21,PT!T22))</f>
        <v>0</v>
      </c>
      <c r="F22" s="30">
        <f ca="1">IF($A21="","",SUM(PT!U21,PT!U22))</f>
        <v>0</v>
      </c>
      <c r="G22" s="30">
        <f ca="1">IF($A21="","",SUM(PT!V21,PT!V22))</f>
        <v>0</v>
      </c>
      <c r="H22" s="30">
        <f ca="1">IF($A21="","",SUM(PT!W21,PT!W22))</f>
        <v>0</v>
      </c>
      <c r="I22" s="30">
        <f ca="1">IF($A21="","",SUM(PT!X21,PT!X22))</f>
        <v>0</v>
      </c>
      <c r="J22" s="30">
        <f ca="1">IF($A21="","",SUM(PT!Y21,PT!Y22))</f>
        <v>0</v>
      </c>
      <c r="K22" s="30">
        <f ca="1">IF($A21="","",SUM(PT!Z21,PT!Z22))</f>
        <v>0</v>
      </c>
      <c r="L22" s="30">
        <f ca="1">IF($A21="","",SUM(PT!AA21,PT!AA22))</f>
        <v>0</v>
      </c>
      <c r="M22" s="30">
        <f ca="1">IF($A21="","",SUM(PT!AB21,PT!AB22))</f>
        <v>0</v>
      </c>
      <c r="N22" s="30">
        <f ca="1">IF($A21="","",SUM(PT!AC21,PT!AC22))</f>
        <v>0</v>
      </c>
      <c r="O22" s="30">
        <f ca="1">IF($A21="","",SUM(PT!AD21,PT!AD22))</f>
        <v>0</v>
      </c>
      <c r="P22" s="31">
        <f ca="1">IF($A21="","",SUM(PT!AE21,PT!AE22))</f>
        <v>0</v>
      </c>
      <c r="Q22" s="31">
        <f ca="1">IF($A21="","",SUM(PT!AF21,PT!AF22))</f>
        <v>0</v>
      </c>
      <c r="R22" s="23">
        <f t="shared" si="0"/>
        <v>0</v>
      </c>
      <c r="S22" s="1242"/>
      <c r="T22" s="1251"/>
      <c r="U22" s="1217"/>
      <c r="V22" s="1255"/>
      <c r="W22" s="4"/>
      <c r="X22" s="4"/>
      <c r="Y22" s="4"/>
      <c r="Z22" s="4"/>
      <c r="AA22" s="4"/>
      <c r="AB22" s="4"/>
      <c r="AC22" s="4"/>
      <c r="AD22" s="2"/>
    </row>
    <row r="23" spans="1:30" ht="12.75" customHeight="1">
      <c r="A23" s="1237" t="str">
        <f ca="1">IF(Rosters!B21="","",Rosters!B21)</f>
        <v>80mph</v>
      </c>
      <c r="B23" s="1239" t="str">
        <f ca="1">IF(Rosters!C21="","",Rosters!C21)</f>
        <v>Pretty Scarrie</v>
      </c>
      <c r="C23" s="27" t="s">
        <v>62</v>
      </c>
      <c r="D23" s="7">
        <f ca="1">IF($A23="","",SUM(PT!E23,PT!E24))</f>
        <v>3</v>
      </c>
      <c r="E23" s="8">
        <f ca="1">IF($A23="","",SUM(PT!F23,PT!F24))</f>
        <v>2</v>
      </c>
      <c r="F23" s="8">
        <f ca="1">IF($A23="","",SUM(PT!G23,PT!G24))</f>
        <v>1</v>
      </c>
      <c r="G23" s="8">
        <f ca="1">IF($A23="","",SUM(PT!H23,PT!H24))</f>
        <v>2</v>
      </c>
      <c r="H23" s="8">
        <f ca="1">IF($A23="","",SUM(PT!I23,PT!I24))</f>
        <v>0</v>
      </c>
      <c r="I23" s="8">
        <f ca="1">IF($A23="","",SUM(PT!J23,PT!J24))</f>
        <v>0</v>
      </c>
      <c r="J23" s="8">
        <f ca="1">IF($A23="","",SUM(PT!K23,PT!K24))</f>
        <v>0</v>
      </c>
      <c r="K23" s="8">
        <f ca="1">IF($A23="","",SUM(PT!L23,PT!L24))</f>
        <v>0</v>
      </c>
      <c r="L23" s="8">
        <f ca="1">IF($A23="","",SUM(PT!M23,PT!M24))</f>
        <v>0</v>
      </c>
      <c r="M23" s="8">
        <f ca="1">IF($A23="","",SUM(PT!N23,PT!N24))</f>
        <v>2</v>
      </c>
      <c r="N23" s="8">
        <f ca="1">IF($A23="","",SUM(PT!O23,PT!O24))</f>
        <v>2</v>
      </c>
      <c r="O23" s="8">
        <f ca="1">IF($A23="","",SUM(PT!P23,PT!P24))</f>
        <v>0</v>
      </c>
      <c r="P23" s="43"/>
      <c r="Q23" s="43"/>
      <c r="R23" s="41">
        <f t="shared" si="0"/>
        <v>12</v>
      </c>
      <c r="S23" s="1241">
        <f ca="1">IF($A23="","",SUM(PT!AI23,PT!AI24))</f>
        <v>4</v>
      </c>
      <c r="T23" s="1243">
        <f ca="1">IF($A23="","",SUM(PT!AK23,PT!AK24))</f>
        <v>0</v>
      </c>
      <c r="U23" s="1244">
        <f ca="1">IF($A23="","",SUM(PT!AL23,PT!AL24))</f>
        <v>0</v>
      </c>
      <c r="V23" s="1245">
        <f ca="1">IF($A23="","",SUM(PT!AM23,PT!AM24))</f>
        <v>0</v>
      </c>
      <c r="W23" s="4"/>
      <c r="X23" s="4"/>
      <c r="Y23" s="4"/>
      <c r="Z23" s="4"/>
      <c r="AA23" s="4"/>
      <c r="AB23" s="4"/>
      <c r="AC23" s="4"/>
      <c r="AD23" s="2"/>
    </row>
    <row r="24" spans="1:30" ht="12.75" customHeight="1">
      <c r="A24" s="1238"/>
      <c r="B24" s="1240"/>
      <c r="C24" s="26" t="s">
        <v>61</v>
      </c>
      <c r="D24" s="29">
        <f ca="1">IF($A23="","",SUM(PT!S23,PT!S24))</f>
        <v>0</v>
      </c>
      <c r="E24" s="30">
        <f ca="1">IF($A23="","",SUM(PT!T23,PT!T24))</f>
        <v>0</v>
      </c>
      <c r="F24" s="30">
        <f ca="1">IF($A23="","",SUM(PT!U23,PT!U24))</f>
        <v>0</v>
      </c>
      <c r="G24" s="30">
        <f ca="1">IF($A23="","",SUM(PT!V23,PT!V24))</f>
        <v>0</v>
      </c>
      <c r="H24" s="30">
        <f ca="1">IF($A23="","",SUM(PT!W23,PT!W24))</f>
        <v>0</v>
      </c>
      <c r="I24" s="30">
        <f ca="1">IF($A23="","",SUM(PT!X23,PT!X24))</f>
        <v>0</v>
      </c>
      <c r="J24" s="30">
        <f ca="1">IF($A23="","",SUM(PT!Y23,PT!Y24))</f>
        <v>0</v>
      </c>
      <c r="K24" s="30">
        <f ca="1">IF($A23="","",SUM(PT!Z23,PT!Z24))</f>
        <v>0</v>
      </c>
      <c r="L24" s="30">
        <f ca="1">IF($A23="","",SUM(PT!AA23,PT!AA24))</f>
        <v>0</v>
      </c>
      <c r="M24" s="30">
        <f ca="1">IF($A23="","",SUM(PT!AB23,PT!AB24))</f>
        <v>0</v>
      </c>
      <c r="N24" s="30">
        <f ca="1">IF($A23="","",SUM(PT!AC23,PT!AC24))</f>
        <v>1</v>
      </c>
      <c r="O24" s="30">
        <f ca="1">IF($A23="","",SUM(PT!AD23,PT!AD24))</f>
        <v>0</v>
      </c>
      <c r="P24" s="31">
        <f ca="1">IF($A23="","",SUM(PT!AE23,PT!AE24))</f>
        <v>0</v>
      </c>
      <c r="Q24" s="31">
        <f ca="1">IF($A23="","",SUM(PT!AF23,PT!AF24))</f>
        <v>0</v>
      </c>
      <c r="R24" s="23">
        <f t="shared" si="0"/>
        <v>1</v>
      </c>
      <c r="S24" s="1242"/>
      <c r="T24" s="1243"/>
      <c r="U24" s="1244"/>
      <c r="V24" s="1245"/>
      <c r="W24" s="4"/>
      <c r="X24" s="4"/>
      <c r="Y24" s="4"/>
      <c r="Z24" s="4"/>
      <c r="AA24" s="4"/>
      <c r="AB24" s="4"/>
      <c r="AC24" s="4"/>
      <c r="AD24" s="2"/>
    </row>
    <row r="25" spans="1:30" ht="12.75" customHeight="1">
      <c r="A25" s="1246" t="str">
        <f ca="1">IF(Rosters!B22="","",Rosters!B22)</f>
        <v>99</v>
      </c>
      <c r="B25" s="1248" t="str">
        <f ca="1">IF(Rosters!C22="","",Rosters!C22)</f>
        <v>Skank Williams</v>
      </c>
      <c r="C25" s="27" t="s">
        <v>62</v>
      </c>
      <c r="D25" s="7">
        <f ca="1">IF($A25="","",SUM(PT!E25,PT!E26))</f>
        <v>0</v>
      </c>
      <c r="E25" s="8">
        <f ca="1">IF($A25="","",SUM(PT!F25,PT!F26))</f>
        <v>0</v>
      </c>
      <c r="F25" s="8">
        <f ca="1">IF($A25="","",SUM(PT!G25,PT!G26))</f>
        <v>0</v>
      </c>
      <c r="G25" s="8">
        <f ca="1">IF($A25="","",SUM(PT!H25,PT!H26))</f>
        <v>1</v>
      </c>
      <c r="H25" s="8">
        <f ca="1">IF($A25="","",SUM(PT!I25,PT!I26))</f>
        <v>0</v>
      </c>
      <c r="I25" s="8">
        <f ca="1">IF($A25="","",SUM(PT!J25,PT!J26))</f>
        <v>0</v>
      </c>
      <c r="J25" s="8">
        <f ca="1">IF($A25="","",SUM(PT!K25,PT!K26))</f>
        <v>0</v>
      </c>
      <c r="K25" s="8">
        <f ca="1">IF($A25="","",SUM(PT!L25,PT!L26))</f>
        <v>0</v>
      </c>
      <c r="L25" s="8">
        <f ca="1">IF($A25="","",SUM(PT!M25,PT!M26))</f>
        <v>0</v>
      </c>
      <c r="M25" s="8">
        <f ca="1">IF($A25="","",SUM(PT!N25,PT!N26))</f>
        <v>0</v>
      </c>
      <c r="N25" s="8">
        <f ca="1">IF($A25="","",SUM(PT!O25,PT!O26))</f>
        <v>0</v>
      </c>
      <c r="O25" s="8">
        <f ca="1">IF($A25="","",SUM(PT!P25,PT!P26))</f>
        <v>0</v>
      </c>
      <c r="P25" s="43"/>
      <c r="Q25" s="43"/>
      <c r="R25" s="41">
        <f t="shared" si="0"/>
        <v>1</v>
      </c>
      <c r="S25" s="1241">
        <f ca="1">IF($A25="","",SUM(PT!AI25,PT!AI26))</f>
        <v>1</v>
      </c>
      <c r="T25" s="1251">
        <f ca="1">IF($A25="","",SUM(PT!AK25,PT!AK26))</f>
        <v>0</v>
      </c>
      <c r="U25" s="1217">
        <f ca="1">IF($A25="","",SUM(PT!AL25,PT!AL26))</f>
        <v>0</v>
      </c>
      <c r="V25" s="1255">
        <f ca="1">IF($A25="","",SUM(PT!AM25,PT!AM26))</f>
        <v>0</v>
      </c>
      <c r="W25" s="4"/>
      <c r="X25" s="4"/>
      <c r="Y25" s="4"/>
      <c r="Z25" s="4"/>
      <c r="AA25" s="4"/>
      <c r="AB25" s="4"/>
      <c r="AC25" s="4"/>
      <c r="AD25" s="2"/>
    </row>
    <row r="26" spans="1:30" ht="12.75" customHeight="1">
      <c r="A26" s="1253"/>
      <c r="B26" s="1254"/>
      <c r="C26" s="26" t="s">
        <v>61</v>
      </c>
      <c r="D26" s="29">
        <f ca="1">IF($A25="","",SUM(PT!S25,PT!S26))</f>
        <v>0</v>
      </c>
      <c r="E26" s="30">
        <f ca="1">IF($A25="","",SUM(PT!T25,PT!T26))</f>
        <v>0</v>
      </c>
      <c r="F26" s="30">
        <f ca="1">IF($A25="","",SUM(PT!U25,PT!U26))</f>
        <v>0</v>
      </c>
      <c r="G26" s="30">
        <f ca="1">IF($A25="","",SUM(PT!V25,PT!V26))</f>
        <v>0</v>
      </c>
      <c r="H26" s="30">
        <f ca="1">IF($A25="","",SUM(PT!W25,PT!W26))</f>
        <v>0</v>
      </c>
      <c r="I26" s="30">
        <f ca="1">IF($A25="","",SUM(PT!X25,PT!X26))</f>
        <v>0</v>
      </c>
      <c r="J26" s="30">
        <f ca="1">IF($A25="","",SUM(PT!Y25,PT!Y26))</f>
        <v>0</v>
      </c>
      <c r="K26" s="30">
        <f ca="1">IF($A25="","",SUM(PT!Z25,PT!Z26))</f>
        <v>0</v>
      </c>
      <c r="L26" s="30">
        <f ca="1">IF($A25="","",SUM(PT!AA25,PT!AA26))</f>
        <v>0</v>
      </c>
      <c r="M26" s="30">
        <f ca="1">IF($A25="","",SUM(PT!AB25,PT!AB26))</f>
        <v>1</v>
      </c>
      <c r="N26" s="30">
        <f ca="1">IF($A25="","",SUM(PT!AC25,PT!AC26))</f>
        <v>0</v>
      </c>
      <c r="O26" s="30">
        <f ca="1">IF($A25="","",SUM(PT!AD25,PT!AD26))</f>
        <v>0</v>
      </c>
      <c r="P26" s="31">
        <f ca="1">IF($A25="","",SUM(PT!AE25,PT!AE26))</f>
        <v>0</v>
      </c>
      <c r="Q26" s="31">
        <f ca="1">IF($A25="","",SUM(PT!AF25,PT!AF26))</f>
        <v>0</v>
      </c>
      <c r="R26" s="23">
        <f t="shared" si="0"/>
        <v>1</v>
      </c>
      <c r="S26" s="1242"/>
      <c r="T26" s="1251"/>
      <c r="U26" s="1217"/>
      <c r="V26" s="1255"/>
      <c r="W26" s="4"/>
      <c r="X26" s="4"/>
      <c r="Y26" s="4"/>
      <c r="Z26" s="4"/>
      <c r="AA26" s="4"/>
      <c r="AB26" s="4"/>
      <c r="AC26" s="4"/>
      <c r="AD26" s="2"/>
    </row>
    <row r="27" spans="1:30" ht="12.75" customHeight="1">
      <c r="A27" s="1237" t="str">
        <f ca="1">IF(Rosters!B23="","",Rosters!B23)</f>
        <v>96</v>
      </c>
      <c r="B27" s="1239" t="str">
        <f ca="1">IF(Rosters!C23="","",Rosters!C23)</f>
        <v>Finnish-Her</v>
      </c>
      <c r="C27" s="27" t="s">
        <v>62</v>
      </c>
      <c r="D27" s="7">
        <f ca="1">IF($A27="","",SUM(PT!E27,PT!E28))</f>
        <v>0</v>
      </c>
      <c r="E27" s="8">
        <f ca="1">IF($A27="","",SUM(PT!F27,PT!F28))</f>
        <v>0</v>
      </c>
      <c r="F27" s="8">
        <f ca="1">IF($A27="","",SUM(PT!G27,PT!G28))</f>
        <v>0</v>
      </c>
      <c r="G27" s="8">
        <f ca="1">IF($A27="","",SUM(PT!H27,PT!H28))</f>
        <v>0</v>
      </c>
      <c r="H27" s="8">
        <f ca="1">IF($A27="","",SUM(PT!I27,PT!I28))</f>
        <v>0</v>
      </c>
      <c r="I27" s="8">
        <f ca="1">IF($A27="","",SUM(PT!J27,PT!J28))</f>
        <v>0</v>
      </c>
      <c r="J27" s="8">
        <f ca="1">IF($A27="","",SUM(PT!K27,PT!K28))</f>
        <v>0</v>
      </c>
      <c r="K27" s="8">
        <f ca="1">IF($A27="","",SUM(PT!L27,PT!L28))</f>
        <v>0</v>
      </c>
      <c r="L27" s="8">
        <f ca="1">IF($A27="","",SUM(PT!M27,PT!M28))</f>
        <v>0</v>
      </c>
      <c r="M27" s="8">
        <f ca="1">IF($A27="","",SUM(PT!N27,PT!N28))</f>
        <v>0</v>
      </c>
      <c r="N27" s="8">
        <f ca="1">IF($A27="","",SUM(PT!O27,PT!O28))</f>
        <v>0</v>
      </c>
      <c r="O27" s="8">
        <f ca="1">IF($A27="","",SUM(PT!P27,PT!P28))</f>
        <v>0</v>
      </c>
      <c r="P27" s="43"/>
      <c r="Q27" s="43"/>
      <c r="R27" s="41">
        <f t="shared" si="0"/>
        <v>0</v>
      </c>
      <c r="S27" s="1241">
        <f ca="1">IF($A27="","",SUM(PT!AI27,PT!AI28))</f>
        <v>0</v>
      </c>
      <c r="T27" s="1243">
        <f ca="1">IF($A27="","",SUM(PT!AK27,PT!AK28))</f>
        <v>0</v>
      </c>
      <c r="U27" s="1244">
        <f ca="1">IF($A27="","",SUM(PT!AL27,PT!AL28))</f>
        <v>0</v>
      </c>
      <c r="V27" s="1245">
        <f ca="1">IF($A27="","",SUM(PT!AM27,PT!AM28))</f>
        <v>0</v>
      </c>
      <c r="W27" s="4"/>
      <c r="X27" s="4"/>
      <c r="Y27" s="4"/>
      <c r="Z27" s="4"/>
      <c r="AA27" s="4"/>
      <c r="AB27" s="4"/>
      <c r="AC27" s="4"/>
      <c r="AD27" s="2"/>
    </row>
    <row r="28" spans="1:30" ht="12.75" customHeight="1">
      <c r="A28" s="1238"/>
      <c r="B28" s="1240"/>
      <c r="C28" s="26" t="s">
        <v>61</v>
      </c>
      <c r="D28" s="29">
        <f ca="1">IF($A27="","",SUM(PT!S27,PT!S28))</f>
        <v>0</v>
      </c>
      <c r="E28" s="30">
        <f ca="1">IF($A27="","",SUM(PT!T27,PT!T28))</f>
        <v>0</v>
      </c>
      <c r="F28" s="30">
        <f ca="1">IF($A27="","",SUM(PT!U27,PT!U28))</f>
        <v>0</v>
      </c>
      <c r="G28" s="30">
        <f ca="1">IF($A27="","",SUM(PT!V27,PT!V28))</f>
        <v>0</v>
      </c>
      <c r="H28" s="30">
        <f ca="1">IF($A27="","",SUM(PT!W27,PT!W28))</f>
        <v>0</v>
      </c>
      <c r="I28" s="30">
        <f ca="1">IF($A27="","",SUM(PT!X27,PT!X28))</f>
        <v>0</v>
      </c>
      <c r="J28" s="30">
        <f ca="1">IF($A27="","",SUM(PT!Y27,PT!Y28))</f>
        <v>0</v>
      </c>
      <c r="K28" s="30">
        <f ca="1">IF($A27="","",SUM(PT!Z27,PT!Z28))</f>
        <v>0</v>
      </c>
      <c r="L28" s="30">
        <f ca="1">IF($A27="","",SUM(PT!AA27,PT!AA28))</f>
        <v>0</v>
      </c>
      <c r="M28" s="30">
        <f ca="1">IF($A27="","",SUM(PT!AB27,PT!AB28))</f>
        <v>0</v>
      </c>
      <c r="N28" s="30">
        <f ca="1">IF($A27="","",SUM(PT!AC27,PT!AC28))</f>
        <v>0</v>
      </c>
      <c r="O28" s="30">
        <f ca="1">IF($A27="","",SUM(PT!AD27,PT!AD28))</f>
        <v>0</v>
      </c>
      <c r="P28" s="31">
        <f ca="1">IF($A27="","",SUM(PT!AE27,PT!AE28))</f>
        <v>0</v>
      </c>
      <c r="Q28" s="31">
        <f ca="1">IF($A27="","",SUM(PT!AF27,PT!AF28))</f>
        <v>0</v>
      </c>
      <c r="R28" s="23">
        <f t="shared" si="0"/>
        <v>0</v>
      </c>
      <c r="S28" s="1242"/>
      <c r="T28" s="1243"/>
      <c r="U28" s="1244"/>
      <c r="V28" s="1245"/>
      <c r="W28" s="4"/>
      <c r="X28" s="4"/>
      <c r="Y28" s="4"/>
      <c r="Z28" s="4"/>
      <c r="AA28" s="4"/>
      <c r="AB28" s="4"/>
      <c r="AC28" s="4"/>
      <c r="AD28" s="2"/>
    </row>
    <row r="29" spans="1:30" ht="12.75" customHeight="1">
      <c r="A29" s="1246" t="str">
        <f ca="1">IF(Rosters!B24="","",Rosters!B24)</f>
        <v>fish</v>
      </c>
      <c r="B29" s="1248" t="str">
        <f ca="1">IF(Rosters!C24="","",Rosters!C24)</f>
        <v>Eva Lucien</v>
      </c>
      <c r="C29" s="27" t="s">
        <v>62</v>
      </c>
      <c r="D29" s="7">
        <f ca="1">IF($A29="","",SUM(PT!E29,PT!E30))</f>
        <v>2</v>
      </c>
      <c r="E29" s="8">
        <f ca="1">IF($A29="","",SUM(PT!F29,PT!F30))</f>
        <v>0</v>
      </c>
      <c r="F29" s="8">
        <f ca="1">IF($A29="","",SUM(PT!G29,PT!G30))</f>
        <v>0</v>
      </c>
      <c r="G29" s="8">
        <f ca="1">IF($A29="","",SUM(PT!H29,PT!H30))</f>
        <v>0</v>
      </c>
      <c r="H29" s="8">
        <f ca="1">IF($A29="","",SUM(PT!I29,PT!I30))</f>
        <v>0</v>
      </c>
      <c r="I29" s="8">
        <f ca="1">IF($A29="","",SUM(PT!J29,PT!J30))</f>
        <v>0</v>
      </c>
      <c r="J29" s="8">
        <f ca="1">IF($A29="","",SUM(PT!K29,PT!K30))</f>
        <v>0</v>
      </c>
      <c r="K29" s="8">
        <f ca="1">IF($A29="","",SUM(PT!L29,PT!L30))</f>
        <v>0</v>
      </c>
      <c r="L29" s="8">
        <f ca="1">IF($A29="","",SUM(PT!M29,PT!M30))</f>
        <v>0</v>
      </c>
      <c r="M29" s="8">
        <f ca="1">IF($A29="","",SUM(PT!N29,PT!N30))</f>
        <v>1</v>
      </c>
      <c r="N29" s="8">
        <f ca="1">IF($A29="","",SUM(PT!O29,PT!O30))</f>
        <v>0</v>
      </c>
      <c r="O29" s="8">
        <f ca="1">IF($A29="","",SUM(PT!P29,PT!P30))</f>
        <v>0</v>
      </c>
      <c r="P29" s="43"/>
      <c r="Q29" s="43"/>
      <c r="R29" s="41">
        <f t="shared" si="0"/>
        <v>3</v>
      </c>
      <c r="S29" s="1241">
        <f ca="1">IF($A29="","",SUM(PT!AI29,PT!AI30))</f>
        <v>1</v>
      </c>
      <c r="T29" s="1251">
        <f ca="1">IF($A29="","",SUM(PT!AK29,PT!AK30))</f>
        <v>0</v>
      </c>
      <c r="U29" s="1217">
        <f ca="1">IF($A29="","",SUM(PT!AL29,PT!AL30))</f>
        <v>0</v>
      </c>
      <c r="V29" s="1255">
        <f ca="1">IF($A29="","",SUM(PT!AM29,PT!AM30))</f>
        <v>0</v>
      </c>
      <c r="W29" s="4"/>
      <c r="X29" s="4"/>
      <c r="Y29" s="4"/>
      <c r="Z29" s="4"/>
      <c r="AA29" s="4"/>
      <c r="AB29" s="4"/>
      <c r="AC29" s="4"/>
      <c r="AD29" s="2"/>
    </row>
    <row r="30" spans="1:30" ht="12.75" customHeight="1">
      <c r="A30" s="1253"/>
      <c r="B30" s="1254"/>
      <c r="C30" s="26" t="s">
        <v>61</v>
      </c>
      <c r="D30" s="29">
        <f ca="1">IF($A29="","",SUM(PT!S29,PT!S30))</f>
        <v>0</v>
      </c>
      <c r="E30" s="30">
        <f ca="1">IF($A29="","",SUM(PT!T29,PT!T30))</f>
        <v>0</v>
      </c>
      <c r="F30" s="30">
        <f ca="1">IF($A29="","",SUM(PT!U29,PT!U30))</f>
        <v>0</v>
      </c>
      <c r="G30" s="30">
        <f ca="1">IF($A29="","",SUM(PT!V29,PT!V30))</f>
        <v>0</v>
      </c>
      <c r="H30" s="30">
        <f ca="1">IF($A29="","",SUM(PT!W29,PT!W30))</f>
        <v>0</v>
      </c>
      <c r="I30" s="30">
        <f ca="1">IF($A29="","",SUM(PT!X29,PT!X30))</f>
        <v>0</v>
      </c>
      <c r="J30" s="30">
        <f ca="1">IF($A29="","",SUM(PT!Y29,PT!Y30))</f>
        <v>0</v>
      </c>
      <c r="K30" s="30">
        <f ca="1">IF($A29="","",SUM(PT!Z29,PT!Z30))</f>
        <v>0</v>
      </c>
      <c r="L30" s="30">
        <f ca="1">IF($A29="","",SUM(PT!AA29,PT!AA30))</f>
        <v>0</v>
      </c>
      <c r="M30" s="30">
        <f ca="1">IF($A29="","",SUM(PT!AB29,PT!AB30))</f>
        <v>1</v>
      </c>
      <c r="N30" s="30">
        <f ca="1">IF($A29="","",SUM(PT!AC29,PT!AC30))</f>
        <v>0</v>
      </c>
      <c r="O30" s="30">
        <f ca="1">IF($A29="","",SUM(PT!AD29,PT!AD30))</f>
        <v>0</v>
      </c>
      <c r="P30" s="31">
        <f ca="1">IF($A29="","",SUM(PT!AE29,PT!AE30))</f>
        <v>0</v>
      </c>
      <c r="Q30" s="31">
        <f ca="1">IF($A29="","",SUM(PT!AF29,PT!AF30))</f>
        <v>0</v>
      </c>
      <c r="R30" s="23">
        <f t="shared" si="0"/>
        <v>1</v>
      </c>
      <c r="S30" s="1242"/>
      <c r="T30" s="1251"/>
      <c r="U30" s="1217"/>
      <c r="V30" s="1255"/>
      <c r="W30" s="4"/>
      <c r="X30" s="4"/>
      <c r="Y30" s="4"/>
      <c r="Z30" s="4"/>
      <c r="AA30" s="4"/>
      <c r="AB30" s="4"/>
      <c r="AC30" s="4"/>
      <c r="AD30" s="2"/>
    </row>
    <row r="31" spans="1:30" ht="12.75" customHeight="1">
      <c r="A31" s="1237" t="str">
        <f ca="1">IF(Rosters!B25="","",Rosters!B25)</f>
        <v/>
      </c>
      <c r="B31" s="1239" t="str">
        <f ca="1">IF(Rosters!C25="","",Rosters!C25)</f>
        <v/>
      </c>
      <c r="C31" s="27" t="s">
        <v>62</v>
      </c>
      <c r="D31" s="7" t="str">
        <f ca="1">IF($A31="","",SUM(PT!E31,PT!E32))</f>
        <v/>
      </c>
      <c r="E31" s="8" t="str">
        <f ca="1">IF($A31="","",SUM(PT!F31,PT!F32))</f>
        <v/>
      </c>
      <c r="F31" s="8" t="str">
        <f ca="1">IF($A31="","",SUM(PT!G31,PT!G32))</f>
        <v/>
      </c>
      <c r="G31" s="8" t="str">
        <f ca="1">IF($A31="","",SUM(PT!H31,PT!H32))</f>
        <v/>
      </c>
      <c r="H31" s="8" t="str">
        <f ca="1">IF($A31="","",SUM(PT!I31,PT!I32))</f>
        <v/>
      </c>
      <c r="I31" s="8" t="str">
        <f ca="1">IF($A31="","",SUM(PT!J31,PT!J32))</f>
        <v/>
      </c>
      <c r="J31" s="8" t="str">
        <f ca="1">IF($A31="","",SUM(PT!K31,PT!K32))</f>
        <v/>
      </c>
      <c r="K31" s="8" t="str">
        <f ca="1">IF($A31="","",SUM(PT!L31,PT!L32))</f>
        <v/>
      </c>
      <c r="L31" s="8" t="str">
        <f ca="1">IF($A31="","",SUM(PT!M31,PT!M32))</f>
        <v/>
      </c>
      <c r="M31" s="8" t="str">
        <f ca="1">IF($A31="","",SUM(PT!N31,PT!N32))</f>
        <v/>
      </c>
      <c r="N31" s="8" t="str">
        <f ca="1">IF($A31="","",SUM(PT!O31,PT!O32))</f>
        <v/>
      </c>
      <c r="O31" s="8" t="str">
        <f ca="1">IF($A31="","",SUM(PT!P31,PT!P32))</f>
        <v/>
      </c>
      <c r="P31" s="43"/>
      <c r="Q31" s="43"/>
      <c r="R31" s="41">
        <f t="shared" si="0"/>
        <v>0</v>
      </c>
      <c r="S31" s="1241" t="str">
        <f ca="1">IF($A31="","",SUM(PT!AI31,PT!AI32))</f>
        <v/>
      </c>
      <c r="T31" s="1243" t="str">
        <f ca="1">IF($A31="","",SUM(PT!AK31,PT!AK32))</f>
        <v/>
      </c>
      <c r="U31" s="1244" t="str">
        <f ca="1">IF($A31="","",SUM(PT!AL31,PT!AL32))</f>
        <v/>
      </c>
      <c r="V31" s="1245" t="str">
        <f ca="1">IF($A31="","",SUM(PT!AM31,PT!AM32))</f>
        <v/>
      </c>
      <c r="W31" s="4"/>
      <c r="X31" s="4"/>
      <c r="Y31" s="4"/>
      <c r="Z31" s="4"/>
      <c r="AA31" s="4"/>
      <c r="AB31" s="4"/>
      <c r="AC31" s="4"/>
      <c r="AD31" s="2"/>
    </row>
    <row r="32" spans="1:30" ht="12.75" customHeight="1">
      <c r="A32" s="1238"/>
      <c r="B32" s="1240"/>
      <c r="C32" s="26" t="s">
        <v>61</v>
      </c>
      <c r="D32" s="29" t="str">
        <f ca="1">IF($A31="","",SUM(PT!S31,PT!S32))</f>
        <v/>
      </c>
      <c r="E32" s="30" t="str">
        <f ca="1">IF($A31="","",SUM(PT!T31,PT!T32))</f>
        <v/>
      </c>
      <c r="F32" s="30" t="str">
        <f ca="1">IF($A31="","",SUM(PT!U31,PT!U32))</f>
        <v/>
      </c>
      <c r="G32" s="30" t="str">
        <f ca="1">IF($A31="","",SUM(PT!V31,PT!V32))</f>
        <v/>
      </c>
      <c r="H32" s="30" t="str">
        <f ca="1">IF($A31="","",SUM(PT!W31,PT!W32))</f>
        <v/>
      </c>
      <c r="I32" s="30" t="str">
        <f ca="1">IF($A31="","",SUM(PT!X31,PT!X32))</f>
        <v/>
      </c>
      <c r="J32" s="30" t="str">
        <f ca="1">IF($A31="","",SUM(PT!Y31,PT!Y32))</f>
        <v/>
      </c>
      <c r="K32" s="30" t="str">
        <f ca="1">IF($A31="","",SUM(PT!Z31,PT!Z32))</f>
        <v/>
      </c>
      <c r="L32" s="30" t="str">
        <f ca="1">IF($A31="","",SUM(PT!AA31,PT!AA32))</f>
        <v/>
      </c>
      <c r="M32" s="30" t="str">
        <f ca="1">IF($A31="","",SUM(PT!AB31,PT!AB32))</f>
        <v/>
      </c>
      <c r="N32" s="30" t="str">
        <f ca="1">IF($A31="","",SUM(PT!AC31,PT!AC32))</f>
        <v/>
      </c>
      <c r="O32" s="30" t="str">
        <f ca="1">IF($A31="","",SUM(PT!AD31,PT!AD32))</f>
        <v/>
      </c>
      <c r="P32" s="31" t="str">
        <f ca="1">IF($A31="","",SUM(PT!AE31,PT!AE32))</f>
        <v/>
      </c>
      <c r="Q32" s="31" t="str">
        <f ca="1">IF($A31="","",SUM(PT!AF31,PT!AF32))</f>
        <v/>
      </c>
      <c r="R32" s="23">
        <f t="shared" si="0"/>
        <v>0</v>
      </c>
      <c r="S32" s="1242"/>
      <c r="T32" s="1243"/>
      <c r="U32" s="1244"/>
      <c r="V32" s="1245"/>
      <c r="W32" s="4"/>
      <c r="X32" s="4"/>
      <c r="Y32" s="4"/>
      <c r="Z32" s="4"/>
      <c r="AA32" s="4"/>
      <c r="AB32" s="4"/>
      <c r="AC32" s="4"/>
      <c r="AD32" s="2"/>
    </row>
    <row r="33" spans="1:30" ht="12.75" customHeight="1">
      <c r="A33" s="1246" t="str">
        <f ca="1">IF(Rosters!B26="","",Rosters!B26)</f>
        <v/>
      </c>
      <c r="B33" s="1248" t="str">
        <f ca="1">IF(Rosters!C26="","",Rosters!C26)</f>
        <v/>
      </c>
      <c r="C33" s="27" t="s">
        <v>62</v>
      </c>
      <c r="D33" s="7" t="str">
        <f ca="1">IF($A33="","",SUM(PT!E33,PT!E34))</f>
        <v/>
      </c>
      <c r="E33" s="8" t="str">
        <f ca="1">IF($A33="","",SUM(PT!F33,PT!F34))</f>
        <v/>
      </c>
      <c r="F33" s="8" t="str">
        <f ca="1">IF($A33="","",SUM(PT!G33,PT!G34))</f>
        <v/>
      </c>
      <c r="G33" s="8" t="str">
        <f ca="1">IF($A33="","",SUM(PT!H33,PT!H34))</f>
        <v/>
      </c>
      <c r="H33" s="8" t="str">
        <f ca="1">IF($A33="","",SUM(PT!I33,PT!I34))</f>
        <v/>
      </c>
      <c r="I33" s="8" t="str">
        <f ca="1">IF($A33="","",SUM(PT!J33,PT!J34))</f>
        <v/>
      </c>
      <c r="J33" s="8" t="str">
        <f ca="1">IF($A33="","",SUM(PT!K33,PT!K34))</f>
        <v/>
      </c>
      <c r="K33" s="8" t="str">
        <f ca="1">IF($A33="","",SUM(PT!L33,PT!L34))</f>
        <v/>
      </c>
      <c r="L33" s="8" t="str">
        <f ca="1">IF($A33="","",SUM(PT!M33,PT!M34))</f>
        <v/>
      </c>
      <c r="M33" s="8" t="str">
        <f ca="1">IF($A33="","",SUM(PT!N33,PT!N34))</f>
        <v/>
      </c>
      <c r="N33" s="8" t="str">
        <f ca="1">IF($A33="","",SUM(PT!O33,PT!O34))</f>
        <v/>
      </c>
      <c r="O33" s="8" t="str">
        <f ca="1">IF($A33="","",SUM(PT!P33,PT!P34))</f>
        <v/>
      </c>
      <c r="P33" s="43"/>
      <c r="Q33" s="43"/>
      <c r="R33" s="41">
        <f t="shared" si="0"/>
        <v>0</v>
      </c>
      <c r="S33" s="1241" t="str">
        <f ca="1">IF($A33="","",SUM(PT!AI33,PT!AI34))</f>
        <v/>
      </c>
      <c r="T33" s="1251" t="str">
        <f ca="1">IF($A33="","",SUM(PT!AK33,PT!AK34))</f>
        <v/>
      </c>
      <c r="U33" s="1217" t="str">
        <f ca="1">IF($A33="","",SUM(PT!AL33,PT!AL34))</f>
        <v/>
      </c>
      <c r="V33" s="1255" t="str">
        <f ca="1">IF($A33="","",SUM(PT!AM33,PT!AM34))</f>
        <v/>
      </c>
      <c r="W33" s="4"/>
      <c r="X33" s="4"/>
      <c r="Y33" s="4"/>
      <c r="Z33" s="4"/>
      <c r="AA33" s="4"/>
      <c r="AB33" s="4"/>
      <c r="AC33" s="4"/>
      <c r="AD33" s="2"/>
    </row>
    <row r="34" spans="1:30" ht="12.75" customHeight="1">
      <c r="A34" s="1253"/>
      <c r="B34" s="1254"/>
      <c r="C34" s="26" t="s">
        <v>61</v>
      </c>
      <c r="D34" s="29" t="str">
        <f ca="1">IF($A33="","",SUM(PT!S33,PT!S34))</f>
        <v/>
      </c>
      <c r="E34" s="30" t="str">
        <f ca="1">IF($A33="","",SUM(PT!T33,PT!T34))</f>
        <v/>
      </c>
      <c r="F34" s="30" t="str">
        <f ca="1">IF($A33="","",SUM(PT!U33,PT!U34))</f>
        <v/>
      </c>
      <c r="G34" s="30" t="str">
        <f ca="1">IF($A33="","",SUM(PT!V33,PT!V34))</f>
        <v/>
      </c>
      <c r="H34" s="30" t="str">
        <f ca="1">IF($A33="","",SUM(PT!W33,PT!W34))</f>
        <v/>
      </c>
      <c r="I34" s="30" t="str">
        <f ca="1">IF($A33="","",SUM(PT!X33,PT!X34))</f>
        <v/>
      </c>
      <c r="J34" s="30" t="str">
        <f ca="1">IF($A33="","",SUM(PT!Y33,PT!Y34))</f>
        <v/>
      </c>
      <c r="K34" s="30" t="str">
        <f ca="1">IF($A33="","",SUM(PT!Z33,PT!Z34))</f>
        <v/>
      </c>
      <c r="L34" s="30" t="str">
        <f ca="1">IF($A33="","",SUM(PT!AA33,PT!AA34))</f>
        <v/>
      </c>
      <c r="M34" s="30" t="str">
        <f ca="1">IF($A33="","",SUM(PT!AB33,PT!AB34))</f>
        <v/>
      </c>
      <c r="N34" s="30" t="str">
        <f ca="1">IF($A33="","",SUM(PT!AC33,PT!AC34))</f>
        <v/>
      </c>
      <c r="O34" s="30" t="str">
        <f ca="1">IF($A33="","",SUM(PT!AD33,PT!AD34))</f>
        <v/>
      </c>
      <c r="P34" s="31" t="str">
        <f ca="1">IF($A33="","",SUM(PT!AE33,PT!AE34))</f>
        <v/>
      </c>
      <c r="Q34" s="31" t="str">
        <f ca="1">IF($A33="","",SUM(PT!AF33,PT!AF34))</f>
        <v/>
      </c>
      <c r="R34" s="23">
        <f t="shared" si="0"/>
        <v>0</v>
      </c>
      <c r="S34" s="1242"/>
      <c r="T34" s="1251"/>
      <c r="U34" s="1217"/>
      <c r="V34" s="1255"/>
      <c r="W34" s="4"/>
      <c r="X34" s="4"/>
      <c r="Y34" s="4"/>
      <c r="Z34" s="4"/>
      <c r="AA34" s="4"/>
      <c r="AB34" s="4"/>
      <c r="AC34" s="4"/>
      <c r="AD34" s="2"/>
    </row>
    <row r="35" spans="1:30" s="24" customFormat="1" ht="12.75" customHeight="1">
      <c r="A35" s="1237" t="str">
        <f ca="1">IF(Rosters!B27="","",Rosters!B27)</f>
        <v/>
      </c>
      <c r="B35" s="1239" t="str">
        <f ca="1">IF(Rosters!C27="","",Rosters!C27)</f>
        <v/>
      </c>
      <c r="C35" s="27" t="s">
        <v>62</v>
      </c>
      <c r="D35" s="7" t="str">
        <f ca="1">IF($A35="","",SUM(PT!E35,PT!E36))</f>
        <v/>
      </c>
      <c r="E35" s="8" t="str">
        <f ca="1">IF($A35="","",SUM(PT!F35,PT!F36))</f>
        <v/>
      </c>
      <c r="F35" s="8" t="str">
        <f ca="1">IF($A35="","",SUM(PT!G35,PT!G36))</f>
        <v/>
      </c>
      <c r="G35" s="8" t="str">
        <f ca="1">IF($A35="","",SUM(PT!H35,PT!H36))</f>
        <v/>
      </c>
      <c r="H35" s="8" t="str">
        <f ca="1">IF($A35="","",SUM(PT!I35,PT!I36))</f>
        <v/>
      </c>
      <c r="I35" s="8" t="str">
        <f ca="1">IF($A35="","",SUM(PT!J35,PT!J36))</f>
        <v/>
      </c>
      <c r="J35" s="8" t="str">
        <f ca="1">IF($A35="","",SUM(PT!K35,PT!K36))</f>
        <v/>
      </c>
      <c r="K35" s="8" t="str">
        <f ca="1">IF($A35="","",SUM(PT!L35,PT!L36))</f>
        <v/>
      </c>
      <c r="L35" s="8" t="str">
        <f ca="1">IF($A35="","",SUM(PT!M35,PT!M36))</f>
        <v/>
      </c>
      <c r="M35" s="8" t="str">
        <f ca="1">IF($A35="","",SUM(PT!N35,PT!N36))</f>
        <v/>
      </c>
      <c r="N35" s="8" t="str">
        <f ca="1">IF($A35="","",SUM(PT!O35,PT!O36))</f>
        <v/>
      </c>
      <c r="O35" s="8" t="str">
        <f ca="1">IF($A35="","",SUM(PT!P35,PT!P36))</f>
        <v/>
      </c>
      <c r="P35" s="43"/>
      <c r="Q35" s="43"/>
      <c r="R35" s="41">
        <f t="shared" si="0"/>
        <v>0</v>
      </c>
      <c r="S35" s="1241" t="str">
        <f ca="1">IF($A35="","",SUM(PT!AI35,PT!AI36))</f>
        <v/>
      </c>
      <c r="T35" s="1243" t="str">
        <f ca="1">IF($A35="","",SUM(PT!AK35,PT!AK36))</f>
        <v/>
      </c>
      <c r="U35" s="1244" t="str">
        <f ca="1">IF($A35="","",SUM(PT!AL35,PT!AL36))</f>
        <v/>
      </c>
      <c r="V35" s="1245" t="str">
        <f ca="1">IF($A35="","",SUM(PT!AM35,PT!AM36))</f>
        <v/>
      </c>
    </row>
    <row r="36" spans="1:30" s="24" customFormat="1" ht="12.75" customHeight="1">
      <c r="A36" s="1238"/>
      <c r="B36" s="1240"/>
      <c r="C36" s="26" t="s">
        <v>61</v>
      </c>
      <c r="D36" s="29" t="str">
        <f ca="1">IF($A35="","",SUM(PT!S35,PT!S36))</f>
        <v/>
      </c>
      <c r="E36" s="30" t="str">
        <f ca="1">IF($A35="","",SUM(PT!T35,PT!T36))</f>
        <v/>
      </c>
      <c r="F36" s="30" t="str">
        <f ca="1">IF($A35="","",SUM(PT!U35,PT!U36))</f>
        <v/>
      </c>
      <c r="G36" s="30" t="str">
        <f ca="1">IF($A35="","",SUM(PT!V35,PT!V36))</f>
        <v/>
      </c>
      <c r="H36" s="30" t="str">
        <f ca="1">IF($A35="","",SUM(PT!W35,PT!W36))</f>
        <v/>
      </c>
      <c r="I36" s="30" t="str">
        <f ca="1">IF($A35="","",SUM(PT!X35,PT!X36))</f>
        <v/>
      </c>
      <c r="J36" s="30" t="str">
        <f ca="1">IF($A35="","",SUM(PT!Y35,PT!Y36))</f>
        <v/>
      </c>
      <c r="K36" s="30" t="str">
        <f ca="1">IF($A35="","",SUM(PT!Z35,PT!Z36))</f>
        <v/>
      </c>
      <c r="L36" s="30" t="str">
        <f ca="1">IF($A35="","",SUM(PT!AA35,PT!AA36))</f>
        <v/>
      </c>
      <c r="M36" s="30" t="str">
        <f ca="1">IF($A35="","",SUM(PT!AB35,PT!AB36))</f>
        <v/>
      </c>
      <c r="N36" s="30" t="str">
        <f ca="1">IF($A35="","",SUM(PT!AC35,PT!AC36))</f>
        <v/>
      </c>
      <c r="O36" s="30" t="str">
        <f ca="1">IF($A35="","",SUM(PT!AD35,PT!AD36))</f>
        <v/>
      </c>
      <c r="P36" s="31" t="str">
        <f ca="1">IF($A35="","",SUM(PT!AE35,PT!AE36))</f>
        <v/>
      </c>
      <c r="Q36" s="31" t="str">
        <f ca="1">IF($A35="","",SUM(PT!AF35,PT!AF36))</f>
        <v/>
      </c>
      <c r="R36" s="23">
        <f t="shared" si="0"/>
        <v>0</v>
      </c>
      <c r="S36" s="1242"/>
      <c r="T36" s="1243"/>
      <c r="U36" s="1244"/>
      <c r="V36" s="1245"/>
    </row>
    <row r="37" spans="1:30" ht="12.75" customHeight="1">
      <c r="A37" s="1246" t="str">
        <f ca="1">IF(Rosters!B28="","",Rosters!B28)</f>
        <v/>
      </c>
      <c r="B37" s="1248" t="str">
        <f ca="1">IF(Rosters!C28="","",Rosters!C28)</f>
        <v/>
      </c>
      <c r="C37" s="27" t="s">
        <v>62</v>
      </c>
      <c r="D37" s="7" t="str">
        <f ca="1">IF($A37="","",SUM(PT!E37,PT!E38))</f>
        <v/>
      </c>
      <c r="E37" s="8" t="str">
        <f ca="1">IF($A37="","",SUM(PT!F37,PT!F38))</f>
        <v/>
      </c>
      <c r="F37" s="8" t="str">
        <f ca="1">IF($A37="","",SUM(PT!G37,PT!G38))</f>
        <v/>
      </c>
      <c r="G37" s="8" t="str">
        <f ca="1">IF($A37="","",SUM(PT!H37,PT!H38))</f>
        <v/>
      </c>
      <c r="H37" s="8" t="str">
        <f ca="1">IF($A37="","",SUM(PT!I37,PT!I38))</f>
        <v/>
      </c>
      <c r="I37" s="8" t="str">
        <f ca="1">IF($A37="","",SUM(PT!J37,PT!J38))</f>
        <v/>
      </c>
      <c r="J37" s="8" t="str">
        <f ca="1">IF($A37="","",SUM(PT!K37,PT!K38))</f>
        <v/>
      </c>
      <c r="K37" s="8" t="str">
        <f ca="1">IF($A37="","",SUM(PT!L37,PT!L38))</f>
        <v/>
      </c>
      <c r="L37" s="8" t="str">
        <f ca="1">IF($A37="","",SUM(PT!M37,PT!M38))</f>
        <v/>
      </c>
      <c r="M37" s="8" t="str">
        <f ca="1">IF($A37="","",SUM(PT!N37,PT!N38))</f>
        <v/>
      </c>
      <c r="N37" s="8" t="str">
        <f ca="1">IF($A37="","",SUM(PT!O37,PT!O38))</f>
        <v/>
      </c>
      <c r="O37" s="8" t="str">
        <f ca="1">IF($A37="","",SUM(PT!P37,PT!P38))</f>
        <v/>
      </c>
      <c r="P37" s="43"/>
      <c r="Q37" s="43"/>
      <c r="R37" s="41">
        <f t="shared" si="0"/>
        <v>0</v>
      </c>
      <c r="S37" s="1241" t="str">
        <f ca="1">IF($A37="","",SUM(PT!AI37,PT!AI38))</f>
        <v/>
      </c>
      <c r="T37" s="1251" t="str">
        <f ca="1">IF($A37="","",SUM(PT!AK37,PT!AK38))</f>
        <v/>
      </c>
      <c r="U37" s="1217" t="str">
        <f ca="1">IF($A37="","",SUM(PT!AL37,PT!AL38))</f>
        <v/>
      </c>
      <c r="V37" s="1255" t="str">
        <f ca="1">IF($A37="","",SUM(PT!AM37,PT!AM38))</f>
        <v/>
      </c>
    </row>
    <row r="38" spans="1:30" ht="12.75" customHeight="1">
      <c r="A38" s="1253"/>
      <c r="B38" s="1254"/>
      <c r="C38" s="26" t="s">
        <v>61</v>
      </c>
      <c r="D38" s="29" t="str">
        <f ca="1">IF($A37="","",SUM(PT!S37,PT!S38))</f>
        <v/>
      </c>
      <c r="E38" s="30" t="str">
        <f ca="1">IF($A37="","",SUM(PT!T37,PT!T38))</f>
        <v/>
      </c>
      <c r="F38" s="30" t="str">
        <f ca="1">IF($A37="","",SUM(PT!U37,PT!U38))</f>
        <v/>
      </c>
      <c r="G38" s="30" t="str">
        <f ca="1">IF($A37="","",SUM(PT!V37,PT!V38))</f>
        <v/>
      </c>
      <c r="H38" s="30" t="str">
        <f ca="1">IF($A37="","",SUM(PT!W37,PT!W38))</f>
        <v/>
      </c>
      <c r="I38" s="30" t="str">
        <f ca="1">IF($A37="","",SUM(PT!X37,PT!X38))</f>
        <v/>
      </c>
      <c r="J38" s="30" t="str">
        <f ca="1">IF($A37="","",SUM(PT!Y37,PT!Y38))</f>
        <v/>
      </c>
      <c r="K38" s="30" t="str">
        <f ca="1">IF($A37="","",SUM(PT!Z37,PT!Z38))</f>
        <v/>
      </c>
      <c r="L38" s="30" t="str">
        <f ca="1">IF($A37="","",SUM(PT!AA37,PT!AA38))</f>
        <v/>
      </c>
      <c r="M38" s="30" t="str">
        <f ca="1">IF($A37="","",SUM(PT!AB37,PT!AB38))</f>
        <v/>
      </c>
      <c r="N38" s="30" t="str">
        <f ca="1">IF($A37="","",SUM(PT!AC37,PT!AC38))</f>
        <v/>
      </c>
      <c r="O38" s="30" t="str">
        <f ca="1">IF($A37="","",SUM(PT!AD37,PT!AD38))</f>
        <v/>
      </c>
      <c r="P38" s="31" t="str">
        <f ca="1">IF($A37="","",SUM(PT!AE37,PT!AE38))</f>
        <v/>
      </c>
      <c r="Q38" s="31" t="str">
        <f ca="1">IF($A37="","",SUM(PT!AF37,PT!AF38))</f>
        <v/>
      </c>
      <c r="R38" s="23">
        <f t="shared" si="0"/>
        <v>0</v>
      </c>
      <c r="S38" s="1242"/>
      <c r="T38" s="1251"/>
      <c r="U38" s="1217"/>
      <c r="V38" s="1255"/>
      <c r="W38" s="3"/>
      <c r="X38" s="3"/>
      <c r="Y38" s="3"/>
      <c r="Z38" s="3"/>
      <c r="AA38" s="3"/>
      <c r="AB38" s="3"/>
      <c r="AC38" s="3"/>
      <c r="AD38" s="2"/>
    </row>
    <row r="39" spans="1:30" ht="12.75" customHeight="1">
      <c r="A39" s="1237" t="str">
        <f ca="1">IF(Rosters!B29="","",Rosters!B29)</f>
        <v/>
      </c>
      <c r="B39" s="1239" t="str">
        <f ca="1">IF(Rosters!C29="","",Rosters!C29)</f>
        <v/>
      </c>
      <c r="C39" s="27" t="s">
        <v>62</v>
      </c>
      <c r="D39" s="7" t="str">
        <f ca="1">IF($A39="","",SUM(PT!E39,PT!E40))</f>
        <v/>
      </c>
      <c r="E39" s="8" t="str">
        <f ca="1">IF($A39="","",SUM(PT!F39,PT!F40))</f>
        <v/>
      </c>
      <c r="F39" s="8" t="str">
        <f ca="1">IF($A39="","",SUM(PT!G39,PT!G40))</f>
        <v/>
      </c>
      <c r="G39" s="8" t="str">
        <f ca="1">IF($A39="","",SUM(PT!H39,PT!H40))</f>
        <v/>
      </c>
      <c r="H39" s="8" t="str">
        <f ca="1">IF($A39="","",SUM(PT!I39,PT!I40))</f>
        <v/>
      </c>
      <c r="I39" s="8" t="str">
        <f ca="1">IF($A39="","",SUM(PT!J39,PT!J40))</f>
        <v/>
      </c>
      <c r="J39" s="8" t="str">
        <f ca="1">IF($A39="","",SUM(PT!K39,PT!K40))</f>
        <v/>
      </c>
      <c r="K39" s="8" t="str">
        <f ca="1">IF($A39="","",SUM(PT!L39,PT!L40))</f>
        <v/>
      </c>
      <c r="L39" s="8" t="str">
        <f ca="1">IF($A39="","",SUM(PT!M39,PT!M40))</f>
        <v/>
      </c>
      <c r="M39" s="8" t="str">
        <f ca="1">IF($A39="","",SUM(PT!N39,PT!N40))</f>
        <v/>
      </c>
      <c r="N39" s="8" t="str">
        <f ca="1">IF($A39="","",SUM(PT!O39,PT!O40))</f>
        <v/>
      </c>
      <c r="O39" s="8" t="str">
        <f ca="1">IF($A39="","",SUM(PT!P39,PT!P40))</f>
        <v/>
      </c>
      <c r="P39" s="43"/>
      <c r="Q39" s="43"/>
      <c r="R39" s="41">
        <f t="shared" si="0"/>
        <v>0</v>
      </c>
      <c r="S39" s="1241" t="str">
        <f ca="1">IF($A39="","",SUM(PT!AI39,PT!AI40))</f>
        <v/>
      </c>
      <c r="T39" s="1243" t="str">
        <f ca="1">IF($A39="","",SUM(PT!AK39,PT!AK40))</f>
        <v/>
      </c>
      <c r="U39" s="1244" t="str">
        <f ca="1">IF($A39="","",SUM(PT!AL39,PT!AL40))</f>
        <v/>
      </c>
      <c r="V39" s="1245" t="str">
        <f ca="1">IF($A39="","",SUM(PT!AM39,PT!AM40))</f>
        <v/>
      </c>
      <c r="W39" s="4"/>
      <c r="X39" s="4"/>
      <c r="Y39" s="4"/>
      <c r="Z39" s="4"/>
      <c r="AA39" s="4"/>
      <c r="AB39" s="4"/>
      <c r="AC39" s="4"/>
      <c r="AD39" s="2"/>
    </row>
    <row r="40" spans="1:30" ht="12.75" customHeight="1">
      <c r="A40" s="1238"/>
      <c r="B40" s="1240"/>
      <c r="C40" s="26" t="s">
        <v>61</v>
      </c>
      <c r="D40" s="29" t="str">
        <f ca="1">IF($A39="","",SUM(PT!S39,PT!S40))</f>
        <v/>
      </c>
      <c r="E40" s="30" t="str">
        <f ca="1">IF($A39="","",SUM(PT!T39,PT!T40))</f>
        <v/>
      </c>
      <c r="F40" s="30" t="str">
        <f ca="1">IF($A39="","",SUM(PT!U39,PT!U40))</f>
        <v/>
      </c>
      <c r="G40" s="30" t="str">
        <f ca="1">IF($A39="","",SUM(PT!V39,PT!V40))</f>
        <v/>
      </c>
      <c r="H40" s="30" t="str">
        <f ca="1">IF($A39="","",SUM(PT!W39,PT!W40))</f>
        <v/>
      </c>
      <c r="I40" s="30" t="str">
        <f ca="1">IF($A39="","",SUM(PT!X39,PT!X40))</f>
        <v/>
      </c>
      <c r="J40" s="30" t="str">
        <f ca="1">IF($A39="","",SUM(PT!Y39,PT!Y40))</f>
        <v/>
      </c>
      <c r="K40" s="30" t="str">
        <f ca="1">IF($A39="","",SUM(PT!Z39,PT!Z40))</f>
        <v/>
      </c>
      <c r="L40" s="30" t="str">
        <f ca="1">IF($A39="","",SUM(PT!AA39,PT!AA40))</f>
        <v/>
      </c>
      <c r="M40" s="30" t="str">
        <f ca="1">IF($A39="","",SUM(PT!AB39,PT!AB40))</f>
        <v/>
      </c>
      <c r="N40" s="30" t="str">
        <f ca="1">IF($A39="","",SUM(PT!AC39,PT!AC40))</f>
        <v/>
      </c>
      <c r="O40" s="30" t="str">
        <f ca="1">IF($A39="","",SUM(PT!AD39,PT!AD40))</f>
        <v/>
      </c>
      <c r="P40" s="31" t="str">
        <f ca="1">IF($A39="","",SUM(PT!AE39,PT!AE40))</f>
        <v/>
      </c>
      <c r="Q40" s="31" t="str">
        <f ca="1">IF($A39="","",SUM(PT!AF39,PT!AF40))</f>
        <v/>
      </c>
      <c r="R40" s="23">
        <f t="shared" si="0"/>
        <v>0</v>
      </c>
      <c r="S40" s="1242"/>
      <c r="T40" s="1243"/>
      <c r="U40" s="1244"/>
      <c r="V40" s="1245"/>
      <c r="W40" s="4"/>
      <c r="X40" s="4"/>
      <c r="Y40" s="4"/>
      <c r="Z40" s="4"/>
      <c r="AA40" s="4"/>
      <c r="AB40" s="4"/>
      <c r="AC40" s="4"/>
      <c r="AD40" s="2"/>
    </row>
    <row r="41" spans="1:30" ht="12.75" customHeight="1">
      <c r="A41" s="1246" t="str">
        <f ca="1">IF(Rosters!B30="","",Rosters!B30)</f>
        <v/>
      </c>
      <c r="B41" s="1248" t="str">
        <f ca="1">IF(Rosters!C30="","",Rosters!C30)</f>
        <v/>
      </c>
      <c r="C41" s="27" t="s">
        <v>62</v>
      </c>
      <c r="D41" s="7" t="str">
        <f ca="1">IF($A41="","",SUM(PT!E41,PT!E42))</f>
        <v/>
      </c>
      <c r="E41" s="8" t="str">
        <f ca="1">IF($A41="","",SUM(PT!F41,PT!F42))</f>
        <v/>
      </c>
      <c r="F41" s="8" t="str">
        <f ca="1">IF($A41="","",SUM(PT!G41,PT!G42))</f>
        <v/>
      </c>
      <c r="G41" s="8" t="str">
        <f ca="1">IF($A41="","",SUM(PT!H41,PT!H42))</f>
        <v/>
      </c>
      <c r="H41" s="8" t="str">
        <f ca="1">IF($A41="","",SUM(PT!I41,PT!I42))</f>
        <v/>
      </c>
      <c r="I41" s="8" t="str">
        <f ca="1">IF($A41="","",SUM(PT!J41,PT!J42))</f>
        <v/>
      </c>
      <c r="J41" s="8" t="str">
        <f ca="1">IF($A41="","",SUM(PT!K41,PT!K42))</f>
        <v/>
      </c>
      <c r="K41" s="8" t="str">
        <f ca="1">IF($A41="","",SUM(PT!L41,PT!L42))</f>
        <v/>
      </c>
      <c r="L41" s="8" t="str">
        <f ca="1">IF($A41="","",SUM(PT!M41,PT!M42))</f>
        <v/>
      </c>
      <c r="M41" s="8" t="str">
        <f ca="1">IF($A41="","",SUM(PT!N41,PT!N42))</f>
        <v/>
      </c>
      <c r="N41" s="8" t="str">
        <f ca="1">IF($A41="","",SUM(PT!O41,PT!O42))</f>
        <v/>
      </c>
      <c r="O41" s="8" t="str">
        <f ca="1">IF($A41="","",SUM(PT!P41,PT!P42))</f>
        <v/>
      </c>
      <c r="P41" s="43">
        <f ca="1">0</f>
        <v>0</v>
      </c>
      <c r="Q41" s="43"/>
      <c r="R41" s="41">
        <f t="shared" si="0"/>
        <v>0</v>
      </c>
      <c r="S41" s="1241" t="str">
        <f ca="1">IF($A41="","",SUM(PT!AI41,PT!AI42))</f>
        <v/>
      </c>
      <c r="T41" s="1251" t="str">
        <f ca="1">IF($A41="","",SUM(PT!AK41,PT!AK42))</f>
        <v/>
      </c>
      <c r="U41" s="1233" t="str">
        <f ca="1">IF($A41="","",SUM(PT!AL41,PT!AL42))</f>
        <v/>
      </c>
      <c r="V41" s="1235" t="str">
        <f ca="1">IF($A41="","",SUM(PT!AM41,PT!AM42))</f>
        <v/>
      </c>
      <c r="W41" s="4"/>
      <c r="X41" s="4"/>
      <c r="Y41" s="4"/>
      <c r="Z41" s="4"/>
      <c r="AA41" s="4"/>
      <c r="AB41" s="4"/>
      <c r="AC41" s="4"/>
      <c r="AD41" s="2"/>
    </row>
    <row r="42" spans="1:30" ht="12.75" customHeight="1" thickBot="1">
      <c r="A42" s="1247"/>
      <c r="B42" s="1249"/>
      <c r="C42" s="28" t="s">
        <v>61</v>
      </c>
      <c r="D42" s="29" t="str">
        <f ca="1">IF($A41="","",SUM(PT!S41,PT!S42))</f>
        <v/>
      </c>
      <c r="E42" s="30" t="str">
        <f ca="1">IF($A41="","",SUM(PT!T41,PT!T42))</f>
        <v/>
      </c>
      <c r="F42" s="30" t="str">
        <f ca="1">IF($A41="","",SUM(PT!U41,PT!U42))</f>
        <v/>
      </c>
      <c r="G42" s="30" t="str">
        <f ca="1">IF($A41="","",SUM(PT!V41,PT!V42))</f>
        <v/>
      </c>
      <c r="H42" s="30" t="str">
        <f ca="1">IF($A41="","",SUM(PT!W41,PT!W42))</f>
        <v/>
      </c>
      <c r="I42" s="30" t="str">
        <f ca="1">IF($A41="","",SUM(PT!X41,PT!X42))</f>
        <v/>
      </c>
      <c r="J42" s="30" t="str">
        <f ca="1">IF($A41="","",SUM(PT!Y41,PT!Y42))</f>
        <v/>
      </c>
      <c r="K42" s="30" t="str">
        <f ca="1">IF($A41="","",SUM(PT!Z41,PT!Z42))</f>
        <v/>
      </c>
      <c r="L42" s="30" t="str">
        <f ca="1">IF($A41="","",SUM(PT!AA41,PT!AA42))</f>
        <v/>
      </c>
      <c r="M42" s="30" t="str">
        <f ca="1">IF($A41="","",SUM(PT!AB41,PT!AB42))</f>
        <v/>
      </c>
      <c r="N42" s="30" t="str">
        <f ca="1">IF($A41="","",SUM(PT!AC41,PT!AC42))</f>
        <v/>
      </c>
      <c r="O42" s="30" t="str">
        <f ca="1">IF($A41="","",SUM(PT!AD41,PT!AD42))</f>
        <v/>
      </c>
      <c r="P42" s="31" t="str">
        <f ca="1">IF($A41="","",SUM(PT!AE41,PT!AE42))</f>
        <v/>
      </c>
      <c r="Q42" s="31" t="str">
        <f ca="1">IF($A41="","",SUM(PT!AF41,PT!AF42))</f>
        <v/>
      </c>
      <c r="R42" s="103">
        <f t="shared" si="0"/>
        <v>0</v>
      </c>
      <c r="S42" s="1250"/>
      <c r="T42" s="1252"/>
      <c r="U42" s="1234"/>
      <c r="V42" s="1236"/>
      <c r="W42" s="4"/>
      <c r="X42" s="4"/>
      <c r="Y42" s="4"/>
      <c r="Z42" s="4"/>
      <c r="AA42" s="4"/>
      <c r="AB42" s="4"/>
      <c r="AC42" s="4"/>
      <c r="AD42" s="2"/>
    </row>
    <row r="43" spans="1:30" ht="12.75" customHeight="1" thickBot="1">
      <c r="A43" s="1218" t="s">
        <v>179</v>
      </c>
      <c r="B43" s="1219"/>
      <c r="C43" s="1220"/>
      <c r="D43" s="653">
        <f t="shared" ref="D43:O43" si="1">SUM(D3,D5,D7,D9,D11,D13,D15,D17,D19,D21,D23,D25,D27,D29,D31,D41)</f>
        <v>24</v>
      </c>
      <c r="E43" s="654">
        <f t="shared" si="1"/>
        <v>6</v>
      </c>
      <c r="F43" s="654">
        <f t="shared" si="1"/>
        <v>8</v>
      </c>
      <c r="G43" s="654">
        <f t="shared" si="1"/>
        <v>6</v>
      </c>
      <c r="H43" s="654">
        <f t="shared" si="1"/>
        <v>0</v>
      </c>
      <c r="I43" s="654">
        <f t="shared" si="1"/>
        <v>0</v>
      </c>
      <c r="J43" s="654">
        <f t="shared" si="1"/>
        <v>2</v>
      </c>
      <c r="K43" s="654">
        <f t="shared" si="1"/>
        <v>2</v>
      </c>
      <c r="L43" s="654">
        <f t="shared" si="1"/>
        <v>0</v>
      </c>
      <c r="M43" s="654">
        <f t="shared" si="1"/>
        <v>13</v>
      </c>
      <c r="N43" s="654">
        <f t="shared" si="1"/>
        <v>5</v>
      </c>
      <c r="O43" s="654">
        <f t="shared" si="1"/>
        <v>0</v>
      </c>
      <c r="P43" s="655"/>
      <c r="Q43" s="655"/>
      <c r="R43" s="274">
        <f>SUM(R3,R5,R7,R9,R11,R13,R15,R17,R19,R21,R23,R25,R27,R29,R31,R41)</f>
        <v>66</v>
      </c>
      <c r="S43" s="638"/>
      <c r="T43" s="650">
        <f>SUM(T3:T41)</f>
        <v>0</v>
      </c>
      <c r="U43" s="651">
        <f>SUM(U3:U41)</f>
        <v>0</v>
      </c>
      <c r="V43" s="652">
        <f>SUM(V3:V41)</f>
        <v>0</v>
      </c>
      <c r="W43" s="4"/>
      <c r="X43" s="4"/>
      <c r="Y43" s="4"/>
      <c r="Z43" s="4"/>
      <c r="AA43" s="4"/>
      <c r="AB43" s="4"/>
      <c r="AC43" s="4"/>
      <c r="AD43" s="2"/>
    </row>
    <row r="44" spans="1:30" ht="12.75" customHeight="1" thickBot="1">
      <c r="A44" s="1221"/>
      <c r="B44" s="1222"/>
      <c r="C44" s="1222"/>
      <c r="D44" s="1223" t="s">
        <v>413</v>
      </c>
      <c r="E44" s="1223"/>
      <c r="F44" s="1223"/>
      <c r="G44" s="1223"/>
      <c r="H44" s="1223"/>
      <c r="I44" s="1224">
        <f ca="1">IF(OR(LU!D3=0,LU!D102=0),"",R43/(LU!D3+LU!D102))</f>
        <v>1.736842105263158</v>
      </c>
      <c r="J44" s="1225"/>
      <c r="K44" s="1226" t="s">
        <v>414</v>
      </c>
      <c r="L44" s="1227"/>
      <c r="M44" s="1227"/>
      <c r="N44" s="1227"/>
      <c r="O44" s="1227"/>
      <c r="P44" s="1262">
        <f>IF(R43+R92=0,"",R43/(R43+R92))</f>
        <v>0.51162790697674421</v>
      </c>
      <c r="Q44" s="1262"/>
      <c r="R44" s="639"/>
      <c r="S44" s="640"/>
      <c r="T44" s="1285" t="s">
        <v>185</v>
      </c>
      <c r="U44" s="1286"/>
      <c r="V44" s="1287"/>
      <c r="W44" s="4"/>
      <c r="X44" s="4"/>
      <c r="Y44" s="4"/>
      <c r="Z44" s="4"/>
      <c r="AA44" s="4"/>
      <c r="AB44" s="4"/>
      <c r="AC44" s="4"/>
      <c r="AD44" s="2"/>
    </row>
    <row r="45" spans="1:30" ht="12.75" customHeight="1" thickBot="1">
      <c r="A45" s="1221"/>
      <c r="B45" s="1222"/>
      <c r="C45" s="1222"/>
      <c r="D45" s="1230" t="s">
        <v>415</v>
      </c>
      <c r="E45" s="1230"/>
      <c r="F45" s="1230"/>
      <c r="G45" s="1230"/>
      <c r="H45" s="1230"/>
      <c r="I45" s="1231">
        <f ca="1">IF(OR(I44="",I93=""),"",I44-I93)</f>
        <v>7.8947368421052655E-2</v>
      </c>
      <c r="J45" s="1232"/>
      <c r="K45" s="1228"/>
      <c r="L45" s="1229"/>
      <c r="M45" s="1229"/>
      <c r="N45" s="1229"/>
      <c r="O45" s="1229"/>
      <c r="P45" s="1263"/>
      <c r="Q45" s="1263"/>
      <c r="R45" s="641"/>
      <c r="S45" s="642"/>
      <c r="T45" s="643"/>
      <c r="U45" s="643"/>
      <c r="V45" s="644"/>
      <c r="W45" s="4"/>
      <c r="X45" s="4"/>
      <c r="Y45" s="4"/>
      <c r="Z45" s="4"/>
      <c r="AA45" s="4"/>
      <c r="AB45" s="4"/>
      <c r="AC45" s="4"/>
      <c r="AD45" s="2"/>
    </row>
    <row r="46" spans="1:30" ht="12.75" customHeight="1" thickBot="1">
      <c r="A46" s="1219" t="s">
        <v>180</v>
      </c>
      <c r="B46" s="1219"/>
      <c r="C46" s="1219"/>
      <c r="D46" s="635">
        <f t="shared" ref="D46:R46" si="2">SUM(D4,D6,D8,D10,D12,D14,D16,D18,D20,D22,D24,D26,D28,D30,D32,D42)</f>
        <v>2</v>
      </c>
      <c r="E46" s="636">
        <f t="shared" si="2"/>
        <v>0</v>
      </c>
      <c r="F46" s="636">
        <f t="shared" si="2"/>
        <v>0</v>
      </c>
      <c r="G46" s="636">
        <f t="shared" si="2"/>
        <v>0</v>
      </c>
      <c r="H46" s="636">
        <f t="shared" si="2"/>
        <v>2</v>
      </c>
      <c r="I46" s="636">
        <f t="shared" si="2"/>
        <v>0</v>
      </c>
      <c r="J46" s="636">
        <f t="shared" si="2"/>
        <v>0</v>
      </c>
      <c r="K46" s="636">
        <f t="shared" si="2"/>
        <v>0</v>
      </c>
      <c r="L46" s="636">
        <f t="shared" si="2"/>
        <v>0</v>
      </c>
      <c r="M46" s="636">
        <f t="shared" si="2"/>
        <v>7</v>
      </c>
      <c r="N46" s="636">
        <f t="shared" si="2"/>
        <v>4</v>
      </c>
      <c r="O46" s="636">
        <f t="shared" si="2"/>
        <v>0</v>
      </c>
      <c r="P46" s="645">
        <f t="shared" si="2"/>
        <v>0</v>
      </c>
      <c r="Q46" s="645">
        <f t="shared" si="2"/>
        <v>1</v>
      </c>
      <c r="R46" s="637">
        <f t="shared" si="2"/>
        <v>16</v>
      </c>
      <c r="S46" s="656">
        <f>SUM(S3:S42)</f>
        <v>27</v>
      </c>
      <c r="T46" s="1269" t="s">
        <v>284</v>
      </c>
      <c r="U46" s="1269"/>
      <c r="V46" s="1270"/>
      <c r="W46" s="4"/>
      <c r="X46" s="4"/>
      <c r="Y46" s="4"/>
      <c r="Z46" s="4"/>
      <c r="AA46" s="4"/>
      <c r="AB46" s="4"/>
      <c r="AC46" s="4"/>
      <c r="AD46" s="2"/>
    </row>
    <row r="47" spans="1:30" ht="12.75" customHeight="1">
      <c r="A47" s="1222"/>
      <c r="B47" s="1222"/>
      <c r="C47" s="1222"/>
      <c r="D47" s="1223" t="s">
        <v>416</v>
      </c>
      <c r="E47" s="1223"/>
      <c r="F47" s="1223"/>
      <c r="G47" s="1223"/>
      <c r="H47" s="1223"/>
      <c r="I47" s="1271">
        <f ca="1">IF(OR(LU!D3=0,LU!D102=0),"",R46/(LU!D3+LU!D102))</f>
        <v>0.42105263157894735</v>
      </c>
      <c r="J47" s="1271"/>
      <c r="K47" s="1226" t="s">
        <v>417</v>
      </c>
      <c r="L47" s="1227"/>
      <c r="M47" s="1227"/>
      <c r="N47" s="1227"/>
      <c r="O47" s="1227"/>
      <c r="P47" s="1262">
        <f>IF(R46+R95=0,"",R46/(R46+R95))</f>
        <v>0.64</v>
      </c>
      <c r="Q47" s="1262"/>
      <c r="R47" s="639"/>
      <c r="S47" s="1289">
        <f>IF(S46+S95=0,"",S46/(S46+S95))</f>
        <v>0.6</v>
      </c>
      <c r="T47" s="1279" t="s">
        <v>418</v>
      </c>
      <c r="U47" s="1279"/>
      <c r="V47" s="1280"/>
      <c r="W47" s="4"/>
      <c r="X47" s="4"/>
      <c r="Y47" s="4"/>
      <c r="Z47" s="4"/>
      <c r="AA47" s="4"/>
      <c r="AB47" s="4"/>
      <c r="AC47" s="4"/>
      <c r="AD47" s="2"/>
    </row>
    <row r="48" spans="1:30" ht="12.75" customHeight="1" thickBot="1">
      <c r="A48" s="1268"/>
      <c r="B48" s="1268"/>
      <c r="C48" s="1268"/>
      <c r="D48" s="1230" t="s">
        <v>415</v>
      </c>
      <c r="E48" s="1230"/>
      <c r="F48" s="1230"/>
      <c r="G48" s="1230"/>
      <c r="H48" s="1230"/>
      <c r="I48" s="1274">
        <f>IF(OR(I47="",I96=""),"",I47-I96)</f>
        <v>0.18421052631578946</v>
      </c>
      <c r="J48" s="1274"/>
      <c r="K48" s="1272"/>
      <c r="L48" s="1273"/>
      <c r="M48" s="1273"/>
      <c r="N48" s="1273"/>
      <c r="O48" s="1273"/>
      <c r="P48" s="1288"/>
      <c r="Q48" s="1288"/>
      <c r="R48" s="646"/>
      <c r="S48" s="1290"/>
      <c r="T48" s="1281"/>
      <c r="U48" s="1281"/>
      <c r="V48" s="1282"/>
      <c r="W48" s="4"/>
      <c r="X48" s="4"/>
      <c r="Y48" s="4"/>
      <c r="Z48" s="4"/>
      <c r="AA48" s="4"/>
      <c r="AB48" s="4"/>
      <c r="AC48" s="4"/>
      <c r="AD48" s="2"/>
    </row>
    <row r="49" spans="1:30" ht="12.75" customHeight="1" thickBot="1">
      <c r="A49" s="647"/>
      <c r="B49" s="647"/>
      <c r="C49" s="647"/>
      <c r="D49" s="648"/>
      <c r="E49" s="648"/>
      <c r="F49" s="648"/>
      <c r="G49" s="648"/>
      <c r="H49" s="648"/>
      <c r="I49" s="648"/>
      <c r="J49" s="648"/>
      <c r="K49" s="648"/>
      <c r="L49" s="648"/>
      <c r="M49" s="648"/>
      <c r="N49" s="648"/>
      <c r="O49" s="648"/>
      <c r="P49" s="648"/>
      <c r="Q49" s="648"/>
      <c r="R49" s="649"/>
      <c r="S49" s="648"/>
      <c r="T49" s="648"/>
      <c r="U49" s="648"/>
      <c r="V49" s="648"/>
      <c r="W49" s="4"/>
      <c r="X49" s="4"/>
      <c r="Y49" s="4"/>
      <c r="Z49" s="4"/>
      <c r="AA49" s="4"/>
      <c r="AB49" s="4"/>
      <c r="AC49" s="4"/>
      <c r="AD49" s="2"/>
    </row>
    <row r="50" spans="1:30" ht="20.25" customHeight="1" thickBot="1">
      <c r="A50" s="1296" t="str">
        <f ca="1">IF(Rosters!H9="","Away Team",Rosters!H9)</f>
        <v>Detroit Derby Girls</v>
      </c>
      <c r="B50" s="1296"/>
      <c r="C50" s="1296"/>
      <c r="D50" s="1267" t="s">
        <v>184</v>
      </c>
      <c r="E50" s="1267"/>
      <c r="F50" s="1267"/>
      <c r="G50" s="1267"/>
      <c r="H50" s="1267"/>
      <c r="I50" s="1267"/>
      <c r="J50" s="1267"/>
      <c r="K50" s="1267"/>
      <c r="L50" s="1267"/>
      <c r="M50" s="1267"/>
      <c r="N50" s="1267"/>
      <c r="O50" s="1267"/>
      <c r="P50" s="1267"/>
      <c r="Q50" s="1267"/>
      <c r="R50" s="1267"/>
      <c r="S50" s="373" t="s">
        <v>24</v>
      </c>
      <c r="T50" s="1267" t="s">
        <v>96</v>
      </c>
      <c r="U50" s="1267"/>
      <c r="V50" s="1267"/>
      <c r="W50" s="4"/>
      <c r="X50" s="4"/>
      <c r="Y50" s="4"/>
      <c r="Z50" s="4"/>
      <c r="AA50" s="4"/>
      <c r="AB50" s="4"/>
      <c r="AC50" s="4"/>
      <c r="AD50" s="2"/>
    </row>
    <row r="51" spans="1:30" ht="66" customHeight="1" thickBot="1">
      <c r="A51" s="617" t="s">
        <v>133</v>
      </c>
      <c r="B51" s="618" t="s">
        <v>137</v>
      </c>
      <c r="C51" s="367" t="s">
        <v>178</v>
      </c>
      <c r="D51" s="368" t="s">
        <v>406</v>
      </c>
      <c r="E51" s="369" t="s">
        <v>164</v>
      </c>
      <c r="F51" s="369" t="s">
        <v>407</v>
      </c>
      <c r="G51" s="369" t="s">
        <v>408</v>
      </c>
      <c r="H51" s="369" t="s">
        <v>409</v>
      </c>
      <c r="I51" s="369" t="s">
        <v>470</v>
      </c>
      <c r="J51" s="369" t="s">
        <v>410</v>
      </c>
      <c r="K51" s="369" t="s">
        <v>165</v>
      </c>
      <c r="L51" s="369" t="s">
        <v>411</v>
      </c>
      <c r="M51" s="369" t="s">
        <v>27</v>
      </c>
      <c r="N51" s="369" t="s">
        <v>320</v>
      </c>
      <c r="O51" s="369" t="s">
        <v>412</v>
      </c>
      <c r="P51" s="367" t="s">
        <v>14</v>
      </c>
      <c r="Q51" s="367" t="s">
        <v>6</v>
      </c>
      <c r="R51" s="619" t="s">
        <v>28</v>
      </c>
      <c r="S51" s="370" t="s">
        <v>284</v>
      </c>
      <c r="T51" s="371" t="s">
        <v>166</v>
      </c>
      <c r="U51" s="372" t="s">
        <v>6</v>
      </c>
      <c r="V51" s="620" t="s">
        <v>167</v>
      </c>
      <c r="W51" s="4"/>
      <c r="X51" s="4"/>
      <c r="Y51" s="4"/>
      <c r="Z51" s="4"/>
      <c r="AA51" s="4"/>
      <c r="AB51" s="4"/>
      <c r="AC51" s="4"/>
      <c r="AD51" s="2"/>
    </row>
    <row r="52" spans="1:30" ht="12.75" customHeight="1">
      <c r="A52" s="1291" t="str">
        <f ca="1">IF(Rosters!H11="","",Rosters!H11)</f>
        <v>0</v>
      </c>
      <c r="B52" s="1293" t="str">
        <f ca="1">IF(Rosters!I11="","",Rosters!I11)</f>
        <v>Vicious Vixen</v>
      </c>
      <c r="C52" s="621" t="s">
        <v>62</v>
      </c>
      <c r="D52" s="622">
        <f ca="1">IF($A52="","",SUM(PT!E52,PT!E53))</f>
        <v>2</v>
      </c>
      <c r="E52" s="622">
        <f ca="1">IF($A52="","",SUM(PT!F52,PT!F53))</f>
        <v>0</v>
      </c>
      <c r="F52" s="622">
        <f ca="1">IF($A52="","",SUM(PT!G52,PT!G53))</f>
        <v>0</v>
      </c>
      <c r="G52" s="622">
        <f ca="1">IF($A52="","",SUM(PT!H52,PT!H53))</f>
        <v>1</v>
      </c>
      <c r="H52" s="622">
        <f ca="1">IF($A52="","",SUM(PT!I52,PT!I53))</f>
        <v>0</v>
      </c>
      <c r="I52" s="622">
        <f ca="1">IF($A52="","",SUM(PT!J52,PT!J53))</f>
        <v>0</v>
      </c>
      <c r="J52" s="622">
        <f ca="1">IF($A52="","",SUM(PT!K52,PT!K53))</f>
        <v>0</v>
      </c>
      <c r="K52" s="622">
        <f ca="1">IF($A52="","",SUM(PT!L52,PT!L53))</f>
        <v>0</v>
      </c>
      <c r="L52" s="622">
        <f ca="1">IF($A52="","",SUM(PT!M52,PT!M53))</f>
        <v>0</v>
      </c>
      <c r="M52" s="622">
        <f ca="1">IF($A52="","",SUM(PT!N52,PT!N53))</f>
        <v>1</v>
      </c>
      <c r="N52" s="622">
        <f ca="1">IF($A52="","",SUM(PT!O52,PT!O53))</f>
        <v>0</v>
      </c>
      <c r="O52" s="622">
        <f ca="1">IF($A52="","",SUM(PT!P52,PT!P53))</f>
        <v>0</v>
      </c>
      <c r="P52" s="623"/>
      <c r="Q52" s="623"/>
      <c r="R52" s="162">
        <f>SUM(D52:Q52)</f>
        <v>4</v>
      </c>
      <c r="S52" s="1069">
        <f ca="1">IF($A52="","",SUM(PT!AI52,PT!AI53))</f>
        <v>0</v>
      </c>
      <c r="T52" s="1283">
        <f ca="1">IF($A52="","",SUM(PT!AK52,PT!AK53))</f>
        <v>0</v>
      </c>
      <c r="U52" s="1277">
        <f ca="1">IF($A52="","",SUM(PT!AL52,PT!AL53))</f>
        <v>0</v>
      </c>
      <c r="V52" s="1275">
        <f ca="1">IF($A52="","",SUM(PT!AM52,PT!AM53))</f>
        <v>0</v>
      </c>
      <c r="W52" s="4"/>
      <c r="X52" s="4"/>
      <c r="Y52" s="4"/>
      <c r="Z52" s="4"/>
      <c r="AA52" s="4"/>
      <c r="AB52" s="4"/>
      <c r="AC52" s="4"/>
      <c r="AD52" s="2"/>
    </row>
    <row r="53" spans="1:30" ht="12.75" customHeight="1">
      <c r="A53" s="1292"/>
      <c r="B53" s="1294"/>
      <c r="C53" s="624" t="s">
        <v>61</v>
      </c>
      <c r="D53" s="625">
        <f ca="1">IF($A52="","",SUM(PT!S52,PT!S53))</f>
        <v>0</v>
      </c>
      <c r="E53" s="625">
        <f ca="1">IF($A52="","",SUM(PT!T52,PT!T53))</f>
        <v>0</v>
      </c>
      <c r="F53" s="625">
        <f ca="1">IF($A52="","",SUM(PT!U52,PT!U53))</f>
        <v>0</v>
      </c>
      <c r="G53" s="625">
        <f ca="1">IF($A52="","",SUM(PT!V52,PT!V53))</f>
        <v>0</v>
      </c>
      <c r="H53" s="625">
        <f ca="1">IF($A52="","",SUM(PT!W52,PT!W53))</f>
        <v>0</v>
      </c>
      <c r="I53" s="625">
        <f ca="1">IF($A52="","",SUM(PT!X52,PT!X53))</f>
        <v>0</v>
      </c>
      <c r="J53" s="625">
        <f ca="1">IF($A52="","",SUM(PT!Y52,PT!Y53))</f>
        <v>0</v>
      </c>
      <c r="K53" s="625">
        <f ca="1">IF($A52="","",SUM(PT!Z52,PT!Z53))</f>
        <v>0</v>
      </c>
      <c r="L53" s="625">
        <f ca="1">IF($A52="","",SUM(PT!AA52,PT!AA53))</f>
        <v>0</v>
      </c>
      <c r="M53" s="625">
        <f ca="1">IF($A52="","",SUM(PT!AB52,PT!AB53))</f>
        <v>0</v>
      </c>
      <c r="N53" s="625">
        <f ca="1">IF($A52="","",SUM(PT!AC52,PT!AC53))</f>
        <v>0</v>
      </c>
      <c r="O53" s="625">
        <f ca="1">IF($A52="","",SUM(PT!AD52,PT!AD53))</f>
        <v>0</v>
      </c>
      <c r="P53" s="625">
        <f ca="1">IF($A52="","",SUM(PT!AE52,PT!AE53))</f>
        <v>0</v>
      </c>
      <c r="Q53" s="625">
        <f ca="1">IF($A52="","",SUM(PT!AF52,PT!AF53))</f>
        <v>0</v>
      </c>
      <c r="R53" s="148">
        <f>SUM(D53:Q53)</f>
        <v>0</v>
      </c>
      <c r="S53" s="1295"/>
      <c r="T53" s="1284"/>
      <c r="U53" s="1278"/>
      <c r="V53" s="1276"/>
      <c r="W53" s="4"/>
      <c r="X53" s="4"/>
      <c r="Y53" s="4"/>
      <c r="Z53" s="4"/>
      <c r="AA53" s="4"/>
      <c r="AB53" s="4"/>
      <c r="AC53" s="4"/>
      <c r="AD53" s="2"/>
    </row>
    <row r="54" spans="1:30" ht="12.75" customHeight="1">
      <c r="A54" s="1256" t="str">
        <f ca="1">IF(Rosters!H12="","",Rosters!H12)</f>
        <v>3CC</v>
      </c>
      <c r="B54" s="1258" t="str">
        <f ca="1">IF(Rosters!I12="","",Rosters!I12)</f>
        <v>Roxanna Hardplace</v>
      </c>
      <c r="C54" s="626" t="s">
        <v>62</v>
      </c>
      <c r="D54" s="627">
        <f ca="1">IF($A54="","",SUM(PT!E54,PT!E55))</f>
        <v>0</v>
      </c>
      <c r="E54" s="628">
        <f ca="1">IF($A54="","",SUM(PT!F54,PT!F55))</f>
        <v>0</v>
      </c>
      <c r="F54" s="628">
        <f ca="1">IF($A54="","",SUM(PT!G54,PT!G55))</f>
        <v>0</v>
      </c>
      <c r="G54" s="628">
        <f ca="1">IF($A54="","",SUM(PT!H54,PT!H55))</f>
        <v>0</v>
      </c>
      <c r="H54" s="628">
        <f ca="1">IF($A54="","",SUM(PT!I54,PT!I55))</f>
        <v>0</v>
      </c>
      <c r="I54" s="628">
        <f ca="1">IF($A54="","",SUM(PT!J54,PT!J55))</f>
        <v>0</v>
      </c>
      <c r="J54" s="628">
        <f ca="1">IF($A54="","",SUM(PT!K54,PT!K55))</f>
        <v>0</v>
      </c>
      <c r="K54" s="628">
        <f ca="1">IF($A54="","",SUM(PT!L54,PT!L55))</f>
        <v>0</v>
      </c>
      <c r="L54" s="628">
        <f ca="1">IF($A54="","",SUM(PT!M54,PT!M55))</f>
        <v>0</v>
      </c>
      <c r="M54" s="628">
        <f ca="1">IF($A54="","",SUM(PT!N54,PT!N55))</f>
        <v>0</v>
      </c>
      <c r="N54" s="628">
        <f ca="1">IF($A54="","",SUM(PT!O54,PT!O55))</f>
        <v>0</v>
      </c>
      <c r="O54" s="628">
        <f ca="1">IF($A54="","",SUM(PT!P54,PT!P55))</f>
        <v>0</v>
      </c>
      <c r="P54" s="629"/>
      <c r="Q54" s="629"/>
      <c r="R54" s="135">
        <f t="shared" ref="R54:R91" si="3">SUM(D54:Q54)</f>
        <v>0</v>
      </c>
      <c r="S54" s="1260">
        <f ca="1">IF($A54="","",SUM(PT!AI54,PT!AI55))</f>
        <v>1</v>
      </c>
      <c r="T54" s="1266">
        <f ca="1">IF($A54="","",SUM(PT!AK54,PT!AK55))</f>
        <v>0</v>
      </c>
      <c r="U54" s="1264">
        <f ca="1">IF($A54="","",SUM(PT!AL54,PT!AL55))</f>
        <v>0</v>
      </c>
      <c r="V54" s="1265">
        <f ca="1">IF($A54="","",SUM(PT!AM54,PT!AM55))</f>
        <v>0</v>
      </c>
      <c r="W54" s="4"/>
      <c r="X54" s="4"/>
      <c r="Y54" s="4"/>
      <c r="Z54" s="4"/>
      <c r="AA54" s="4"/>
      <c r="AB54" s="4"/>
      <c r="AC54" s="4"/>
      <c r="AD54" s="2"/>
    </row>
    <row r="55" spans="1:30" ht="12.75" customHeight="1">
      <c r="A55" s="1257"/>
      <c r="B55" s="1259"/>
      <c r="C55" s="630" t="s">
        <v>61</v>
      </c>
      <c r="D55" s="631">
        <f ca="1">IF($A54="","",SUM(PT!S54,PT!S55))</f>
        <v>0</v>
      </c>
      <c r="E55" s="632">
        <f ca="1">IF($A54="","",SUM(PT!T54,PT!T55))</f>
        <v>0</v>
      </c>
      <c r="F55" s="632">
        <f ca="1">IF($A54="","",SUM(PT!U54,PT!U55))</f>
        <v>0</v>
      </c>
      <c r="G55" s="632">
        <f ca="1">IF($A54="","",SUM(PT!V54,PT!V55))</f>
        <v>0</v>
      </c>
      <c r="H55" s="632">
        <f ca="1">IF($A54="","",SUM(PT!W54,PT!W55))</f>
        <v>0</v>
      </c>
      <c r="I55" s="632">
        <f ca="1">IF($A54="","",SUM(PT!X54,PT!X55))</f>
        <v>0</v>
      </c>
      <c r="J55" s="632">
        <f ca="1">IF($A54="","",SUM(PT!Y54,PT!Y55))</f>
        <v>0</v>
      </c>
      <c r="K55" s="632">
        <f ca="1">IF($A54="","",SUM(PT!Z54,PT!Z55))</f>
        <v>0</v>
      </c>
      <c r="L55" s="632">
        <f ca="1">IF($A54="","",SUM(PT!AA54,PT!AA55))</f>
        <v>0</v>
      </c>
      <c r="M55" s="632">
        <f ca="1">IF($A54="","",SUM(PT!AB54,PT!AB55))</f>
        <v>1</v>
      </c>
      <c r="N55" s="632">
        <f ca="1">IF($A54="","",SUM(PT!AC54,PT!AC55))</f>
        <v>0</v>
      </c>
      <c r="O55" s="632">
        <f ca="1">IF($A54="","",SUM(PT!AD54,PT!AD55))</f>
        <v>0</v>
      </c>
      <c r="P55" s="633">
        <f ca="1">IF($A54="","",SUM(PT!AE54,PT!AE55))</f>
        <v>0</v>
      </c>
      <c r="Q55" s="634">
        <f ca="1">IF($A54="","",SUM(PT!AF54,PT!AF55))</f>
        <v>0</v>
      </c>
      <c r="R55" s="148">
        <f t="shared" si="3"/>
        <v>1</v>
      </c>
      <c r="S55" s="1261"/>
      <c r="T55" s="1266"/>
      <c r="U55" s="1264"/>
      <c r="V55" s="1265"/>
      <c r="W55" s="4"/>
      <c r="X55" s="4"/>
      <c r="Y55" s="4"/>
      <c r="Z55" s="4"/>
      <c r="AA55" s="4"/>
      <c r="AB55" s="4"/>
      <c r="AC55" s="4"/>
      <c r="AD55" s="2"/>
    </row>
    <row r="56" spans="1:30" ht="12.75" customHeight="1">
      <c r="A56" s="1237" t="str">
        <f ca="1">IF(Rosters!H13="","",Rosters!H13)</f>
        <v>5</v>
      </c>
      <c r="B56" s="1239" t="str">
        <f ca="1">IF(Rosters!I13="","",Rosters!I13)</f>
        <v>Sista Slit'chya</v>
      </c>
      <c r="C56" s="27" t="s">
        <v>62</v>
      </c>
      <c r="D56" s="7">
        <f ca="1">IF($A56="","",SUM(PT!E56,PT!E57))</f>
        <v>0</v>
      </c>
      <c r="E56" s="8">
        <f ca="1">IF($A56="","",SUM(PT!F56,PT!F57))</f>
        <v>0</v>
      </c>
      <c r="F56" s="8">
        <f ca="1">IF($A56="","",SUM(PT!G56,PT!G57))</f>
        <v>0</v>
      </c>
      <c r="G56" s="8">
        <f ca="1">IF($A56="","",SUM(PT!H56,PT!H57))</f>
        <v>0</v>
      </c>
      <c r="H56" s="8">
        <f ca="1">IF($A56="","",SUM(PT!I56,PT!I57))</f>
        <v>1</v>
      </c>
      <c r="I56" s="8">
        <f ca="1">IF($A56="","",SUM(PT!J56,PT!J57))</f>
        <v>0</v>
      </c>
      <c r="J56" s="8">
        <f ca="1">IF($A56="","",SUM(PT!K56,PT!K57))</f>
        <v>0</v>
      </c>
      <c r="K56" s="8">
        <f ca="1">IF($A56="","",SUM(PT!L56,PT!L57))</f>
        <v>0</v>
      </c>
      <c r="L56" s="8">
        <f ca="1">IF($A56="","",SUM(PT!M56,PT!M57))</f>
        <v>0</v>
      </c>
      <c r="M56" s="8">
        <f ca="1">IF($A56="","",SUM(PT!N56,PT!N57))</f>
        <v>0</v>
      </c>
      <c r="N56" s="8">
        <f ca="1">IF($A56="","",SUM(PT!O56,PT!O57))</f>
        <v>0</v>
      </c>
      <c r="O56" s="8">
        <f ca="1">IF($A56="","",SUM(PT!P56,PT!P57))</f>
        <v>0</v>
      </c>
      <c r="P56" s="43"/>
      <c r="Q56" s="43"/>
      <c r="R56" s="41">
        <f t="shared" si="3"/>
        <v>1</v>
      </c>
      <c r="S56" s="1241">
        <f ca="1">IF($A56="","",SUM(PT!AI56,PT!AI57))</f>
        <v>0</v>
      </c>
      <c r="T56" s="1243">
        <f ca="1">IF($A56="","",SUM(PT!AK56,PT!AK57))</f>
        <v>0</v>
      </c>
      <c r="U56" s="1244">
        <f ca="1">IF($A56="","",SUM(PT!AL56,PT!AL57))</f>
        <v>0</v>
      </c>
      <c r="V56" s="1245">
        <f ca="1">IF($A56="","",SUM(PT!AM56,PT!AM57))</f>
        <v>0</v>
      </c>
      <c r="W56" s="4"/>
      <c r="X56" s="4"/>
      <c r="Y56" s="4"/>
      <c r="Z56" s="4"/>
      <c r="AA56" s="4"/>
      <c r="AB56" s="4"/>
      <c r="AC56" s="4"/>
      <c r="AD56" s="2"/>
    </row>
    <row r="57" spans="1:30" ht="12.75" customHeight="1">
      <c r="A57" s="1238"/>
      <c r="B57" s="1240"/>
      <c r="C57" s="26" t="s">
        <v>61</v>
      </c>
      <c r="D57" s="33">
        <f ca="1">IF($A56="","",SUM(PT!S56,PT!S57))</f>
        <v>0</v>
      </c>
      <c r="E57" s="34">
        <f ca="1">IF($A56="","",SUM(PT!T56,PT!T57))</f>
        <v>0</v>
      </c>
      <c r="F57" s="34">
        <f ca="1">IF($A56="","",SUM(PT!U56,PT!U57))</f>
        <v>0</v>
      </c>
      <c r="G57" s="34">
        <f ca="1">IF($A56="","",SUM(PT!V56,PT!V57))</f>
        <v>0</v>
      </c>
      <c r="H57" s="34">
        <f ca="1">IF($A56="","",SUM(PT!W56,PT!W57))</f>
        <v>0</v>
      </c>
      <c r="I57" s="34">
        <f ca="1">IF($A56="","",SUM(PT!X56,PT!X57))</f>
        <v>0</v>
      </c>
      <c r="J57" s="34">
        <f ca="1">IF($A56="","",SUM(PT!Y56,PT!Y57))</f>
        <v>0</v>
      </c>
      <c r="K57" s="34">
        <f ca="1">IF($A56="","",SUM(PT!Z56,PT!Z57))</f>
        <v>0</v>
      </c>
      <c r="L57" s="34">
        <f ca="1">IF($A56="","",SUM(PT!AA56,PT!AA57))</f>
        <v>0</v>
      </c>
      <c r="M57" s="34">
        <f ca="1">IF($A56="","",SUM(PT!AB56,PT!AB57))</f>
        <v>0</v>
      </c>
      <c r="N57" s="34">
        <f ca="1">IF($A56="","",SUM(PT!AC56,PT!AC57))</f>
        <v>0</v>
      </c>
      <c r="O57" s="34">
        <f ca="1">IF($A56="","",SUM(PT!AD56,PT!AD57))</f>
        <v>0</v>
      </c>
      <c r="P57" s="35">
        <f ca="1">IF($A56="","",SUM(PT!AE56,PT!AE57))</f>
        <v>0</v>
      </c>
      <c r="Q57" s="31">
        <f ca="1">IF($A56="","",SUM(PT!AF56,PT!AF57))</f>
        <v>0</v>
      </c>
      <c r="R57" s="23">
        <f t="shared" si="3"/>
        <v>0</v>
      </c>
      <c r="S57" s="1242"/>
      <c r="T57" s="1243"/>
      <c r="U57" s="1244"/>
      <c r="V57" s="1245"/>
      <c r="W57" s="4"/>
      <c r="X57" s="4"/>
      <c r="Y57" s="4"/>
      <c r="Z57" s="4"/>
      <c r="AA57" s="4"/>
      <c r="AB57" s="4"/>
      <c r="AC57" s="4"/>
      <c r="AD57" s="2"/>
    </row>
    <row r="58" spans="1:30" ht="12.75" customHeight="1">
      <c r="A58" s="1246" t="str">
        <f ca="1">IF(Rosters!H14="","",Rosters!H14)</f>
        <v>6</v>
      </c>
      <c r="B58" s="1248" t="str">
        <f ca="1">IF(Rosters!I14="","",Rosters!I14)</f>
        <v>Elle McFearsome</v>
      </c>
      <c r="C58" s="27" t="s">
        <v>62</v>
      </c>
      <c r="D58" s="7">
        <f ca="1">IF($A58="","",SUM(PT!E58,PT!E59))</f>
        <v>1</v>
      </c>
      <c r="E58" s="8">
        <f ca="1">IF($A58="","",SUM(PT!F58,PT!F59))</f>
        <v>2</v>
      </c>
      <c r="F58" s="8">
        <f ca="1">IF($A58="","",SUM(PT!G58,PT!G59))</f>
        <v>0</v>
      </c>
      <c r="G58" s="8">
        <f ca="1">IF($A58="","",SUM(PT!H58,PT!H59))</f>
        <v>0</v>
      </c>
      <c r="H58" s="8">
        <f ca="1">IF($A58="","",SUM(PT!I58,PT!I59))</f>
        <v>0</v>
      </c>
      <c r="I58" s="8">
        <f ca="1">IF($A58="","",SUM(PT!J58,PT!J59))</f>
        <v>0</v>
      </c>
      <c r="J58" s="8">
        <f ca="1">IF($A58="","",SUM(PT!K58,PT!K59))</f>
        <v>1</v>
      </c>
      <c r="K58" s="8">
        <f ca="1">IF($A58="","",SUM(PT!L58,PT!L59))</f>
        <v>0</v>
      </c>
      <c r="L58" s="8">
        <f ca="1">IF($A58="","",SUM(PT!M58,PT!M59))</f>
        <v>0</v>
      </c>
      <c r="M58" s="8">
        <f ca="1">IF($A58="","",SUM(PT!N58,PT!N59))</f>
        <v>0</v>
      </c>
      <c r="N58" s="8">
        <f ca="1">IF($A58="","",SUM(PT!O58,PT!O59))</f>
        <v>1</v>
      </c>
      <c r="O58" s="8">
        <f ca="1">IF($A58="","",SUM(PT!P58,PT!P59))</f>
        <v>0</v>
      </c>
      <c r="P58" s="43"/>
      <c r="Q58" s="43"/>
      <c r="R58" s="41">
        <f t="shared" si="3"/>
        <v>5</v>
      </c>
      <c r="S58" s="1241">
        <f ca="1">IF($A58="","",SUM(PT!AI58,PT!AI59))</f>
        <v>2</v>
      </c>
      <c r="T58" s="1251">
        <f ca="1">IF($A58="","",SUM(PT!AK58,PT!AK59))</f>
        <v>0</v>
      </c>
      <c r="U58" s="1217">
        <f ca="1">IF($A58="","",SUM(PT!AL58,PT!AL59))</f>
        <v>0</v>
      </c>
      <c r="V58" s="1255">
        <f ca="1">IF($A58="","",SUM(PT!AM58,PT!AM59))</f>
        <v>0</v>
      </c>
      <c r="W58" s="4"/>
      <c r="X58" s="4"/>
      <c r="Y58" s="4"/>
      <c r="Z58" s="4"/>
      <c r="AA58" s="4"/>
      <c r="AB58" s="4"/>
      <c r="AC58" s="4"/>
      <c r="AD58" s="2"/>
    </row>
    <row r="59" spans="1:30" ht="12.75" customHeight="1">
      <c r="A59" s="1253"/>
      <c r="B59" s="1254"/>
      <c r="C59" s="26" t="s">
        <v>61</v>
      </c>
      <c r="D59" s="29">
        <f ca="1">IF($A58="","",SUM(PT!S58,PT!S59))</f>
        <v>1</v>
      </c>
      <c r="E59" s="30">
        <f ca="1">IF($A58="","",SUM(PT!T58,PT!T59))</f>
        <v>0</v>
      </c>
      <c r="F59" s="30">
        <f ca="1">IF($A58="","",SUM(PT!U58,PT!U59))</f>
        <v>0</v>
      </c>
      <c r="G59" s="30">
        <f ca="1">IF($A58="","",SUM(PT!V58,PT!V59))</f>
        <v>0</v>
      </c>
      <c r="H59" s="30">
        <f ca="1">IF($A58="","",SUM(PT!W58,PT!W59))</f>
        <v>0</v>
      </c>
      <c r="I59" s="30">
        <f ca="1">IF($A58="","",SUM(PT!X58,PT!X59))</f>
        <v>0</v>
      </c>
      <c r="J59" s="30">
        <f ca="1">IF($A58="","",SUM(PT!Y58,PT!Y59))</f>
        <v>0</v>
      </c>
      <c r="K59" s="30">
        <f ca="1">IF($A58="","",SUM(PT!Z58,PT!Z59))</f>
        <v>0</v>
      </c>
      <c r="L59" s="30">
        <f ca="1">IF($A58="","",SUM(PT!AA58,PT!AA59))</f>
        <v>0</v>
      </c>
      <c r="M59" s="30">
        <f ca="1">IF($A58="","",SUM(PT!AB58,PT!AB59))</f>
        <v>0</v>
      </c>
      <c r="N59" s="30">
        <f ca="1">IF($A58="","",SUM(PT!AC58,PT!AC59))</f>
        <v>0</v>
      </c>
      <c r="O59" s="30">
        <f ca="1">IF($A58="","",SUM(PT!AD58,PT!AD59))</f>
        <v>0</v>
      </c>
      <c r="P59" s="31">
        <f ca="1">IF($A58="","",SUM(PT!AE58,PT!AE59))</f>
        <v>0</v>
      </c>
      <c r="Q59" s="31">
        <f ca="1">IF($A58="","",SUM(PT!AF58,PT!AF59))</f>
        <v>0</v>
      </c>
      <c r="R59" s="23">
        <f t="shared" si="3"/>
        <v>1</v>
      </c>
      <c r="S59" s="1242"/>
      <c r="T59" s="1251"/>
      <c r="U59" s="1217"/>
      <c r="V59" s="1255"/>
      <c r="W59" s="4"/>
      <c r="X59" s="4"/>
      <c r="Y59" s="4"/>
      <c r="Z59" s="4"/>
      <c r="AA59" s="4"/>
      <c r="AB59" s="4"/>
      <c r="AC59" s="4"/>
      <c r="AD59" s="2"/>
    </row>
    <row r="60" spans="1:30" ht="12.75" customHeight="1">
      <c r="A60" s="1237" t="str">
        <f ca="1">IF(Rosters!H15="","",Rosters!H15)</f>
        <v>10</v>
      </c>
      <c r="B60" s="1239" t="str">
        <f ca="1">IF(Rosters!I15="","",Rosters!I15)</f>
        <v>Rock Candy</v>
      </c>
      <c r="C60" s="27" t="s">
        <v>62</v>
      </c>
      <c r="D60" s="7">
        <f ca="1">IF($A60="","",SUM(PT!E60,PT!E61))</f>
        <v>2</v>
      </c>
      <c r="E60" s="8">
        <f ca="1">IF($A60="","",SUM(PT!F60,PT!F61))</f>
        <v>1</v>
      </c>
      <c r="F60" s="8">
        <f ca="1">IF($A60="","",SUM(PT!G60,PT!G61))</f>
        <v>1</v>
      </c>
      <c r="G60" s="8">
        <f ca="1">IF($A60="","",SUM(PT!H60,PT!H61))</f>
        <v>3</v>
      </c>
      <c r="H60" s="8">
        <f ca="1">IF($A60="","",SUM(PT!I60,PT!I61))</f>
        <v>0</v>
      </c>
      <c r="I60" s="8">
        <f ca="1">IF($A60="","",SUM(PT!J60,PT!J61))</f>
        <v>0</v>
      </c>
      <c r="J60" s="8">
        <f ca="1">IF($A60="","",SUM(PT!K60,PT!K61))</f>
        <v>0</v>
      </c>
      <c r="K60" s="8">
        <f ca="1">IF($A60="","",SUM(PT!L60,PT!L61))</f>
        <v>0</v>
      </c>
      <c r="L60" s="8">
        <f ca="1">IF($A60="","",SUM(PT!M60,PT!M61))</f>
        <v>0</v>
      </c>
      <c r="M60" s="8">
        <f ca="1">IF($A60="","",SUM(PT!N60,PT!N61))</f>
        <v>1</v>
      </c>
      <c r="N60" s="8">
        <f ca="1">IF($A60="","",SUM(PT!O60,PT!O61))</f>
        <v>0</v>
      </c>
      <c r="O60" s="8">
        <f ca="1">IF($A60="","",SUM(PT!P60,PT!P61))</f>
        <v>0</v>
      </c>
      <c r="P60" s="43"/>
      <c r="Q60" s="43"/>
      <c r="R60" s="41">
        <f t="shared" si="3"/>
        <v>8</v>
      </c>
      <c r="S60" s="1241">
        <f ca="1">IF($A60="","",SUM(PT!AI60,PT!AI61))</f>
        <v>2</v>
      </c>
      <c r="T60" s="1243">
        <f ca="1">IF($A60="","",SUM(PT!AK60,PT!AK61))</f>
        <v>0</v>
      </c>
      <c r="U60" s="1244">
        <f ca="1">IF($A60="","",SUM(PT!AL60,PT!AL61))</f>
        <v>0</v>
      </c>
      <c r="V60" s="1245">
        <f ca="1">IF($A60="","",SUM(PT!AM60,PT!AM61))</f>
        <v>0</v>
      </c>
      <c r="W60" s="4"/>
      <c r="X60" s="4"/>
      <c r="Y60" s="4"/>
      <c r="Z60" s="4"/>
      <c r="AA60" s="4"/>
      <c r="AB60" s="4"/>
      <c r="AC60" s="4"/>
      <c r="AD60" s="2"/>
    </row>
    <row r="61" spans="1:30" ht="12.75" customHeight="1">
      <c r="A61" s="1238"/>
      <c r="B61" s="1240"/>
      <c r="C61" s="26" t="s">
        <v>61</v>
      </c>
      <c r="D61" s="29">
        <f ca="1">IF($A60="","",SUM(PT!S60,PT!S61))</f>
        <v>0</v>
      </c>
      <c r="E61" s="30">
        <f ca="1">IF($A60="","",SUM(PT!T60,PT!T61))</f>
        <v>0</v>
      </c>
      <c r="F61" s="30">
        <f ca="1">IF($A60="","",SUM(PT!U60,PT!U61))</f>
        <v>0</v>
      </c>
      <c r="G61" s="30">
        <f ca="1">IF($A60="","",SUM(PT!V60,PT!V61))</f>
        <v>0</v>
      </c>
      <c r="H61" s="30">
        <f ca="1">IF($A60="","",SUM(PT!W60,PT!W61))</f>
        <v>0</v>
      </c>
      <c r="I61" s="30">
        <f ca="1">IF($A60="","",SUM(PT!X60,PT!X61))</f>
        <v>0</v>
      </c>
      <c r="J61" s="30">
        <f ca="1">IF($A60="","",SUM(PT!Y60,PT!Y61))</f>
        <v>0</v>
      </c>
      <c r="K61" s="30">
        <f ca="1">IF($A60="","",SUM(PT!Z60,PT!Z61))</f>
        <v>0</v>
      </c>
      <c r="L61" s="30">
        <f ca="1">IF($A60="","",SUM(PT!AA60,PT!AA61))</f>
        <v>0</v>
      </c>
      <c r="M61" s="30">
        <f ca="1">IF($A60="","",SUM(PT!AB60,PT!AB61))</f>
        <v>0</v>
      </c>
      <c r="N61" s="30">
        <f ca="1">IF($A60="","",SUM(PT!AC60,PT!AC61))</f>
        <v>0</v>
      </c>
      <c r="O61" s="30">
        <f ca="1">IF($A60="","",SUM(PT!AD60,PT!AD61))</f>
        <v>0</v>
      </c>
      <c r="P61" s="31">
        <f ca="1">IF($A60="","",SUM(PT!AE60,PT!AE61))</f>
        <v>0</v>
      </c>
      <c r="Q61" s="31">
        <f ca="1">IF($A60="","",SUM(PT!AF60,PT!AF61))</f>
        <v>0</v>
      </c>
      <c r="R61" s="23">
        <f t="shared" si="3"/>
        <v>0</v>
      </c>
      <c r="S61" s="1242"/>
      <c r="T61" s="1243"/>
      <c r="U61" s="1244"/>
      <c r="V61" s="1245"/>
      <c r="W61" s="4"/>
      <c r="X61" s="4"/>
      <c r="Y61" s="4"/>
      <c r="Z61" s="4"/>
      <c r="AA61" s="4"/>
      <c r="AB61" s="4"/>
      <c r="AC61" s="4"/>
      <c r="AD61" s="2"/>
    </row>
    <row r="62" spans="1:30" ht="12.75" customHeight="1">
      <c r="A62" s="1246" t="str">
        <f ca="1">IF(Rosters!H16="","",Rosters!H16)</f>
        <v>28</v>
      </c>
      <c r="B62" s="1248" t="str">
        <f ca="1">IF(Rosters!I16="","",Rosters!I16)</f>
        <v>Racer McChaseHer</v>
      </c>
      <c r="C62" s="27" t="s">
        <v>62</v>
      </c>
      <c r="D62" s="7">
        <f ca="1">IF($A62="","",SUM(PT!E62,PT!E63))</f>
        <v>1</v>
      </c>
      <c r="E62" s="8">
        <f ca="1">IF($A62="","",SUM(PT!F62,PT!F63))</f>
        <v>0</v>
      </c>
      <c r="F62" s="8">
        <f ca="1">IF($A62="","",SUM(PT!G62,PT!G63))</f>
        <v>0</v>
      </c>
      <c r="G62" s="8">
        <f ca="1">IF($A62="","",SUM(PT!H62,PT!H63))</f>
        <v>1</v>
      </c>
      <c r="H62" s="8">
        <f ca="1">IF($A62="","",SUM(PT!I62,PT!I63))</f>
        <v>0</v>
      </c>
      <c r="I62" s="8">
        <f ca="1">IF($A62="","",SUM(PT!J62,PT!J63))</f>
        <v>0</v>
      </c>
      <c r="J62" s="8">
        <f ca="1">IF($A62="","",SUM(PT!K62,PT!K63))</f>
        <v>0</v>
      </c>
      <c r="K62" s="8">
        <f ca="1">IF($A62="","",SUM(PT!L62,PT!L63))</f>
        <v>0</v>
      </c>
      <c r="L62" s="8">
        <f ca="1">IF($A62="","",SUM(PT!M62,PT!M63))</f>
        <v>0</v>
      </c>
      <c r="M62" s="8">
        <f ca="1">IF($A62="","",SUM(PT!N62,PT!N63))</f>
        <v>1</v>
      </c>
      <c r="N62" s="8">
        <f ca="1">IF($A62="","",SUM(PT!O62,PT!O63))</f>
        <v>0</v>
      </c>
      <c r="O62" s="8">
        <f ca="1">IF($A62="","",SUM(PT!P62,PT!P63))</f>
        <v>0</v>
      </c>
      <c r="P62" s="43"/>
      <c r="Q62" s="43"/>
      <c r="R62" s="41">
        <f t="shared" si="3"/>
        <v>3</v>
      </c>
      <c r="S62" s="1241">
        <f ca="1">IF($A62="","",SUM(PT!AI62,PT!AI63))</f>
        <v>0</v>
      </c>
      <c r="T62" s="1251">
        <f ca="1">IF($A62="","",SUM(PT!AK62,PT!AK63))</f>
        <v>0</v>
      </c>
      <c r="U62" s="1217">
        <f ca="1">IF($A62="","",SUM(PT!AL62,PT!AL63))</f>
        <v>0</v>
      </c>
      <c r="V62" s="1255">
        <f ca="1">IF($A62="","",SUM(PT!AM62,PT!AM63))</f>
        <v>0</v>
      </c>
      <c r="W62" s="4"/>
      <c r="X62" s="4"/>
      <c r="Y62" s="4"/>
      <c r="Z62" s="4"/>
      <c r="AA62" s="4"/>
      <c r="AB62" s="4"/>
      <c r="AC62" s="4"/>
      <c r="AD62" s="2"/>
    </row>
    <row r="63" spans="1:30" ht="12.75" customHeight="1">
      <c r="A63" s="1253"/>
      <c r="B63" s="1254"/>
      <c r="C63" s="26" t="s">
        <v>61</v>
      </c>
      <c r="D63" s="29">
        <f ca="1">IF($A62="","",SUM(PT!S62,PT!S63))</f>
        <v>0</v>
      </c>
      <c r="E63" s="30">
        <f ca="1">IF($A62="","",SUM(PT!T62,PT!T63))</f>
        <v>0</v>
      </c>
      <c r="F63" s="30">
        <f ca="1">IF($A62="","",SUM(PT!U62,PT!U63))</f>
        <v>0</v>
      </c>
      <c r="G63" s="30">
        <f ca="1">IF($A62="","",SUM(PT!V62,PT!V63))</f>
        <v>0</v>
      </c>
      <c r="H63" s="30">
        <f ca="1">IF($A62="","",SUM(PT!W62,PT!W63))</f>
        <v>0</v>
      </c>
      <c r="I63" s="30">
        <f ca="1">IF($A62="","",SUM(PT!X62,PT!X63))</f>
        <v>0</v>
      </c>
      <c r="J63" s="30">
        <f ca="1">IF($A62="","",SUM(PT!Y62,PT!Y63))</f>
        <v>0</v>
      </c>
      <c r="K63" s="30">
        <f ca="1">IF($A62="","",SUM(PT!Z62,PT!Z63))</f>
        <v>0</v>
      </c>
      <c r="L63" s="30">
        <f ca="1">IF($A62="","",SUM(PT!AA62,PT!AA63))</f>
        <v>0</v>
      </c>
      <c r="M63" s="30">
        <f ca="1">IF($A62="","",SUM(PT!AB62,PT!AB63))</f>
        <v>0</v>
      </c>
      <c r="N63" s="30">
        <f ca="1">IF($A62="","",SUM(PT!AC62,PT!AC63))</f>
        <v>0</v>
      </c>
      <c r="O63" s="30">
        <f ca="1">IF($A62="","",SUM(PT!AD62,PT!AD63))</f>
        <v>0</v>
      </c>
      <c r="P63" s="31">
        <f ca="1">IF($A62="","",SUM(PT!AE62,PT!AE63))</f>
        <v>0</v>
      </c>
      <c r="Q63" s="31">
        <f ca="1">IF($A62="","",SUM(PT!AF62,PT!AF63))</f>
        <v>0</v>
      </c>
      <c r="R63" s="23">
        <f t="shared" si="3"/>
        <v>0</v>
      </c>
      <c r="S63" s="1242"/>
      <c r="T63" s="1251"/>
      <c r="U63" s="1217"/>
      <c r="V63" s="1255"/>
      <c r="W63" s="4"/>
      <c r="X63" s="4"/>
      <c r="Y63" s="4"/>
      <c r="Z63" s="4"/>
      <c r="AA63" s="4"/>
      <c r="AB63" s="4"/>
      <c r="AC63" s="4"/>
      <c r="AD63" s="2"/>
    </row>
    <row r="64" spans="1:30" ht="12.75" customHeight="1">
      <c r="A64" s="1237" t="str">
        <f ca="1">IF(Rosters!H17="","",Rosters!H17)</f>
        <v>33 1/3</v>
      </c>
      <c r="B64" s="1239" t="str">
        <f ca="1">IF(Rosters!I17="","",Rosters!I17)</f>
        <v>Cookie Rumble</v>
      </c>
      <c r="C64" s="27" t="s">
        <v>62</v>
      </c>
      <c r="D64" s="7">
        <f ca="1">IF($A64="","",SUM(PT!E64,PT!E65))</f>
        <v>1</v>
      </c>
      <c r="E64" s="8">
        <f ca="1">IF($A64="","",SUM(PT!F64,PT!F65))</f>
        <v>1</v>
      </c>
      <c r="F64" s="8">
        <f ca="1">IF($A64="","",SUM(PT!G64,PT!G65))</f>
        <v>2</v>
      </c>
      <c r="G64" s="8">
        <f ca="1">IF($A64="","",SUM(PT!H64,PT!H65))</f>
        <v>0</v>
      </c>
      <c r="H64" s="8">
        <f ca="1">IF($A64="","",SUM(PT!I64,PT!I65))</f>
        <v>1</v>
      </c>
      <c r="I64" s="8">
        <f ca="1">IF($A64="","",SUM(PT!J64,PT!J65))</f>
        <v>0</v>
      </c>
      <c r="J64" s="8">
        <f ca="1">IF($A64="","",SUM(PT!K64,PT!K65))</f>
        <v>4</v>
      </c>
      <c r="K64" s="8">
        <f ca="1">IF($A64="","",SUM(PT!L64,PT!L65))</f>
        <v>1</v>
      </c>
      <c r="L64" s="8">
        <f ca="1">IF($A64="","",SUM(PT!M64,PT!M65))</f>
        <v>0</v>
      </c>
      <c r="M64" s="8">
        <f ca="1">IF($A64="","",SUM(PT!N64,PT!N65))</f>
        <v>2</v>
      </c>
      <c r="N64" s="8">
        <f ca="1">IF($A64="","",SUM(PT!O64,PT!O65))</f>
        <v>1</v>
      </c>
      <c r="O64" s="8">
        <f ca="1">IF($A64="","",SUM(PT!P64,PT!P65))</f>
        <v>0</v>
      </c>
      <c r="P64" s="43"/>
      <c r="Q64" s="43"/>
      <c r="R64" s="41">
        <f t="shared" si="3"/>
        <v>13</v>
      </c>
      <c r="S64" s="1241">
        <f ca="1">IF($A64="","",SUM(PT!AI64,PT!AI65))</f>
        <v>3</v>
      </c>
      <c r="T64" s="1243">
        <f ca="1">IF($A64="","",SUM(PT!AK64,PT!AK65))</f>
        <v>0</v>
      </c>
      <c r="U64" s="1244">
        <f ca="1">IF($A64="","",SUM(PT!AL64,PT!AL65))</f>
        <v>0</v>
      </c>
      <c r="V64" s="1245">
        <f ca="1">IF($A64="","",SUM(PT!AM64,PT!AM65))</f>
        <v>0</v>
      </c>
      <c r="W64" s="4"/>
      <c r="X64" s="4"/>
      <c r="Y64" s="4"/>
      <c r="Z64" s="4"/>
      <c r="AA64" s="4"/>
      <c r="AB64" s="4"/>
      <c r="AC64" s="4"/>
      <c r="AD64" s="2"/>
    </row>
    <row r="65" spans="1:30" ht="12.75" customHeight="1">
      <c r="A65" s="1238"/>
      <c r="B65" s="1240"/>
      <c r="C65" s="26" t="s">
        <v>61</v>
      </c>
      <c r="D65" s="29">
        <f ca="1">IF($A64="","",SUM(PT!S64,PT!S65))</f>
        <v>0</v>
      </c>
      <c r="E65" s="30">
        <f ca="1">IF($A64="","",SUM(PT!T64,PT!T65))</f>
        <v>0</v>
      </c>
      <c r="F65" s="30">
        <f ca="1">IF($A64="","",SUM(PT!U64,PT!U65))</f>
        <v>0</v>
      </c>
      <c r="G65" s="30">
        <f ca="1">IF($A64="","",SUM(PT!V64,PT!V65))</f>
        <v>0</v>
      </c>
      <c r="H65" s="30">
        <f ca="1">IF($A64="","",SUM(PT!W64,PT!W65))</f>
        <v>0</v>
      </c>
      <c r="I65" s="30">
        <f ca="1">IF($A64="","",SUM(PT!X64,PT!X65))</f>
        <v>0</v>
      </c>
      <c r="J65" s="30">
        <f ca="1">IF($A64="","",SUM(PT!Y64,PT!Y65))</f>
        <v>0</v>
      </c>
      <c r="K65" s="30">
        <f ca="1">IF($A64="","",SUM(PT!Z64,PT!Z65))</f>
        <v>0</v>
      </c>
      <c r="L65" s="30">
        <f ca="1">IF($A64="","",SUM(PT!AA64,PT!AA65))</f>
        <v>0</v>
      </c>
      <c r="M65" s="30">
        <f ca="1">IF($A64="","",SUM(PT!AB64,PT!AB65))</f>
        <v>0</v>
      </c>
      <c r="N65" s="30">
        <f ca="1">IF($A64="","",SUM(PT!AC64,PT!AC65))</f>
        <v>0</v>
      </c>
      <c r="O65" s="30">
        <f ca="1">IF($A64="","",SUM(PT!AD64,PT!AD65))</f>
        <v>0</v>
      </c>
      <c r="P65" s="31">
        <f ca="1">IF($A64="","",SUM(PT!AE64,PT!AE65))</f>
        <v>0</v>
      </c>
      <c r="Q65" s="31">
        <f ca="1">IF($A64="","",SUM(PT!AF64,PT!AF65))</f>
        <v>0</v>
      </c>
      <c r="R65" s="23">
        <f t="shared" si="3"/>
        <v>0</v>
      </c>
      <c r="S65" s="1242"/>
      <c r="T65" s="1243"/>
      <c r="U65" s="1244"/>
      <c r="V65" s="1245"/>
      <c r="W65" s="4"/>
      <c r="X65" s="4"/>
      <c r="Y65" s="4"/>
      <c r="Z65" s="4"/>
      <c r="AA65" s="4"/>
      <c r="AB65" s="4"/>
      <c r="AC65" s="4"/>
      <c r="AD65" s="2"/>
    </row>
    <row r="66" spans="1:30" ht="12.75" customHeight="1">
      <c r="A66" s="1246" t="str">
        <f ca="1">IF(Rosters!H18="","",Rosters!H18)</f>
        <v>46</v>
      </c>
      <c r="B66" s="1248" t="str">
        <f ca="1">IF(Rosters!I18="","",Rosters!I18)</f>
        <v>Fatal Femme</v>
      </c>
      <c r="C66" s="27" t="s">
        <v>62</v>
      </c>
      <c r="D66" s="7">
        <f ca="1">IF($A66="","",SUM(PT!E66,PT!E67))</f>
        <v>2</v>
      </c>
      <c r="E66" s="8">
        <f ca="1">IF($A66="","",SUM(PT!F66,PT!F67))</f>
        <v>0</v>
      </c>
      <c r="F66" s="8">
        <f ca="1">IF($A66="","",SUM(PT!G66,PT!G67))</f>
        <v>1</v>
      </c>
      <c r="G66" s="8">
        <f ca="1">IF($A66="","",SUM(PT!H66,PT!H67))</f>
        <v>2</v>
      </c>
      <c r="H66" s="8">
        <f ca="1">IF($A66="","",SUM(PT!I66,PT!I67))</f>
        <v>0</v>
      </c>
      <c r="I66" s="8">
        <f ca="1">IF($A66="","",SUM(PT!J66,PT!J67))</f>
        <v>0</v>
      </c>
      <c r="J66" s="8">
        <f ca="1">IF($A66="","",SUM(PT!K66,PT!K67))</f>
        <v>1</v>
      </c>
      <c r="K66" s="8">
        <f ca="1">IF($A66="","",SUM(PT!L66,PT!L67))</f>
        <v>0</v>
      </c>
      <c r="L66" s="8">
        <f ca="1">IF($A66="","",SUM(PT!M66,PT!M67))</f>
        <v>0</v>
      </c>
      <c r="M66" s="8">
        <f ca="1">IF($A66="","",SUM(PT!N66,PT!N67))</f>
        <v>0</v>
      </c>
      <c r="N66" s="8">
        <f ca="1">IF($A66="","",SUM(PT!O66,PT!O67))</f>
        <v>1</v>
      </c>
      <c r="O66" s="8">
        <f ca="1">IF($A66="","",SUM(PT!P66,PT!P67))</f>
        <v>0</v>
      </c>
      <c r="P66" s="43"/>
      <c r="Q66" s="43"/>
      <c r="R66" s="41">
        <f t="shared" si="3"/>
        <v>7</v>
      </c>
      <c r="S66" s="1241">
        <f ca="1">IF($A66="","",SUM(PT!AI66,PT!AI67))</f>
        <v>3</v>
      </c>
      <c r="T66" s="1251">
        <f ca="1">IF($A66="","",SUM(PT!AK66,PT!AK67))</f>
        <v>0</v>
      </c>
      <c r="U66" s="1217">
        <f ca="1">IF($A66="","",SUM(PT!AL66,PT!AL67))</f>
        <v>0</v>
      </c>
      <c r="V66" s="1255">
        <f ca="1">IF($A66="","",SUM(PT!AM66,PT!AM67))</f>
        <v>0</v>
      </c>
      <c r="W66" s="4"/>
      <c r="X66" s="4"/>
      <c r="Y66" s="4"/>
      <c r="Z66" s="4"/>
      <c r="AA66" s="4"/>
      <c r="AB66" s="4"/>
      <c r="AC66" s="4"/>
      <c r="AD66" s="2"/>
    </row>
    <row r="67" spans="1:30" ht="12.75" customHeight="1">
      <c r="A67" s="1253"/>
      <c r="B67" s="1254"/>
      <c r="C67" s="26" t="s">
        <v>61</v>
      </c>
      <c r="D67" s="29">
        <f ca="1">IF($A66="","",SUM(PT!S66,PT!S67))</f>
        <v>0</v>
      </c>
      <c r="E67" s="30">
        <f ca="1">IF($A66="","",SUM(PT!T66,PT!T67))</f>
        <v>1</v>
      </c>
      <c r="F67" s="30">
        <f ca="1">IF($A66="","",SUM(PT!U66,PT!U67))</f>
        <v>0</v>
      </c>
      <c r="G67" s="30">
        <f ca="1">IF($A66="","",SUM(PT!V66,PT!V67))</f>
        <v>0</v>
      </c>
      <c r="H67" s="30">
        <f ca="1">IF($A66="","",SUM(PT!W66,PT!W67))</f>
        <v>0</v>
      </c>
      <c r="I67" s="30">
        <f ca="1">IF($A66="","",SUM(PT!X66,PT!X67))</f>
        <v>0</v>
      </c>
      <c r="J67" s="30">
        <f ca="1">IF($A66="","",SUM(PT!Y66,PT!Y67))</f>
        <v>0</v>
      </c>
      <c r="K67" s="30">
        <f ca="1">IF($A66="","",SUM(PT!Z66,PT!Z67))</f>
        <v>0</v>
      </c>
      <c r="L67" s="30">
        <f ca="1">IF($A66="","",SUM(PT!AA66,PT!AA67))</f>
        <v>0</v>
      </c>
      <c r="M67" s="30">
        <f ca="1">IF($A66="","",SUM(PT!AB66,PT!AB67))</f>
        <v>0</v>
      </c>
      <c r="N67" s="30">
        <f ca="1">IF($A66="","",SUM(PT!AC66,PT!AC67))</f>
        <v>1</v>
      </c>
      <c r="O67" s="30">
        <f ca="1">IF($A66="","",SUM(PT!AD66,PT!AD67))</f>
        <v>0</v>
      </c>
      <c r="P67" s="31">
        <f ca="1">IF($A66="","",SUM(PT!AE66,PT!AE67))</f>
        <v>0</v>
      </c>
      <c r="Q67" s="31">
        <f ca="1">IF($A66="","",SUM(PT!AF66,PT!AF67))</f>
        <v>0</v>
      </c>
      <c r="R67" s="23">
        <f t="shared" si="3"/>
        <v>2</v>
      </c>
      <c r="S67" s="1242"/>
      <c r="T67" s="1251"/>
      <c r="U67" s="1217"/>
      <c r="V67" s="1255"/>
      <c r="W67" s="4"/>
      <c r="X67" s="4"/>
      <c r="Y67" s="4"/>
      <c r="Z67" s="4"/>
      <c r="AA67" s="4"/>
      <c r="AB67" s="4"/>
      <c r="AC67" s="4"/>
      <c r="AD67" s="2"/>
    </row>
    <row r="68" spans="1:30" ht="12.75" customHeight="1">
      <c r="A68" s="1237" t="str">
        <f ca="1">IF(Rosters!H19="","",Rosters!H19)</f>
        <v>68</v>
      </c>
      <c r="B68" s="1239" t="str">
        <f ca="1">IF(Rosters!I19="","",Rosters!I19)</f>
        <v>Summers Eve-L</v>
      </c>
      <c r="C68" s="27" t="s">
        <v>62</v>
      </c>
      <c r="D68" s="7">
        <f ca="1">IF($A68="","",SUM(PT!E68,PT!E69))</f>
        <v>1</v>
      </c>
      <c r="E68" s="8">
        <f ca="1">IF($A68="","",SUM(PT!F68,PT!F69))</f>
        <v>2</v>
      </c>
      <c r="F68" s="8">
        <f ca="1">IF($A68="","",SUM(PT!G68,PT!G69))</f>
        <v>0</v>
      </c>
      <c r="G68" s="8">
        <f ca="1">IF($A68="","",SUM(PT!H68,PT!H69))</f>
        <v>1</v>
      </c>
      <c r="H68" s="8">
        <f ca="1">IF($A68="","",SUM(PT!I68,PT!I69))</f>
        <v>0</v>
      </c>
      <c r="I68" s="8">
        <f ca="1">IF($A68="","",SUM(PT!J68,PT!J69))</f>
        <v>1</v>
      </c>
      <c r="J68" s="8">
        <f ca="1">IF($A68="","",SUM(PT!K68,PT!K69))</f>
        <v>0</v>
      </c>
      <c r="K68" s="8">
        <f ca="1">IF($A68="","",SUM(PT!L68,PT!L69))</f>
        <v>0</v>
      </c>
      <c r="L68" s="8">
        <f ca="1">IF($A68="","",SUM(PT!M68,PT!M69))</f>
        <v>0</v>
      </c>
      <c r="M68" s="8">
        <f ca="1">IF($A68="","",SUM(PT!N68,PT!N69))</f>
        <v>1</v>
      </c>
      <c r="N68" s="8">
        <f ca="1">IF($A68="","",SUM(PT!O68,PT!O69))</f>
        <v>1</v>
      </c>
      <c r="O68" s="8">
        <f ca="1">IF($A68="","",SUM(PT!P68,PT!P69))</f>
        <v>0</v>
      </c>
      <c r="P68" s="43"/>
      <c r="Q68" s="43"/>
      <c r="R68" s="41">
        <f t="shared" si="3"/>
        <v>7</v>
      </c>
      <c r="S68" s="1241">
        <f ca="1">IF($A68="","",SUM(PT!AI68,PT!AI69))</f>
        <v>2</v>
      </c>
      <c r="T68" s="1243">
        <f ca="1">IF($A68="","",SUM(PT!AK68,PT!AK69))</f>
        <v>0</v>
      </c>
      <c r="U68" s="1244">
        <f ca="1">IF($A68="","",SUM(PT!AL68,PT!AL69))</f>
        <v>0</v>
      </c>
      <c r="V68" s="1245">
        <f ca="1">IF($A68="","",SUM(PT!AM68,PT!AM69))</f>
        <v>0</v>
      </c>
      <c r="W68" s="4"/>
      <c r="X68" s="4"/>
      <c r="Y68" s="4"/>
      <c r="Z68" s="4"/>
      <c r="AA68" s="4"/>
      <c r="AB68" s="4"/>
      <c r="AC68" s="4"/>
      <c r="AD68" s="2"/>
    </row>
    <row r="69" spans="1:30" ht="12.75" customHeight="1">
      <c r="A69" s="1238"/>
      <c r="B69" s="1240"/>
      <c r="C69" s="26" t="s">
        <v>61</v>
      </c>
      <c r="D69" s="29">
        <f ca="1">IF($A68="","",SUM(PT!S68,PT!S69))</f>
        <v>0</v>
      </c>
      <c r="E69" s="30">
        <f ca="1">IF($A68="","",SUM(PT!T68,PT!T69))</f>
        <v>0</v>
      </c>
      <c r="F69" s="30">
        <f ca="1">IF($A68="","",SUM(PT!U68,PT!U69))</f>
        <v>0</v>
      </c>
      <c r="G69" s="30">
        <f ca="1">IF($A68="","",SUM(PT!V68,PT!V69))</f>
        <v>0</v>
      </c>
      <c r="H69" s="30">
        <f ca="1">IF($A68="","",SUM(PT!W68,PT!W69))</f>
        <v>0</v>
      </c>
      <c r="I69" s="30">
        <f ca="1">IF($A68="","",SUM(PT!X68,PT!X69))</f>
        <v>0</v>
      </c>
      <c r="J69" s="30">
        <f ca="1">IF($A68="","",SUM(PT!Y68,PT!Y69))</f>
        <v>0</v>
      </c>
      <c r="K69" s="30">
        <f ca="1">IF($A68="","",SUM(PT!Z68,PT!Z69))</f>
        <v>0</v>
      </c>
      <c r="L69" s="30">
        <f ca="1">IF($A68="","",SUM(PT!AA68,PT!AA69))</f>
        <v>0</v>
      </c>
      <c r="M69" s="30">
        <f ca="1">IF($A68="","",SUM(PT!AB68,PT!AB69))</f>
        <v>1</v>
      </c>
      <c r="N69" s="30">
        <f ca="1">IF($A68="","",SUM(PT!AC68,PT!AC69))</f>
        <v>0</v>
      </c>
      <c r="O69" s="30">
        <f ca="1">IF($A68="","",SUM(PT!AD68,PT!AD69))</f>
        <v>0</v>
      </c>
      <c r="P69" s="31">
        <f ca="1">IF($A68="","",SUM(PT!AE68,PT!AE69))</f>
        <v>0</v>
      </c>
      <c r="Q69" s="31">
        <f ca="1">IF($A68="","",SUM(PT!AF68,PT!AF69))</f>
        <v>0</v>
      </c>
      <c r="R69" s="23">
        <f t="shared" si="3"/>
        <v>1</v>
      </c>
      <c r="S69" s="1242"/>
      <c r="T69" s="1243"/>
      <c r="U69" s="1244"/>
      <c r="V69" s="1245"/>
      <c r="W69" s="4"/>
      <c r="X69" s="4"/>
      <c r="Y69" s="4"/>
      <c r="Z69" s="4"/>
      <c r="AA69" s="4"/>
      <c r="AB69" s="4"/>
      <c r="AC69" s="4"/>
      <c r="AD69" s="2"/>
    </row>
    <row r="70" spans="1:30" ht="12.75" customHeight="1">
      <c r="A70" s="1246" t="str">
        <f ca="1">IF(Rosters!H20="","",Rosters!H20)</f>
        <v>I75</v>
      </c>
      <c r="B70" s="1248" t="str">
        <f ca="1">IF(Rosters!I20="","",Rosters!I20)</f>
        <v>Diesel Doll</v>
      </c>
      <c r="C70" s="27" t="s">
        <v>62</v>
      </c>
      <c r="D70" s="7">
        <f ca="1">IF($A70="","",SUM(PT!E70,PT!E71))</f>
        <v>0</v>
      </c>
      <c r="E70" s="8">
        <f ca="1">IF($A70="","",SUM(PT!F70,PT!F71))</f>
        <v>0</v>
      </c>
      <c r="F70" s="8">
        <f ca="1">IF($A70="","",SUM(PT!G70,PT!G71))</f>
        <v>0</v>
      </c>
      <c r="G70" s="8">
        <f ca="1">IF($A70="","",SUM(PT!H70,PT!H71))</f>
        <v>1</v>
      </c>
      <c r="H70" s="8">
        <f ca="1">IF($A70="","",SUM(PT!I70,PT!I71))</f>
        <v>0</v>
      </c>
      <c r="I70" s="8">
        <f ca="1">IF($A70="","",SUM(PT!J70,PT!J71))</f>
        <v>0</v>
      </c>
      <c r="J70" s="8">
        <f ca="1">IF($A70="","",SUM(PT!K70,PT!K71))</f>
        <v>0</v>
      </c>
      <c r="K70" s="8">
        <f ca="1">IF($A70="","",SUM(PT!L70,PT!L71))</f>
        <v>0</v>
      </c>
      <c r="L70" s="8">
        <f ca="1">IF($A70="","",SUM(PT!M70,PT!M71))</f>
        <v>0</v>
      </c>
      <c r="M70" s="8">
        <f ca="1">IF($A70="","",SUM(PT!N70,PT!N71))</f>
        <v>0</v>
      </c>
      <c r="N70" s="8">
        <f ca="1">IF($A70="","",SUM(PT!O70,PT!O71))</f>
        <v>0</v>
      </c>
      <c r="O70" s="8">
        <f ca="1">IF($A70="","",SUM(PT!P70,PT!P71))</f>
        <v>0</v>
      </c>
      <c r="P70" s="43"/>
      <c r="Q70" s="43"/>
      <c r="R70" s="41">
        <f t="shared" si="3"/>
        <v>1</v>
      </c>
      <c r="S70" s="1241">
        <f ca="1">IF($A70="","",SUM(PT!AI70,PT!AI71))</f>
        <v>3</v>
      </c>
      <c r="T70" s="1251">
        <f ca="1">IF($A70="","",SUM(PT!AK70,PT!AK71))</f>
        <v>0</v>
      </c>
      <c r="U70" s="1217">
        <f ca="1">IF($A70="","",SUM(PT!AL70,PT!AL71))</f>
        <v>0</v>
      </c>
      <c r="V70" s="1255">
        <f ca="1">IF($A70="","",SUM(PT!AM70,PT!AM71))</f>
        <v>0</v>
      </c>
      <c r="W70" s="4"/>
      <c r="X70" s="4"/>
      <c r="Y70" s="4"/>
      <c r="Z70" s="4"/>
      <c r="AA70" s="4"/>
      <c r="AB70" s="4"/>
      <c r="AC70" s="4"/>
      <c r="AD70" s="2"/>
    </row>
    <row r="71" spans="1:30" ht="12.75" customHeight="1">
      <c r="A71" s="1253"/>
      <c r="B71" s="1254"/>
      <c r="C71" s="26" t="s">
        <v>61</v>
      </c>
      <c r="D71" s="29">
        <f ca="1">IF($A70="","",SUM(PT!S70,PT!S71))</f>
        <v>0</v>
      </c>
      <c r="E71" s="30">
        <f ca="1">IF($A70="","",SUM(PT!T70,PT!T71))</f>
        <v>1</v>
      </c>
      <c r="F71" s="30">
        <f ca="1">IF($A70="","",SUM(PT!U70,PT!U71))</f>
        <v>0</v>
      </c>
      <c r="G71" s="30">
        <f ca="1">IF($A70="","",SUM(PT!V70,PT!V71))</f>
        <v>0</v>
      </c>
      <c r="H71" s="30">
        <f ca="1">IF($A70="","",SUM(PT!W70,PT!W71))</f>
        <v>1</v>
      </c>
      <c r="I71" s="30">
        <f ca="1">IF($A70="","",SUM(PT!X70,PT!X71))</f>
        <v>0</v>
      </c>
      <c r="J71" s="30">
        <f ca="1">IF($A70="","",SUM(PT!Y70,PT!Y71))</f>
        <v>0</v>
      </c>
      <c r="K71" s="30">
        <f ca="1">IF($A70="","",SUM(PT!Z70,PT!Z71))</f>
        <v>0</v>
      </c>
      <c r="L71" s="30">
        <f ca="1">IF($A70="","",SUM(PT!AA70,PT!AA71))</f>
        <v>0</v>
      </c>
      <c r="M71" s="30">
        <f ca="1">IF($A70="","",SUM(PT!AB70,PT!AB71))</f>
        <v>0</v>
      </c>
      <c r="N71" s="30">
        <f ca="1">IF($A70="","",SUM(PT!AC70,PT!AC71))</f>
        <v>1</v>
      </c>
      <c r="O71" s="30">
        <f ca="1">IF($A70="","",SUM(PT!AD70,PT!AD71))</f>
        <v>0</v>
      </c>
      <c r="P71" s="31">
        <f ca="1">IF($A70="","",SUM(PT!AE70,PT!AE71))</f>
        <v>0</v>
      </c>
      <c r="Q71" s="31">
        <f ca="1">IF($A70="","",SUM(PT!AF70,PT!AF71))</f>
        <v>0</v>
      </c>
      <c r="R71" s="23">
        <f t="shared" si="3"/>
        <v>3</v>
      </c>
      <c r="S71" s="1242"/>
      <c r="T71" s="1251"/>
      <c r="U71" s="1217"/>
      <c r="V71" s="1255"/>
    </row>
    <row r="72" spans="1:30" ht="12.75" customHeight="1">
      <c r="A72" s="1237" t="str">
        <f ca="1">IF(Rosters!H21="","",Rosters!H21)</f>
        <v>100</v>
      </c>
      <c r="B72" s="1239" t="str">
        <f ca="1">IF(Rosters!I21="","",Rosters!I21)</f>
        <v>Polly Fester</v>
      </c>
      <c r="C72" s="27" t="s">
        <v>62</v>
      </c>
      <c r="D72" s="7">
        <f ca="1">IF($A72="","",SUM(PT!E72,PT!E73))</f>
        <v>0</v>
      </c>
      <c r="E72" s="8">
        <f ca="1">IF($A72="","",SUM(PT!F72,PT!F73))</f>
        <v>0</v>
      </c>
      <c r="F72" s="8">
        <f ca="1">IF($A72="","",SUM(PT!G72,PT!G73))</f>
        <v>0</v>
      </c>
      <c r="G72" s="8">
        <f ca="1">IF($A72="","",SUM(PT!H72,PT!H73))</f>
        <v>0</v>
      </c>
      <c r="H72" s="8">
        <f ca="1">IF($A72="","",SUM(PT!I72,PT!I73))</f>
        <v>0</v>
      </c>
      <c r="I72" s="8">
        <f ca="1">IF($A72="","",SUM(PT!J72,PT!J73))</f>
        <v>0</v>
      </c>
      <c r="J72" s="8">
        <f ca="1">IF($A72="","",SUM(PT!K72,PT!K73))</f>
        <v>0</v>
      </c>
      <c r="K72" s="8">
        <f ca="1">IF($A72="","",SUM(PT!L72,PT!L73))</f>
        <v>0</v>
      </c>
      <c r="L72" s="8">
        <f ca="1">IF($A72="","",SUM(PT!M72,PT!M73))</f>
        <v>0</v>
      </c>
      <c r="M72" s="8">
        <f ca="1">IF($A72="","",SUM(PT!N72,PT!N73))</f>
        <v>0</v>
      </c>
      <c r="N72" s="8">
        <f ca="1">IF($A72="","",SUM(PT!O72,PT!O73))</f>
        <v>0</v>
      </c>
      <c r="O72" s="8">
        <f ca="1">IF($A72="","",SUM(PT!P72,PT!P73))</f>
        <v>0</v>
      </c>
      <c r="P72" s="43"/>
      <c r="Q72" s="43"/>
      <c r="R72" s="41">
        <f t="shared" si="3"/>
        <v>0</v>
      </c>
      <c r="S72" s="1241">
        <f ca="1">IF($A72="","",SUM(PT!AI72,PT!AI73))</f>
        <v>1</v>
      </c>
      <c r="T72" s="1243">
        <f ca="1">IF($A72="","",SUM(PT!AK72,PT!AK73))</f>
        <v>0</v>
      </c>
      <c r="U72" s="1244">
        <f ca="1">IF($A72="","",SUM(PT!AL72,PT!AL73))</f>
        <v>0</v>
      </c>
      <c r="V72" s="1245">
        <f ca="1">IF($A72="","",SUM(PT!AM72,PT!AM73))</f>
        <v>0</v>
      </c>
    </row>
    <row r="73" spans="1:30" ht="12.75" customHeight="1">
      <c r="A73" s="1238"/>
      <c r="B73" s="1240"/>
      <c r="C73" s="26" t="s">
        <v>61</v>
      </c>
      <c r="D73" s="29">
        <f ca="1">IF($A72="","",SUM(PT!S72,PT!S73))</f>
        <v>0</v>
      </c>
      <c r="E73" s="30">
        <f ca="1">IF($A72="","",SUM(PT!T72,PT!T73))</f>
        <v>0</v>
      </c>
      <c r="F73" s="30">
        <f ca="1">IF($A72="","",SUM(PT!U72,PT!U73))</f>
        <v>0</v>
      </c>
      <c r="G73" s="30">
        <f ca="1">IF($A72="","",SUM(PT!V72,PT!V73))</f>
        <v>0</v>
      </c>
      <c r="H73" s="30">
        <f ca="1">IF($A72="","",SUM(PT!W72,PT!W73))</f>
        <v>0</v>
      </c>
      <c r="I73" s="30">
        <f ca="1">IF($A72="","",SUM(PT!X72,PT!X73))</f>
        <v>0</v>
      </c>
      <c r="J73" s="30">
        <f ca="1">IF($A72="","",SUM(PT!Y72,PT!Y73))</f>
        <v>0</v>
      </c>
      <c r="K73" s="30">
        <f ca="1">IF($A72="","",SUM(PT!Z72,PT!Z73))</f>
        <v>0</v>
      </c>
      <c r="L73" s="30">
        <f ca="1">IF($A72="","",SUM(PT!AA72,PT!AA73))</f>
        <v>0</v>
      </c>
      <c r="M73" s="30">
        <f ca="1">IF($A72="","",SUM(PT!AB72,PT!AB73))</f>
        <v>1</v>
      </c>
      <c r="N73" s="30">
        <f ca="1">IF($A72="","",SUM(PT!AC72,PT!AC73))</f>
        <v>0</v>
      </c>
      <c r="O73" s="30">
        <f ca="1">IF($A72="","",SUM(PT!AD72,PT!AD73))</f>
        <v>0</v>
      </c>
      <c r="P73" s="31">
        <f ca="1">IF($A72="","",SUM(PT!AE72,PT!AE73))</f>
        <v>0</v>
      </c>
      <c r="Q73" s="31">
        <f ca="1">IF($A72="","",SUM(PT!AF72,PT!AF73))</f>
        <v>0</v>
      </c>
      <c r="R73" s="23">
        <f t="shared" si="3"/>
        <v>1</v>
      </c>
      <c r="S73" s="1242"/>
      <c r="T73" s="1243"/>
      <c r="U73" s="1244"/>
      <c r="V73" s="1245"/>
    </row>
    <row r="74" spans="1:30" ht="12.75" customHeight="1">
      <c r="A74" s="1246" t="str">
        <f ca="1">IF(Rosters!H22="","",Rosters!H22)</f>
        <v>303</v>
      </c>
      <c r="B74" s="1248" t="str">
        <f ca="1">IF(Rosters!I22="","",Rosters!I22)</f>
        <v>Bruisie Siouxxx</v>
      </c>
      <c r="C74" s="27" t="s">
        <v>62</v>
      </c>
      <c r="D74" s="7">
        <f ca="1">IF($A74="","",SUM(PT!E74,PT!E75))</f>
        <v>1</v>
      </c>
      <c r="E74" s="8">
        <f ca="1">IF($A74="","",SUM(PT!F74,PT!F75))</f>
        <v>0</v>
      </c>
      <c r="F74" s="8">
        <f ca="1">IF($A74="","",SUM(PT!G74,PT!G75))</f>
        <v>1</v>
      </c>
      <c r="G74" s="8">
        <f ca="1">IF($A74="","",SUM(PT!H74,PT!H75))</f>
        <v>4</v>
      </c>
      <c r="H74" s="8">
        <f ca="1">IF($A74="","",SUM(PT!I74,PT!I75))</f>
        <v>1</v>
      </c>
      <c r="I74" s="8">
        <f ca="1">IF($A74="","",SUM(PT!J74,PT!J75))</f>
        <v>0</v>
      </c>
      <c r="J74" s="8">
        <f ca="1">IF($A74="","",SUM(PT!K74,PT!K75))</f>
        <v>0</v>
      </c>
      <c r="K74" s="8">
        <f ca="1">IF($A74="","",SUM(PT!L74,PT!L75))</f>
        <v>0</v>
      </c>
      <c r="L74" s="8">
        <f ca="1">IF($A74="","",SUM(PT!M74,PT!M75))</f>
        <v>1</v>
      </c>
      <c r="M74" s="8">
        <f ca="1">IF($A74="","",SUM(PT!N74,PT!N75))</f>
        <v>1</v>
      </c>
      <c r="N74" s="8">
        <f ca="1">IF($A74="","",SUM(PT!O74,PT!O75))</f>
        <v>1</v>
      </c>
      <c r="O74" s="8">
        <f ca="1">IF($A74="","",SUM(PT!P74,PT!P75))</f>
        <v>0</v>
      </c>
      <c r="P74" s="43"/>
      <c r="Q74" s="43"/>
      <c r="R74" s="41">
        <f t="shared" si="3"/>
        <v>10</v>
      </c>
      <c r="S74" s="1241">
        <f ca="1">IF($A74="","",SUM(PT!AI74,PT!AI75))</f>
        <v>1</v>
      </c>
      <c r="T74" s="1251">
        <f ca="1">IF($A74="","",SUM(PT!AK74,PT!AK75))</f>
        <v>0</v>
      </c>
      <c r="U74" s="1217">
        <f ca="1">IF($A74="","",SUM(PT!AL74,PT!AL75))</f>
        <v>0</v>
      </c>
      <c r="V74" s="1255">
        <f ca="1">IF($A74="","",SUM(PT!AM74,PT!AM75))</f>
        <v>0</v>
      </c>
    </row>
    <row r="75" spans="1:30" ht="12.75" customHeight="1">
      <c r="A75" s="1253"/>
      <c r="B75" s="1254"/>
      <c r="C75" s="26" t="s">
        <v>61</v>
      </c>
      <c r="D75" s="29">
        <f ca="1">IF($A74="","",SUM(PT!S74,PT!S75))</f>
        <v>0</v>
      </c>
      <c r="E75" s="30">
        <f ca="1">IF($A74="","",SUM(PT!T74,PT!T75))</f>
        <v>0</v>
      </c>
      <c r="F75" s="30">
        <f ca="1">IF($A74="","",SUM(PT!U74,PT!U75))</f>
        <v>0</v>
      </c>
      <c r="G75" s="30">
        <f ca="1">IF($A74="","",SUM(PT!V74,PT!V75))</f>
        <v>0</v>
      </c>
      <c r="H75" s="30">
        <f ca="1">IF($A74="","",SUM(PT!W74,PT!W75))</f>
        <v>0</v>
      </c>
      <c r="I75" s="30">
        <f ca="1">IF($A74="","",SUM(PT!X74,PT!X75))</f>
        <v>0</v>
      </c>
      <c r="J75" s="30">
        <f ca="1">IF($A74="","",SUM(PT!Y74,PT!Y75))</f>
        <v>0</v>
      </c>
      <c r="K75" s="30">
        <f ca="1">IF($A74="","",SUM(PT!Z74,PT!Z75))</f>
        <v>0</v>
      </c>
      <c r="L75" s="30">
        <f ca="1">IF($A74="","",SUM(PT!AA74,PT!AA75))</f>
        <v>0</v>
      </c>
      <c r="M75" s="30">
        <f ca="1">IF($A74="","",SUM(PT!AB74,PT!AB75))</f>
        <v>0</v>
      </c>
      <c r="N75" s="30">
        <f ca="1">IF($A74="","",SUM(PT!AC74,PT!AC75))</f>
        <v>0</v>
      </c>
      <c r="O75" s="30">
        <f ca="1">IF($A74="","",SUM(PT!AD74,PT!AD75))</f>
        <v>0</v>
      </c>
      <c r="P75" s="31">
        <f ca="1">IF($A74="","",SUM(PT!AE74,PT!AE75))</f>
        <v>0</v>
      </c>
      <c r="Q75" s="31">
        <f ca="1">IF($A74="","",SUM(PT!AF74,PT!AF75))</f>
        <v>0</v>
      </c>
      <c r="R75" s="23">
        <f t="shared" si="3"/>
        <v>0</v>
      </c>
      <c r="S75" s="1242"/>
      <c r="T75" s="1251"/>
      <c r="U75" s="1217"/>
      <c r="V75" s="1255"/>
    </row>
    <row r="76" spans="1:30" ht="12.75" customHeight="1">
      <c r="A76" s="1237" t="str">
        <f ca="1">IF(Rosters!H23="","",Rosters!H23)</f>
        <v>989</v>
      </c>
      <c r="B76" s="1239" t="str">
        <f ca="1">IF(Rosters!I23="","",Rosters!I23)</f>
        <v>Sarah Hipel</v>
      </c>
      <c r="C76" s="27" t="s">
        <v>62</v>
      </c>
      <c r="D76" s="7">
        <f ca="1">IF($A76="","",SUM(PT!E76,PT!E77))</f>
        <v>0</v>
      </c>
      <c r="E76" s="8">
        <f ca="1">IF($A76="","",SUM(PT!F76,PT!F77))</f>
        <v>0</v>
      </c>
      <c r="F76" s="8">
        <f ca="1">IF($A76="","",SUM(PT!G76,PT!G77))</f>
        <v>0</v>
      </c>
      <c r="G76" s="8">
        <f ca="1">IF($A76="","",SUM(PT!H76,PT!H77))</f>
        <v>0</v>
      </c>
      <c r="H76" s="8">
        <f ca="1">IF($A76="","",SUM(PT!I76,PT!I77))</f>
        <v>0</v>
      </c>
      <c r="I76" s="8">
        <f ca="1">IF($A76="","",SUM(PT!J76,PT!J77))</f>
        <v>0</v>
      </c>
      <c r="J76" s="8">
        <f ca="1">IF($A76="","",SUM(PT!K76,PT!K77))</f>
        <v>0</v>
      </c>
      <c r="K76" s="8">
        <f ca="1">IF($A76="","",SUM(PT!L76,PT!L77))</f>
        <v>0</v>
      </c>
      <c r="L76" s="8">
        <f ca="1">IF($A76="","",SUM(PT!M76,PT!M77))</f>
        <v>0</v>
      </c>
      <c r="M76" s="8">
        <f ca="1">IF($A76="","",SUM(PT!N76,PT!N77))</f>
        <v>2</v>
      </c>
      <c r="N76" s="8">
        <f ca="1">IF($A76="","",SUM(PT!O76,PT!O77))</f>
        <v>0</v>
      </c>
      <c r="O76" s="8">
        <f ca="1">IF($A76="","",SUM(PT!P76,PT!P77))</f>
        <v>0</v>
      </c>
      <c r="P76" s="43"/>
      <c r="Q76" s="43"/>
      <c r="R76" s="41">
        <f t="shared" si="3"/>
        <v>2</v>
      </c>
      <c r="S76" s="1241">
        <f ca="1">IF($A76="","",SUM(PT!AI76,PT!AI77))</f>
        <v>0</v>
      </c>
      <c r="T76" s="1243">
        <f ca="1">IF($A76="","",SUM(PT!AK76,PT!AK77))</f>
        <v>0</v>
      </c>
      <c r="U76" s="1244">
        <f ca="1">IF($A76="","",SUM(PT!AL76,PT!AL77))</f>
        <v>0</v>
      </c>
      <c r="V76" s="1245">
        <f ca="1">IF($A76="","",SUM(PT!AM76,PT!AM77))</f>
        <v>0</v>
      </c>
    </row>
    <row r="77" spans="1:30" ht="12.75" customHeight="1">
      <c r="A77" s="1238"/>
      <c r="B77" s="1240"/>
      <c r="C77" s="26" t="s">
        <v>61</v>
      </c>
      <c r="D77" s="29">
        <f ca="1">IF($A76="","",SUM(PT!S76,PT!S77))</f>
        <v>0</v>
      </c>
      <c r="E77" s="30">
        <f ca="1">IF($A76="","",SUM(PT!T76,PT!T77))</f>
        <v>0</v>
      </c>
      <c r="F77" s="30">
        <f ca="1">IF($A76="","",SUM(PT!U76,PT!U77))</f>
        <v>0</v>
      </c>
      <c r="G77" s="30">
        <f ca="1">IF($A76="","",SUM(PT!V76,PT!V77))</f>
        <v>0</v>
      </c>
      <c r="H77" s="30">
        <f ca="1">IF($A76="","",SUM(PT!W76,PT!W77))</f>
        <v>0</v>
      </c>
      <c r="I77" s="30">
        <f ca="1">IF($A76="","",SUM(PT!X76,PT!X77))</f>
        <v>0</v>
      </c>
      <c r="J77" s="30">
        <f ca="1">IF($A76="","",SUM(PT!Y76,PT!Y77))</f>
        <v>0</v>
      </c>
      <c r="K77" s="30">
        <f ca="1">IF($A76="","",SUM(PT!Z76,PT!Z77))</f>
        <v>0</v>
      </c>
      <c r="L77" s="30">
        <f ca="1">IF($A76="","",SUM(PT!AA76,PT!AA77))</f>
        <v>0</v>
      </c>
      <c r="M77" s="30">
        <f ca="1">IF($A76="","",SUM(PT!AB76,PT!AB77))</f>
        <v>0</v>
      </c>
      <c r="N77" s="30">
        <f ca="1">IF($A76="","",SUM(PT!AC76,PT!AC77))</f>
        <v>0</v>
      </c>
      <c r="O77" s="30">
        <f ca="1">IF($A76="","",SUM(PT!AD76,PT!AD77))</f>
        <v>0</v>
      </c>
      <c r="P77" s="31">
        <f ca="1">IF($A76="","",SUM(PT!AE76,PT!AE77))</f>
        <v>0</v>
      </c>
      <c r="Q77" s="31">
        <f ca="1">IF($A76="","",SUM(PT!AF76,PT!AF77))</f>
        <v>0</v>
      </c>
      <c r="R77" s="23">
        <f t="shared" si="3"/>
        <v>0</v>
      </c>
      <c r="S77" s="1242"/>
      <c r="T77" s="1243"/>
      <c r="U77" s="1244"/>
      <c r="V77" s="1245"/>
    </row>
    <row r="78" spans="1:30" ht="12.75" customHeight="1">
      <c r="A78" s="1246" t="str">
        <f ca="1">IF(Rosters!H24="","",Rosters!H24)</f>
        <v>247</v>
      </c>
      <c r="B78" s="1248" t="str">
        <f ca="1">IF(Rosters!I24="","",Rosters!I24)</f>
        <v>boo d. livers</v>
      </c>
      <c r="C78" s="27" t="s">
        <v>62</v>
      </c>
      <c r="D78" s="7">
        <f ca="1">IF($A78="","",SUM(PT!E78,PT!E79))</f>
        <v>0</v>
      </c>
      <c r="E78" s="8">
        <f ca="1">IF($A78="","",SUM(PT!F78,PT!F79))</f>
        <v>0</v>
      </c>
      <c r="F78" s="8">
        <f ca="1">IF($A78="","",SUM(PT!G78,PT!G79))</f>
        <v>1</v>
      </c>
      <c r="G78" s="8">
        <f ca="1">IF($A78="","",SUM(PT!H78,PT!H79))</f>
        <v>0</v>
      </c>
      <c r="H78" s="8">
        <f ca="1">IF($A78="","",SUM(PT!I78,PT!I79))</f>
        <v>0</v>
      </c>
      <c r="I78" s="8">
        <f ca="1">IF($A78="","",SUM(PT!J78,PT!J79))</f>
        <v>0</v>
      </c>
      <c r="J78" s="8">
        <f ca="1">IF($A78="","",SUM(PT!K78,PT!K79))</f>
        <v>0</v>
      </c>
      <c r="K78" s="8">
        <f ca="1">IF($A78="","",SUM(PT!L78,PT!L79))</f>
        <v>0</v>
      </c>
      <c r="L78" s="8">
        <f ca="1">IF($A78="","",SUM(PT!M78,PT!M79))</f>
        <v>0</v>
      </c>
      <c r="M78" s="8">
        <f ca="1">IF($A78="","",SUM(PT!N78,PT!N79))</f>
        <v>1</v>
      </c>
      <c r="N78" s="8">
        <f ca="1">IF($A78="","",SUM(PT!O78,PT!O79))</f>
        <v>0</v>
      </c>
      <c r="O78" s="8">
        <f ca="1">IF($A78="","",SUM(PT!P78,PT!P79))</f>
        <v>0</v>
      </c>
      <c r="P78" s="43"/>
      <c r="Q78" s="43"/>
      <c r="R78" s="41">
        <f t="shared" si="3"/>
        <v>2</v>
      </c>
      <c r="S78" s="1241">
        <f ca="1">IF($A78="","",SUM(PT!AI78,PT!AI79))</f>
        <v>0</v>
      </c>
      <c r="T78" s="1251">
        <f ca="1">IF($A78="","",SUM(PT!AK78,PT!AK79))</f>
        <v>0</v>
      </c>
      <c r="U78" s="1217">
        <f ca="1">IF($A78="","",SUM(PT!AL78,PT!AL79))</f>
        <v>0</v>
      </c>
      <c r="V78" s="1255">
        <f ca="1">IF($A78="","",SUM(PT!AM78,PT!AM79))</f>
        <v>0</v>
      </c>
    </row>
    <row r="79" spans="1:30" ht="12.75" customHeight="1">
      <c r="A79" s="1253"/>
      <c r="B79" s="1254"/>
      <c r="C79" s="26" t="s">
        <v>61</v>
      </c>
      <c r="D79" s="29">
        <f ca="1">IF($A78="","",SUM(PT!S78,PT!S79))</f>
        <v>0</v>
      </c>
      <c r="E79" s="30">
        <f ca="1">IF($A78="","",SUM(PT!T78,PT!T79))</f>
        <v>0</v>
      </c>
      <c r="F79" s="30">
        <f ca="1">IF($A78="","",SUM(PT!U78,PT!U79))</f>
        <v>0</v>
      </c>
      <c r="G79" s="30">
        <f ca="1">IF($A78="","",SUM(PT!V78,PT!V79))</f>
        <v>0</v>
      </c>
      <c r="H79" s="30">
        <f ca="1">IF($A78="","",SUM(PT!W78,PT!W79))</f>
        <v>0</v>
      </c>
      <c r="I79" s="30">
        <f ca="1">IF($A78="","",SUM(PT!X78,PT!X79))</f>
        <v>0</v>
      </c>
      <c r="J79" s="30">
        <f ca="1">IF($A78="","",SUM(PT!Y78,PT!Y79))</f>
        <v>0</v>
      </c>
      <c r="K79" s="30">
        <f ca="1">IF($A78="","",SUM(PT!Z78,PT!Z79))</f>
        <v>0</v>
      </c>
      <c r="L79" s="30">
        <f ca="1">IF($A78="","",SUM(PT!AA78,PT!AA79))</f>
        <v>0</v>
      </c>
      <c r="M79" s="30">
        <f ca="1">IF($A78="","",SUM(PT!AB78,PT!AB79))</f>
        <v>0</v>
      </c>
      <c r="N79" s="30">
        <f ca="1">IF($A78="","",SUM(PT!AC78,PT!AC79))</f>
        <v>0</v>
      </c>
      <c r="O79" s="30">
        <f ca="1">IF($A78="","",SUM(PT!AD78,PT!AD79))</f>
        <v>0</v>
      </c>
      <c r="P79" s="31">
        <f ca="1">IF($A78="","",SUM(PT!AE78,PT!AE79))</f>
        <v>0</v>
      </c>
      <c r="Q79" s="31">
        <f ca="1">IF($A78="","",SUM(PT!AF78,PT!AF79))</f>
        <v>0</v>
      </c>
      <c r="R79" s="23">
        <f t="shared" si="3"/>
        <v>0</v>
      </c>
      <c r="S79" s="1242"/>
      <c r="T79" s="1251"/>
      <c r="U79" s="1217"/>
      <c r="V79" s="1255"/>
    </row>
    <row r="80" spans="1:30" ht="12.75" customHeight="1">
      <c r="A80" s="1237" t="str">
        <f ca="1">IF(Rosters!H25="","",Rosters!H25)</f>
        <v/>
      </c>
      <c r="B80" s="1239" t="str">
        <f ca="1">IF(Rosters!I25="","",Rosters!I25)</f>
        <v/>
      </c>
      <c r="C80" s="27" t="s">
        <v>62</v>
      </c>
      <c r="D80" s="7" t="str">
        <f ca="1">IF($A80="","",SUM(PT!E80,PT!E81))</f>
        <v/>
      </c>
      <c r="E80" s="8" t="str">
        <f ca="1">IF($A80="","",SUM(PT!F80,PT!F81))</f>
        <v/>
      </c>
      <c r="F80" s="8" t="str">
        <f ca="1">IF($A80="","",SUM(PT!G80,PT!G81))</f>
        <v/>
      </c>
      <c r="G80" s="8" t="str">
        <f ca="1">IF($A80="","",SUM(PT!H80,PT!H81))</f>
        <v/>
      </c>
      <c r="H80" s="8" t="str">
        <f ca="1">IF($A80="","",SUM(PT!I80,PT!I81))</f>
        <v/>
      </c>
      <c r="I80" s="8" t="str">
        <f ca="1">IF($A80="","",SUM(PT!J80,PT!J81))</f>
        <v/>
      </c>
      <c r="J80" s="8" t="str">
        <f ca="1">IF($A80="","",SUM(PT!K80,PT!K81))</f>
        <v/>
      </c>
      <c r="K80" s="8" t="str">
        <f ca="1">IF($A80="","",SUM(PT!L80,PT!L81))</f>
        <v/>
      </c>
      <c r="L80" s="8" t="str">
        <f ca="1">IF($A80="","",SUM(PT!M80,PT!M81))</f>
        <v/>
      </c>
      <c r="M80" s="8" t="str">
        <f ca="1">IF($A80="","",SUM(PT!N80,PT!N81))</f>
        <v/>
      </c>
      <c r="N80" s="8" t="str">
        <f ca="1">IF($A80="","",SUM(PT!O80,PT!O81))</f>
        <v/>
      </c>
      <c r="O80" s="8" t="str">
        <f ca="1">IF($A80="","",SUM(PT!P80,PT!P81))</f>
        <v/>
      </c>
      <c r="P80" s="43"/>
      <c r="Q80" s="43"/>
      <c r="R80" s="41">
        <f t="shared" si="3"/>
        <v>0</v>
      </c>
      <c r="S80" s="1241" t="str">
        <f ca="1">IF($A80="","",SUM(PT!AI80,PT!AI81))</f>
        <v/>
      </c>
      <c r="T80" s="1243" t="str">
        <f ca="1">IF($A80="","",SUM(PT!AK80,PT!AK81))</f>
        <v/>
      </c>
      <c r="U80" s="1244" t="str">
        <f ca="1">IF($A80="","",SUM(PT!AL80,PT!AL81))</f>
        <v/>
      </c>
      <c r="V80" s="1245" t="str">
        <f ca="1">IF($A80="","",SUM(PT!AM80,PT!AM81))</f>
        <v/>
      </c>
    </row>
    <row r="81" spans="1:22" ht="12.75" customHeight="1">
      <c r="A81" s="1238"/>
      <c r="B81" s="1240"/>
      <c r="C81" s="26" t="s">
        <v>61</v>
      </c>
      <c r="D81" s="29" t="str">
        <f ca="1">IF($A80="","",SUM(PT!S80,PT!S81))</f>
        <v/>
      </c>
      <c r="E81" s="30" t="str">
        <f ca="1">IF($A80="","",SUM(PT!T80,PT!T81))</f>
        <v/>
      </c>
      <c r="F81" s="30" t="str">
        <f ca="1">IF($A80="","",SUM(PT!U80,PT!U81))</f>
        <v/>
      </c>
      <c r="G81" s="30" t="str">
        <f ca="1">IF($A80="","",SUM(PT!V80,PT!V81))</f>
        <v/>
      </c>
      <c r="H81" s="30" t="str">
        <f ca="1">IF($A80="","",SUM(PT!W80,PT!W81))</f>
        <v/>
      </c>
      <c r="I81" s="30" t="str">
        <f ca="1">IF($A80="","",SUM(PT!X80,PT!X81))</f>
        <v/>
      </c>
      <c r="J81" s="30" t="str">
        <f ca="1">IF($A80="","",SUM(PT!Y80,PT!Y81))</f>
        <v/>
      </c>
      <c r="K81" s="30" t="str">
        <f ca="1">IF($A80="","",SUM(PT!Z80,PT!Z81))</f>
        <v/>
      </c>
      <c r="L81" s="30" t="str">
        <f ca="1">IF($A80="","",SUM(PT!AA80,PT!AA81))</f>
        <v/>
      </c>
      <c r="M81" s="30" t="str">
        <f ca="1">IF($A80="","",SUM(PT!AB80,PT!AB81))</f>
        <v/>
      </c>
      <c r="N81" s="30" t="str">
        <f ca="1">IF($A80="","",SUM(PT!AC80,PT!AC81))</f>
        <v/>
      </c>
      <c r="O81" s="30" t="str">
        <f ca="1">IF($A80="","",SUM(PT!AD80,PT!AD81))</f>
        <v/>
      </c>
      <c r="P81" s="31" t="str">
        <f ca="1">IF($A80="","",SUM(PT!AE80,PT!AE81))</f>
        <v/>
      </c>
      <c r="Q81" s="31" t="str">
        <f ca="1">IF($A80="","",SUM(PT!AF80,PT!AF81))</f>
        <v/>
      </c>
      <c r="R81" s="23">
        <f t="shared" si="3"/>
        <v>0</v>
      </c>
      <c r="S81" s="1242"/>
      <c r="T81" s="1243"/>
      <c r="U81" s="1244"/>
      <c r="V81" s="1245"/>
    </row>
    <row r="82" spans="1:22" ht="12.75" customHeight="1">
      <c r="A82" s="1246" t="str">
        <f ca="1">IF(Rosters!H26="","",Rosters!H26)</f>
        <v/>
      </c>
      <c r="B82" s="1248" t="str">
        <f ca="1">IF(Rosters!I26="","",Rosters!I26)</f>
        <v/>
      </c>
      <c r="C82" s="27" t="s">
        <v>62</v>
      </c>
      <c r="D82" s="7" t="str">
        <f ca="1">IF($A82="","",SUM(PT!E82,PT!E83))</f>
        <v/>
      </c>
      <c r="E82" s="8" t="str">
        <f ca="1">IF($A82="","",SUM(PT!F82,PT!F83))</f>
        <v/>
      </c>
      <c r="F82" s="8" t="str">
        <f ca="1">IF($A82="","",SUM(PT!G82,PT!G83))</f>
        <v/>
      </c>
      <c r="G82" s="8" t="str">
        <f ca="1">IF($A82="","",SUM(PT!H82,PT!H83))</f>
        <v/>
      </c>
      <c r="H82" s="8" t="str">
        <f ca="1">IF($A82="","",SUM(PT!I82,PT!I83))</f>
        <v/>
      </c>
      <c r="I82" s="8" t="str">
        <f ca="1">IF($A82="","",SUM(PT!J82,PT!J83))</f>
        <v/>
      </c>
      <c r="J82" s="8" t="str">
        <f ca="1">IF($A82="","",SUM(PT!K82,PT!K83))</f>
        <v/>
      </c>
      <c r="K82" s="8" t="str">
        <f ca="1">IF($A82="","",SUM(PT!L82,PT!L83))</f>
        <v/>
      </c>
      <c r="L82" s="8" t="str">
        <f ca="1">IF($A82="","",SUM(PT!M82,PT!M83))</f>
        <v/>
      </c>
      <c r="M82" s="8" t="str">
        <f ca="1">IF($A82="","",SUM(PT!N82,PT!N83))</f>
        <v/>
      </c>
      <c r="N82" s="8" t="str">
        <f ca="1">IF($A82="","",SUM(PT!O82,PT!O83))</f>
        <v/>
      </c>
      <c r="O82" s="8" t="str">
        <f ca="1">IF($A82="","",SUM(PT!P82,PT!P83))</f>
        <v/>
      </c>
      <c r="P82" s="43"/>
      <c r="Q82" s="43"/>
      <c r="R82" s="41">
        <f t="shared" si="3"/>
        <v>0</v>
      </c>
      <c r="S82" s="1241" t="str">
        <f ca="1">IF($A82="","",SUM(PT!AI82,PT!AI83))</f>
        <v/>
      </c>
      <c r="T82" s="1251" t="str">
        <f ca="1">IF($A82="","",SUM(PT!AK82,PT!AK83))</f>
        <v/>
      </c>
      <c r="U82" s="1217" t="str">
        <f ca="1">IF($A82="","",SUM(PT!AL82,PT!AL83))</f>
        <v/>
      </c>
      <c r="V82" s="1255" t="str">
        <f ca="1">IF($A82="","",SUM(PT!AM82,PT!AM83))</f>
        <v/>
      </c>
    </row>
    <row r="83" spans="1:22" ht="12.75" customHeight="1">
      <c r="A83" s="1253"/>
      <c r="B83" s="1254"/>
      <c r="C83" s="26" t="s">
        <v>61</v>
      </c>
      <c r="D83" s="29" t="str">
        <f ca="1">IF($A82="","",SUM(PT!S82,PT!S83))</f>
        <v/>
      </c>
      <c r="E83" s="30" t="str">
        <f ca="1">IF($A82="","",SUM(PT!T82,PT!T83))</f>
        <v/>
      </c>
      <c r="F83" s="30" t="str">
        <f ca="1">IF($A82="","",SUM(PT!U82,PT!U83))</f>
        <v/>
      </c>
      <c r="G83" s="30" t="str">
        <f ca="1">IF($A82="","",SUM(PT!V82,PT!V83))</f>
        <v/>
      </c>
      <c r="H83" s="30" t="str">
        <f ca="1">IF($A82="","",SUM(PT!W82,PT!W83))</f>
        <v/>
      </c>
      <c r="I83" s="30" t="str">
        <f ca="1">IF($A82="","",SUM(PT!X82,PT!X83))</f>
        <v/>
      </c>
      <c r="J83" s="30" t="str">
        <f ca="1">IF($A82="","",SUM(PT!Y82,PT!Y83))</f>
        <v/>
      </c>
      <c r="K83" s="30" t="str">
        <f ca="1">IF($A82="","",SUM(PT!Z82,PT!Z83))</f>
        <v/>
      </c>
      <c r="L83" s="30" t="str">
        <f ca="1">IF($A82="","",SUM(PT!AA82,PT!AA83))</f>
        <v/>
      </c>
      <c r="M83" s="30" t="str">
        <f ca="1">IF($A82="","",SUM(PT!AB82,PT!AB83))</f>
        <v/>
      </c>
      <c r="N83" s="30" t="str">
        <f ca="1">IF($A82="","",SUM(PT!AC82,PT!AC83))</f>
        <v/>
      </c>
      <c r="O83" s="30" t="str">
        <f ca="1">IF($A82="","",SUM(PT!AD82,PT!AD83))</f>
        <v/>
      </c>
      <c r="P83" s="31" t="str">
        <f ca="1">IF($A82="","",SUM(PT!AE82,PT!AE83))</f>
        <v/>
      </c>
      <c r="Q83" s="31" t="str">
        <f ca="1">IF($A82="","",SUM(PT!AF82,PT!AF83))</f>
        <v/>
      </c>
      <c r="R83" s="23">
        <f t="shared" si="3"/>
        <v>0</v>
      </c>
      <c r="S83" s="1242"/>
      <c r="T83" s="1251"/>
      <c r="U83" s="1217"/>
      <c r="V83" s="1255"/>
    </row>
    <row r="84" spans="1:22" ht="12.75" customHeight="1">
      <c r="A84" s="1237" t="str">
        <f ca="1">IF(Rosters!H27="","",Rosters!H27)</f>
        <v/>
      </c>
      <c r="B84" s="1239" t="str">
        <f ca="1">IF(Rosters!I27="","",Rosters!I27)</f>
        <v/>
      </c>
      <c r="C84" s="27" t="s">
        <v>62</v>
      </c>
      <c r="D84" s="7" t="str">
        <f ca="1">IF($A84="","",SUM(PT!E84,PT!E85))</f>
        <v/>
      </c>
      <c r="E84" s="8" t="str">
        <f ca="1">IF($A84="","",SUM(PT!F84,PT!F85))</f>
        <v/>
      </c>
      <c r="F84" s="8" t="str">
        <f ca="1">IF($A84="","",SUM(PT!G84,PT!G85))</f>
        <v/>
      </c>
      <c r="G84" s="8" t="str">
        <f ca="1">IF($A84="","",SUM(PT!H84,PT!H85))</f>
        <v/>
      </c>
      <c r="H84" s="8" t="str">
        <f ca="1">IF($A84="","",SUM(PT!I84,PT!I85))</f>
        <v/>
      </c>
      <c r="I84" s="8" t="str">
        <f ca="1">IF($A84="","",SUM(PT!J84,PT!J85))</f>
        <v/>
      </c>
      <c r="J84" s="8" t="str">
        <f ca="1">IF($A84="","",SUM(PT!K84,PT!K85))</f>
        <v/>
      </c>
      <c r="K84" s="8" t="str">
        <f ca="1">IF($A84="","",SUM(PT!L84,PT!L85))</f>
        <v/>
      </c>
      <c r="L84" s="8" t="str">
        <f ca="1">IF($A84="","",SUM(PT!M84,PT!M85))</f>
        <v/>
      </c>
      <c r="M84" s="8" t="str">
        <f ca="1">IF($A84="","",SUM(PT!N84,PT!N85))</f>
        <v/>
      </c>
      <c r="N84" s="8" t="str">
        <f ca="1">IF($A84="","",SUM(PT!O84,PT!O85))</f>
        <v/>
      </c>
      <c r="O84" s="8" t="str">
        <f ca="1">IF($A84="","",SUM(PT!P84,PT!P85))</f>
        <v/>
      </c>
      <c r="P84" s="43"/>
      <c r="Q84" s="43"/>
      <c r="R84" s="41">
        <f t="shared" si="3"/>
        <v>0</v>
      </c>
      <c r="S84" s="1241" t="str">
        <f ca="1">IF($A84="","",SUM(PT!AI84,PT!AI85))</f>
        <v/>
      </c>
      <c r="T84" s="1243" t="str">
        <f ca="1">IF($A84="","",SUM(PT!AK84,PT!AK85))</f>
        <v/>
      </c>
      <c r="U84" s="1244" t="str">
        <f ca="1">IF($A84="","",SUM(PT!AL84,PT!AL85))</f>
        <v/>
      </c>
      <c r="V84" s="1245" t="str">
        <f ca="1">IF($A84="","",SUM(PT!AM84,PT!AM85))</f>
        <v/>
      </c>
    </row>
    <row r="85" spans="1:22" ht="12.75" customHeight="1">
      <c r="A85" s="1238"/>
      <c r="B85" s="1240"/>
      <c r="C85" s="26" t="s">
        <v>61</v>
      </c>
      <c r="D85" s="29" t="str">
        <f ca="1">IF($A84="","",SUM(PT!S84,PT!S85))</f>
        <v/>
      </c>
      <c r="E85" s="30" t="str">
        <f ca="1">IF($A84="","",SUM(PT!T84,PT!T85))</f>
        <v/>
      </c>
      <c r="F85" s="30" t="str">
        <f ca="1">IF($A84="","",SUM(PT!U84,PT!U85))</f>
        <v/>
      </c>
      <c r="G85" s="30" t="str">
        <f ca="1">IF($A84="","",SUM(PT!V84,PT!V85))</f>
        <v/>
      </c>
      <c r="H85" s="30" t="str">
        <f ca="1">IF($A84="","",SUM(PT!W84,PT!W85))</f>
        <v/>
      </c>
      <c r="I85" s="30" t="str">
        <f ca="1">IF($A84="","",SUM(PT!X84,PT!X85))</f>
        <v/>
      </c>
      <c r="J85" s="30" t="str">
        <f ca="1">IF($A84="","",SUM(PT!Y84,PT!Y85))</f>
        <v/>
      </c>
      <c r="K85" s="30" t="str">
        <f ca="1">IF($A84="","",SUM(PT!Z84,PT!Z85))</f>
        <v/>
      </c>
      <c r="L85" s="30" t="str">
        <f ca="1">IF($A84="","",SUM(PT!AA84,PT!AA85))</f>
        <v/>
      </c>
      <c r="M85" s="30" t="str">
        <f ca="1">IF($A84="","",SUM(PT!AB84,PT!AB85))</f>
        <v/>
      </c>
      <c r="N85" s="30" t="str">
        <f ca="1">IF($A84="","",SUM(PT!AC84,PT!AC85))</f>
        <v/>
      </c>
      <c r="O85" s="30" t="str">
        <f ca="1">IF($A84="","",SUM(PT!AD84,PT!AD85))</f>
        <v/>
      </c>
      <c r="P85" s="31" t="str">
        <f ca="1">IF($A84="","",SUM(PT!AE84,PT!AE85))</f>
        <v/>
      </c>
      <c r="Q85" s="31" t="str">
        <f ca="1">IF($A84="","",SUM(PT!AF84,PT!AF85))</f>
        <v/>
      </c>
      <c r="R85" s="23">
        <f t="shared" si="3"/>
        <v>0</v>
      </c>
      <c r="S85" s="1242"/>
      <c r="T85" s="1243"/>
      <c r="U85" s="1244"/>
      <c r="V85" s="1245"/>
    </row>
    <row r="86" spans="1:22" ht="12.75" customHeight="1">
      <c r="A86" s="1246" t="str">
        <f ca="1">IF(Rosters!H28="","",Rosters!H28)</f>
        <v/>
      </c>
      <c r="B86" s="1248" t="str">
        <f ca="1">IF(Rosters!I28="","",Rosters!I28)</f>
        <v/>
      </c>
      <c r="C86" s="27" t="s">
        <v>62</v>
      </c>
      <c r="D86" s="7" t="str">
        <f ca="1">IF($A86="","",SUM(PT!E86,PT!E87))</f>
        <v/>
      </c>
      <c r="E86" s="8" t="str">
        <f ca="1">IF($A86="","",SUM(PT!F86,PT!F87))</f>
        <v/>
      </c>
      <c r="F86" s="8" t="str">
        <f ca="1">IF($A86="","",SUM(PT!G86,PT!G87))</f>
        <v/>
      </c>
      <c r="G86" s="8" t="str">
        <f ca="1">IF($A86="","",SUM(PT!H86,PT!H87))</f>
        <v/>
      </c>
      <c r="H86" s="8" t="str">
        <f ca="1">IF($A86="","",SUM(PT!I86,PT!I87))</f>
        <v/>
      </c>
      <c r="I86" s="8" t="str">
        <f ca="1">IF($A86="","",SUM(PT!J86,PT!J87))</f>
        <v/>
      </c>
      <c r="J86" s="8" t="str">
        <f ca="1">IF($A86="","",SUM(PT!K86,PT!K87))</f>
        <v/>
      </c>
      <c r="K86" s="8" t="str">
        <f ca="1">IF($A86="","",SUM(PT!L86,PT!L87))</f>
        <v/>
      </c>
      <c r="L86" s="8" t="str">
        <f ca="1">IF($A86="","",SUM(PT!M86,PT!M87))</f>
        <v/>
      </c>
      <c r="M86" s="8" t="str">
        <f ca="1">IF($A86="","",SUM(PT!N86,PT!N87))</f>
        <v/>
      </c>
      <c r="N86" s="8" t="str">
        <f ca="1">IF($A86="","",SUM(PT!O86,PT!O87))</f>
        <v/>
      </c>
      <c r="O86" s="8" t="str">
        <f ca="1">IF($A86="","",SUM(PT!P86,PT!P87))</f>
        <v/>
      </c>
      <c r="P86" s="43"/>
      <c r="Q86" s="43"/>
      <c r="R86" s="41">
        <f t="shared" si="3"/>
        <v>0</v>
      </c>
      <c r="S86" s="1241" t="str">
        <f ca="1">IF($A86="","",SUM(PT!AI86,PT!AI87))</f>
        <v/>
      </c>
      <c r="T86" s="1251" t="str">
        <f ca="1">IF($A86="","",SUM(PT!AK86,PT!AK87))</f>
        <v/>
      </c>
      <c r="U86" s="1217" t="str">
        <f ca="1">IF($A86="","",SUM(PT!AL86,PT!AL87))</f>
        <v/>
      </c>
      <c r="V86" s="1255" t="str">
        <f ca="1">IF($A86="","",SUM(PT!AM86,PT!AM87))</f>
        <v/>
      </c>
    </row>
    <row r="87" spans="1:22" ht="12.75" customHeight="1">
      <c r="A87" s="1253"/>
      <c r="B87" s="1254"/>
      <c r="C87" s="26" t="s">
        <v>61</v>
      </c>
      <c r="D87" s="29" t="str">
        <f ca="1">IF($A86="","",SUM(PT!S86,PT!S87))</f>
        <v/>
      </c>
      <c r="E87" s="30" t="str">
        <f ca="1">IF($A86="","",SUM(PT!T86,PT!T87))</f>
        <v/>
      </c>
      <c r="F87" s="30" t="str">
        <f ca="1">IF($A86="","",SUM(PT!U86,PT!U87))</f>
        <v/>
      </c>
      <c r="G87" s="30" t="str">
        <f ca="1">IF($A86="","",SUM(PT!V86,PT!V87))</f>
        <v/>
      </c>
      <c r="H87" s="30" t="str">
        <f ca="1">IF($A86="","",SUM(PT!W86,PT!W87))</f>
        <v/>
      </c>
      <c r="I87" s="30" t="str">
        <f ca="1">IF($A86="","",SUM(PT!X86,PT!X87))</f>
        <v/>
      </c>
      <c r="J87" s="30" t="str">
        <f ca="1">IF($A86="","",SUM(PT!Y86,PT!Y87))</f>
        <v/>
      </c>
      <c r="K87" s="30" t="str">
        <f ca="1">IF($A86="","",SUM(PT!Z86,PT!Z87))</f>
        <v/>
      </c>
      <c r="L87" s="30" t="str">
        <f ca="1">IF($A86="","",SUM(PT!AA86,PT!AA87))</f>
        <v/>
      </c>
      <c r="M87" s="30" t="str">
        <f ca="1">IF($A86="","",SUM(PT!AB86,PT!AB87))</f>
        <v/>
      </c>
      <c r="N87" s="30" t="str">
        <f ca="1">IF($A86="","",SUM(PT!AC86,PT!AC87))</f>
        <v/>
      </c>
      <c r="O87" s="30" t="str">
        <f ca="1">IF($A86="","",SUM(PT!AD86,PT!AD87))</f>
        <v/>
      </c>
      <c r="P87" s="31" t="str">
        <f ca="1">IF($A86="","",SUM(PT!AE86,PT!AE87))</f>
        <v/>
      </c>
      <c r="Q87" s="31" t="str">
        <f ca="1">IF($A86="","",SUM(PT!AF86,PT!AF87))</f>
        <v/>
      </c>
      <c r="R87" s="23">
        <f t="shared" si="3"/>
        <v>0</v>
      </c>
      <c r="S87" s="1242"/>
      <c r="T87" s="1251"/>
      <c r="U87" s="1217"/>
      <c r="V87" s="1255"/>
    </row>
    <row r="88" spans="1:22" ht="12.75" customHeight="1">
      <c r="A88" s="1237" t="str">
        <f ca="1">IF(Rosters!H29="","",Rosters!H29)</f>
        <v/>
      </c>
      <c r="B88" s="1239" t="str">
        <f ca="1">IF(Rosters!I29="","",Rosters!I29)</f>
        <v/>
      </c>
      <c r="C88" s="27" t="s">
        <v>62</v>
      </c>
      <c r="D88" s="7" t="str">
        <f ca="1">IF($A88="","",SUM(PT!E88,PT!E89))</f>
        <v/>
      </c>
      <c r="E88" s="8" t="str">
        <f ca="1">IF($A88="","",SUM(PT!F88,PT!F89))</f>
        <v/>
      </c>
      <c r="F88" s="8" t="str">
        <f ca="1">IF($A88="","",SUM(PT!G88,PT!G89))</f>
        <v/>
      </c>
      <c r="G88" s="8" t="str">
        <f ca="1">IF($A88="","",SUM(PT!H88,PT!H89))</f>
        <v/>
      </c>
      <c r="H88" s="8" t="str">
        <f ca="1">IF($A88="","",SUM(PT!I88,PT!I89))</f>
        <v/>
      </c>
      <c r="I88" s="8" t="str">
        <f ca="1">IF($A88="","",SUM(PT!J88,PT!J89))</f>
        <v/>
      </c>
      <c r="J88" s="8" t="str">
        <f ca="1">IF($A88="","",SUM(PT!K88,PT!K89))</f>
        <v/>
      </c>
      <c r="K88" s="8" t="str">
        <f ca="1">IF($A88="","",SUM(PT!L88,PT!L89))</f>
        <v/>
      </c>
      <c r="L88" s="8" t="str">
        <f ca="1">IF($A88="","",SUM(PT!M88,PT!M89))</f>
        <v/>
      </c>
      <c r="M88" s="8" t="str">
        <f ca="1">IF($A88="","",SUM(PT!N88,PT!N89))</f>
        <v/>
      </c>
      <c r="N88" s="8" t="str">
        <f ca="1">IF($A88="","",SUM(PT!O88,PT!O89))</f>
        <v/>
      </c>
      <c r="O88" s="8" t="str">
        <f ca="1">IF($A88="","",SUM(PT!P88,PT!P89))</f>
        <v/>
      </c>
      <c r="P88" s="43"/>
      <c r="Q88" s="43"/>
      <c r="R88" s="41">
        <f t="shared" si="3"/>
        <v>0</v>
      </c>
      <c r="S88" s="1241" t="str">
        <f ca="1">IF($A88="","",SUM(PT!AI88,PT!AI89))</f>
        <v/>
      </c>
      <c r="T88" s="1243" t="str">
        <f ca="1">IF($A88="","",SUM(PT!AK88,PT!AK89))</f>
        <v/>
      </c>
      <c r="U88" s="1244" t="str">
        <f ca="1">IF($A88="","",SUM(PT!AL88,PT!AL89))</f>
        <v/>
      </c>
      <c r="V88" s="1245" t="str">
        <f ca="1">IF($A88="","",SUM(PT!AM88,PT!AM89))</f>
        <v/>
      </c>
    </row>
    <row r="89" spans="1:22" ht="12.75" customHeight="1">
      <c r="A89" s="1238"/>
      <c r="B89" s="1240"/>
      <c r="C89" s="26" t="s">
        <v>61</v>
      </c>
      <c r="D89" s="29" t="str">
        <f ca="1">IF($A88="","",SUM(PT!S88,PT!S89))</f>
        <v/>
      </c>
      <c r="E89" s="30" t="str">
        <f ca="1">IF($A88="","",SUM(PT!T88,PT!T89))</f>
        <v/>
      </c>
      <c r="F89" s="30" t="str">
        <f ca="1">IF($A88="","",SUM(PT!U88,PT!U89))</f>
        <v/>
      </c>
      <c r="G89" s="30" t="str">
        <f ca="1">IF($A88="","",SUM(PT!V88,PT!V89))</f>
        <v/>
      </c>
      <c r="H89" s="30" t="str">
        <f ca="1">IF($A88="","",SUM(PT!W88,PT!W89))</f>
        <v/>
      </c>
      <c r="I89" s="30" t="str">
        <f ca="1">IF($A88="","",SUM(PT!X88,PT!X89))</f>
        <v/>
      </c>
      <c r="J89" s="30" t="str">
        <f ca="1">IF($A88="","",SUM(PT!Y88,PT!Y89))</f>
        <v/>
      </c>
      <c r="K89" s="30" t="str">
        <f ca="1">IF($A88="","",SUM(PT!Z88,PT!Z89))</f>
        <v/>
      </c>
      <c r="L89" s="30" t="str">
        <f ca="1">IF($A88="","",SUM(PT!AA88,PT!AA89))</f>
        <v/>
      </c>
      <c r="M89" s="30" t="str">
        <f ca="1">IF($A88="","",SUM(PT!AB88,PT!AB89))</f>
        <v/>
      </c>
      <c r="N89" s="30" t="str">
        <f ca="1">IF($A88="","",SUM(PT!AC88,PT!AC89))</f>
        <v/>
      </c>
      <c r="O89" s="30" t="str">
        <f ca="1">IF($A88="","",SUM(PT!AD88,PT!AD89))</f>
        <v/>
      </c>
      <c r="P89" s="31" t="str">
        <f ca="1">IF($A88="","",SUM(PT!AE88,PT!AE89))</f>
        <v/>
      </c>
      <c r="Q89" s="31" t="str">
        <f ca="1">IF($A88="","",SUM(PT!AF88,PT!AF89))</f>
        <v/>
      </c>
      <c r="R89" s="23">
        <f t="shared" si="3"/>
        <v>0</v>
      </c>
      <c r="S89" s="1242"/>
      <c r="T89" s="1243"/>
      <c r="U89" s="1244"/>
      <c r="V89" s="1245"/>
    </row>
    <row r="90" spans="1:22" ht="12.75" customHeight="1">
      <c r="A90" s="1246" t="str">
        <f ca="1">IF(Rosters!H30="","",Rosters!H30)</f>
        <v/>
      </c>
      <c r="B90" s="1248" t="str">
        <f ca="1">IF(Rosters!I30="","",Rosters!I30)</f>
        <v/>
      </c>
      <c r="C90" s="27" t="s">
        <v>62</v>
      </c>
      <c r="D90" s="7" t="str">
        <f ca="1">IF($A90="","",SUM(PT!E90,PT!E91))</f>
        <v/>
      </c>
      <c r="E90" s="8" t="str">
        <f ca="1">IF($A90="","",SUM(PT!F90,PT!F91))</f>
        <v/>
      </c>
      <c r="F90" s="8" t="str">
        <f ca="1">IF($A90="","",SUM(PT!G90,PT!G91))</f>
        <v/>
      </c>
      <c r="G90" s="8" t="str">
        <f ca="1">IF($A90="","",SUM(PT!H90,PT!H91))</f>
        <v/>
      </c>
      <c r="H90" s="8" t="str">
        <f ca="1">IF($A90="","",SUM(PT!I90,PT!I91))</f>
        <v/>
      </c>
      <c r="I90" s="8" t="str">
        <f ca="1">IF($A90="","",SUM(PT!J90,PT!J91))</f>
        <v/>
      </c>
      <c r="J90" s="8" t="str">
        <f ca="1">IF($A90="","",SUM(PT!K90,PT!K91))</f>
        <v/>
      </c>
      <c r="K90" s="8" t="str">
        <f ca="1">IF($A90="","",SUM(PT!L90,PT!L91))</f>
        <v/>
      </c>
      <c r="L90" s="8" t="str">
        <f ca="1">IF($A90="","",SUM(PT!M90,PT!M91))</f>
        <v/>
      </c>
      <c r="M90" s="8" t="str">
        <f ca="1">IF($A90="","",SUM(PT!N90,PT!N91))</f>
        <v/>
      </c>
      <c r="N90" s="8" t="str">
        <f ca="1">IF($A90="","",SUM(PT!O90,PT!O91))</f>
        <v/>
      </c>
      <c r="O90" s="8" t="str">
        <f ca="1">IF($A90="","",SUM(PT!P90,PT!P91))</f>
        <v/>
      </c>
      <c r="P90" s="43"/>
      <c r="Q90" s="43"/>
      <c r="R90" s="41">
        <f t="shared" si="3"/>
        <v>0</v>
      </c>
      <c r="S90" s="1241" t="str">
        <f ca="1">IF($A90="","",SUM(PT!AI90,PT!AI91))</f>
        <v/>
      </c>
      <c r="T90" s="1251" t="str">
        <f ca="1">IF($A90="","",SUM(PT!AK90,PT!AK91))</f>
        <v/>
      </c>
      <c r="U90" s="1233" t="str">
        <f ca="1">IF($A90="","",SUM(PT!AL90,PT!AL91))</f>
        <v/>
      </c>
      <c r="V90" s="1235" t="str">
        <f ca="1">IF($A90="","",SUM(PT!AM90,PT!AM91))</f>
        <v/>
      </c>
    </row>
    <row r="91" spans="1:22" ht="12.75" customHeight="1" thickBot="1">
      <c r="A91" s="1247"/>
      <c r="B91" s="1249"/>
      <c r="C91" s="28" t="s">
        <v>61</v>
      </c>
      <c r="D91" s="29" t="str">
        <f ca="1">IF($A90="","",SUM(PT!S90,PT!S91))</f>
        <v/>
      </c>
      <c r="E91" s="30" t="str">
        <f ca="1">IF($A90="","",SUM(PT!T90,PT!T91))</f>
        <v/>
      </c>
      <c r="F91" s="30" t="str">
        <f ca="1">IF($A90="","",SUM(PT!U90,PT!U91))</f>
        <v/>
      </c>
      <c r="G91" s="30" t="str">
        <f ca="1">IF($A90="","",SUM(PT!V90,PT!V91))</f>
        <v/>
      </c>
      <c r="H91" s="30" t="str">
        <f ca="1">IF($A90="","",SUM(PT!W90,PT!W91))</f>
        <v/>
      </c>
      <c r="I91" s="30" t="str">
        <f ca="1">IF($A90="","",SUM(PT!X90,PT!X91))</f>
        <v/>
      </c>
      <c r="J91" s="30" t="str">
        <f ca="1">IF($A90="","",SUM(PT!Y90,PT!Y91))</f>
        <v/>
      </c>
      <c r="K91" s="30" t="str">
        <f ca="1">IF($A90="","",SUM(PT!Z90,PT!Z91))</f>
        <v/>
      </c>
      <c r="L91" s="30" t="str">
        <f ca="1">IF($A90="","",SUM(PT!AA90,PT!AA91))</f>
        <v/>
      </c>
      <c r="M91" s="30" t="str">
        <f ca="1">IF($A90="","",SUM(PT!AB90,PT!AB91))</f>
        <v/>
      </c>
      <c r="N91" s="30" t="str">
        <f ca="1">IF($A90="","",SUM(PT!AC90,PT!AC91))</f>
        <v/>
      </c>
      <c r="O91" s="30" t="str">
        <f ca="1">IF($A90="","",SUM(PT!AD90,PT!AD91))</f>
        <v/>
      </c>
      <c r="P91" s="31" t="str">
        <f ca="1">IF($A90="","",SUM(PT!AE90,PT!AE91))</f>
        <v/>
      </c>
      <c r="Q91" s="31" t="str">
        <f ca="1">IF($A90="","",SUM(PT!AF90,PT!AF91))</f>
        <v/>
      </c>
      <c r="R91" s="103">
        <f t="shared" si="3"/>
        <v>0</v>
      </c>
      <c r="S91" s="1250"/>
      <c r="T91" s="1252"/>
      <c r="U91" s="1234"/>
      <c r="V91" s="1236"/>
    </row>
    <row r="92" spans="1:22" ht="12.75" customHeight="1" thickBot="1">
      <c r="A92" s="1218" t="s">
        <v>179</v>
      </c>
      <c r="B92" s="1219"/>
      <c r="C92" s="1220"/>
      <c r="D92" s="653">
        <f t="shared" ref="D92:O92" si="4">SUM(D52,D54,D56,D58,D60,D62,D64,D66,D68,D70,D72,D74,D76,D78,D80,D90)</f>
        <v>11</v>
      </c>
      <c r="E92" s="654">
        <f t="shared" si="4"/>
        <v>6</v>
      </c>
      <c r="F92" s="654">
        <f t="shared" si="4"/>
        <v>6</v>
      </c>
      <c r="G92" s="654">
        <f t="shared" si="4"/>
        <v>13</v>
      </c>
      <c r="H92" s="654">
        <f t="shared" si="4"/>
        <v>3</v>
      </c>
      <c r="I92" s="654">
        <f t="shared" si="4"/>
        <v>1</v>
      </c>
      <c r="J92" s="654">
        <f t="shared" si="4"/>
        <v>6</v>
      </c>
      <c r="K92" s="654">
        <f t="shared" si="4"/>
        <v>1</v>
      </c>
      <c r="L92" s="654">
        <f t="shared" si="4"/>
        <v>1</v>
      </c>
      <c r="M92" s="654">
        <f t="shared" si="4"/>
        <v>10</v>
      </c>
      <c r="N92" s="654">
        <f t="shared" si="4"/>
        <v>5</v>
      </c>
      <c r="O92" s="654">
        <f t="shared" si="4"/>
        <v>0</v>
      </c>
      <c r="P92" s="655"/>
      <c r="Q92" s="655"/>
      <c r="R92" s="274">
        <f>SUM(R52,R54,R56,R58,R60,R62,R64,R66,R68,R70,R72,R74,R76,R78,R80,R90)</f>
        <v>63</v>
      </c>
      <c r="S92" s="638"/>
      <c r="T92" s="650">
        <f>SUM(T52:T90)</f>
        <v>0</v>
      </c>
      <c r="U92" s="651">
        <f>SUM(U52:U90)</f>
        <v>0</v>
      </c>
      <c r="V92" s="652">
        <f>SUM(V52:V90)</f>
        <v>0</v>
      </c>
    </row>
    <row r="93" spans="1:22" ht="12.75" customHeight="1" thickBot="1">
      <c r="A93" s="1221"/>
      <c r="B93" s="1222"/>
      <c r="C93" s="1222"/>
      <c r="D93" s="1223" t="s">
        <v>413</v>
      </c>
      <c r="E93" s="1223"/>
      <c r="F93" s="1223"/>
      <c r="G93" s="1223"/>
      <c r="H93" s="1223"/>
      <c r="I93" s="1224">
        <f ca="1">IF(OR(LU!V3=0,LU!V102=0),"",R92/(LU!V3+LU!V102))</f>
        <v>1.6578947368421053</v>
      </c>
      <c r="J93" s="1225"/>
      <c r="K93" s="1226" t="s">
        <v>414</v>
      </c>
      <c r="L93" s="1227"/>
      <c r="M93" s="1227"/>
      <c r="N93" s="1227"/>
      <c r="O93" s="1227"/>
      <c r="P93" s="1262">
        <f>IF(R43+R92=0,"",R92/(R43+R92))</f>
        <v>0.48837209302325579</v>
      </c>
      <c r="Q93" s="1262"/>
      <c r="R93" s="639"/>
      <c r="S93" s="640"/>
      <c r="T93" s="1285" t="s">
        <v>185</v>
      </c>
      <c r="U93" s="1286"/>
      <c r="V93" s="1287"/>
    </row>
    <row r="94" spans="1:22" ht="12.75" customHeight="1" thickBot="1">
      <c r="A94" s="1221"/>
      <c r="B94" s="1222"/>
      <c r="C94" s="1222"/>
      <c r="D94" s="1230" t="s">
        <v>415</v>
      </c>
      <c r="E94" s="1230"/>
      <c r="F94" s="1230"/>
      <c r="G94" s="1230"/>
      <c r="H94" s="1230"/>
      <c r="I94" s="1231">
        <f ca="1">IF(OR(I44="",I93=""),"",I93-I44)</f>
        <v>-7.8947368421052655E-2</v>
      </c>
      <c r="J94" s="1232"/>
      <c r="K94" s="1228"/>
      <c r="L94" s="1229"/>
      <c r="M94" s="1229"/>
      <c r="N94" s="1229"/>
      <c r="O94" s="1229"/>
      <c r="P94" s="1263"/>
      <c r="Q94" s="1263"/>
      <c r="R94" s="641"/>
      <c r="S94" s="642"/>
      <c r="T94" s="643"/>
      <c r="U94" s="643"/>
      <c r="V94" s="644"/>
    </row>
    <row r="95" spans="1:22" ht="12.75" customHeight="1" thickBot="1">
      <c r="A95" s="1219" t="s">
        <v>180</v>
      </c>
      <c r="B95" s="1219"/>
      <c r="C95" s="1219"/>
      <c r="D95" s="653">
        <f t="shared" ref="D95:R95" si="5">SUM(D53,D55,D57,D59,D61,D63,D65,D67,D69,D71,D73,D75,D77,D79,D81,D91)</f>
        <v>1</v>
      </c>
      <c r="E95" s="654">
        <f t="shared" si="5"/>
        <v>2</v>
      </c>
      <c r="F95" s="654">
        <f t="shared" si="5"/>
        <v>0</v>
      </c>
      <c r="G95" s="654">
        <f t="shared" si="5"/>
        <v>0</v>
      </c>
      <c r="H95" s="654">
        <f t="shared" si="5"/>
        <v>1</v>
      </c>
      <c r="I95" s="654">
        <f t="shared" si="5"/>
        <v>0</v>
      </c>
      <c r="J95" s="654">
        <f t="shared" si="5"/>
        <v>0</v>
      </c>
      <c r="K95" s="654">
        <f t="shared" si="5"/>
        <v>0</v>
      </c>
      <c r="L95" s="654">
        <f t="shared" si="5"/>
        <v>0</v>
      </c>
      <c r="M95" s="654">
        <f t="shared" si="5"/>
        <v>3</v>
      </c>
      <c r="N95" s="654">
        <f t="shared" si="5"/>
        <v>2</v>
      </c>
      <c r="O95" s="654">
        <f t="shared" si="5"/>
        <v>0</v>
      </c>
      <c r="P95" s="657">
        <f t="shared" si="5"/>
        <v>0</v>
      </c>
      <c r="Q95" s="657">
        <f t="shared" si="5"/>
        <v>0</v>
      </c>
      <c r="R95" s="274">
        <f t="shared" si="5"/>
        <v>9</v>
      </c>
      <c r="S95" s="656">
        <f>SUM(S52:S91)</f>
        <v>18</v>
      </c>
      <c r="T95" s="1269" t="s">
        <v>284</v>
      </c>
      <c r="U95" s="1269"/>
      <c r="V95" s="1270"/>
    </row>
    <row r="96" spans="1:22" ht="12.75" customHeight="1">
      <c r="A96" s="1222"/>
      <c r="B96" s="1222"/>
      <c r="C96" s="1222"/>
      <c r="D96" s="1223" t="s">
        <v>416</v>
      </c>
      <c r="E96" s="1223"/>
      <c r="F96" s="1223"/>
      <c r="G96" s="1223"/>
      <c r="H96" s="1223"/>
      <c r="I96" s="1224">
        <f ca="1">IF(OR(LU!V3=0,LU!V102=0),"",R95/(LU!V3+LU!V102))</f>
        <v>0.23684210526315788</v>
      </c>
      <c r="J96" s="1224"/>
      <c r="K96" s="1226" t="s">
        <v>417</v>
      </c>
      <c r="L96" s="1227"/>
      <c r="M96" s="1227"/>
      <c r="N96" s="1227"/>
      <c r="O96" s="1227"/>
      <c r="P96" s="1262">
        <f>IF(R46+R95=0,"",R95/(R46+R95))</f>
        <v>0.36</v>
      </c>
      <c r="Q96" s="1262"/>
      <c r="R96" s="639"/>
      <c r="S96" s="1289">
        <f>IF(S46+S95=0,"",S95/(S46+S95))</f>
        <v>0.4</v>
      </c>
      <c r="T96" s="1279" t="s">
        <v>418</v>
      </c>
      <c r="U96" s="1279"/>
      <c r="V96" s="1280"/>
    </row>
    <row r="97" spans="1:22" ht="12.75" customHeight="1" thickBot="1">
      <c r="A97" s="1268"/>
      <c r="B97" s="1268"/>
      <c r="C97" s="1268"/>
      <c r="D97" s="1230" t="s">
        <v>415</v>
      </c>
      <c r="E97" s="1230"/>
      <c r="F97" s="1230"/>
      <c r="G97" s="1230"/>
      <c r="H97" s="1230"/>
      <c r="I97" s="1306">
        <f>IF(OR(I47="",I96=""),"",I96-I47)</f>
        <v>-0.18421052631578946</v>
      </c>
      <c r="J97" s="1306"/>
      <c r="K97" s="1272"/>
      <c r="L97" s="1273"/>
      <c r="M97" s="1273"/>
      <c r="N97" s="1273"/>
      <c r="O97" s="1273"/>
      <c r="P97" s="1288"/>
      <c r="Q97" s="1288"/>
      <c r="R97" s="646"/>
      <c r="S97" s="1290"/>
      <c r="T97" s="1281"/>
      <c r="U97" s="1281"/>
      <c r="V97" s="1282"/>
    </row>
  </sheetData>
  <mergeCells count="282">
    <mergeCell ref="B60:B61"/>
    <mergeCell ref="T60:T61"/>
    <mergeCell ref="S62:S63"/>
    <mergeCell ref="T62:T63"/>
    <mergeCell ref="A95:C97"/>
    <mergeCell ref="T95:V95"/>
    <mergeCell ref="D96:H96"/>
    <mergeCell ref="I96:J96"/>
    <mergeCell ref="K96:O97"/>
    <mergeCell ref="P96:Q97"/>
    <mergeCell ref="S96:S97"/>
    <mergeCell ref="T96:V97"/>
    <mergeCell ref="D97:H97"/>
    <mergeCell ref="I97:J97"/>
    <mergeCell ref="U11:U12"/>
    <mergeCell ref="S66:S67"/>
    <mergeCell ref="P93:Q94"/>
    <mergeCell ref="S60:S61"/>
    <mergeCell ref="T93:V93"/>
    <mergeCell ref="S82:S83"/>
    <mergeCell ref="U60:U61"/>
    <mergeCell ref="V60:V61"/>
    <mergeCell ref="U15:U16"/>
    <mergeCell ref="V62:V63"/>
    <mergeCell ref="V15:V16"/>
    <mergeCell ref="V11:V12"/>
    <mergeCell ref="U9:U10"/>
    <mergeCell ref="V9:V10"/>
    <mergeCell ref="U13:U14"/>
    <mergeCell ref="U5:U6"/>
    <mergeCell ref="V5:V6"/>
    <mergeCell ref="U7:U8"/>
    <mergeCell ref="V7:V8"/>
    <mergeCell ref="V13:V14"/>
    <mergeCell ref="A1:C1"/>
    <mergeCell ref="D1:R1"/>
    <mergeCell ref="T1:V1"/>
    <mergeCell ref="A3:A4"/>
    <mergeCell ref="B3:B4"/>
    <mergeCell ref="S3:S4"/>
    <mergeCell ref="T3:T4"/>
    <mergeCell ref="U3:U4"/>
    <mergeCell ref="V3:V4"/>
    <mergeCell ref="A5:A6"/>
    <mergeCell ref="B5:B6"/>
    <mergeCell ref="S5:S6"/>
    <mergeCell ref="T5:T6"/>
    <mergeCell ref="A7:A8"/>
    <mergeCell ref="B7:B8"/>
    <mergeCell ref="S7:S8"/>
    <mergeCell ref="T7:T8"/>
    <mergeCell ref="A9:A10"/>
    <mergeCell ref="B9:B10"/>
    <mergeCell ref="S9:S10"/>
    <mergeCell ref="T9:T10"/>
    <mergeCell ref="A11:A12"/>
    <mergeCell ref="B11:B12"/>
    <mergeCell ref="S11:S12"/>
    <mergeCell ref="T11:T12"/>
    <mergeCell ref="U17:U18"/>
    <mergeCell ref="V17:V18"/>
    <mergeCell ref="A13:A14"/>
    <mergeCell ref="B13:B14"/>
    <mergeCell ref="S13:S14"/>
    <mergeCell ref="T13:T14"/>
    <mergeCell ref="A15:A16"/>
    <mergeCell ref="B15:B16"/>
    <mergeCell ref="S15:S16"/>
    <mergeCell ref="T15:T16"/>
    <mergeCell ref="U19:U20"/>
    <mergeCell ref="V19:V20"/>
    <mergeCell ref="A19:A20"/>
    <mergeCell ref="B19:B20"/>
    <mergeCell ref="S19:S20"/>
    <mergeCell ref="T19:T20"/>
    <mergeCell ref="T17:T18"/>
    <mergeCell ref="S21:S22"/>
    <mergeCell ref="T21:T22"/>
    <mergeCell ref="A17:A18"/>
    <mergeCell ref="B17:B18"/>
    <mergeCell ref="S17:S18"/>
    <mergeCell ref="A21:A22"/>
    <mergeCell ref="B21:B22"/>
    <mergeCell ref="U21:U22"/>
    <mergeCell ref="V21:V22"/>
    <mergeCell ref="U23:U24"/>
    <mergeCell ref="V23:V24"/>
    <mergeCell ref="A23:A24"/>
    <mergeCell ref="B23:B24"/>
    <mergeCell ref="S23:S24"/>
    <mergeCell ref="T23:T24"/>
    <mergeCell ref="V25:V26"/>
    <mergeCell ref="U25:U26"/>
    <mergeCell ref="A25:A26"/>
    <mergeCell ref="B25:B26"/>
    <mergeCell ref="S29:S30"/>
    <mergeCell ref="T29:T30"/>
    <mergeCell ref="S25:S26"/>
    <mergeCell ref="T25:T26"/>
    <mergeCell ref="A29:A30"/>
    <mergeCell ref="U29:U30"/>
    <mergeCell ref="S31:S32"/>
    <mergeCell ref="T31:T32"/>
    <mergeCell ref="V29:V30"/>
    <mergeCell ref="U27:U28"/>
    <mergeCell ref="V27:V28"/>
    <mergeCell ref="A27:A28"/>
    <mergeCell ref="B27:B28"/>
    <mergeCell ref="S27:S28"/>
    <mergeCell ref="T27:T28"/>
    <mergeCell ref="B29:B30"/>
    <mergeCell ref="U33:U34"/>
    <mergeCell ref="V33:V34"/>
    <mergeCell ref="A31:A32"/>
    <mergeCell ref="B31:B32"/>
    <mergeCell ref="A33:A34"/>
    <mergeCell ref="B33:B34"/>
    <mergeCell ref="U31:U32"/>
    <mergeCell ref="V31:V32"/>
    <mergeCell ref="S33:S34"/>
    <mergeCell ref="T33:T34"/>
    <mergeCell ref="A41:A42"/>
    <mergeCell ref="B41:B42"/>
    <mergeCell ref="V37:V38"/>
    <mergeCell ref="U35:U36"/>
    <mergeCell ref="V35:V36"/>
    <mergeCell ref="S37:S38"/>
    <mergeCell ref="T37:T38"/>
    <mergeCell ref="A35:A36"/>
    <mergeCell ref="B35:B36"/>
    <mergeCell ref="S35:S36"/>
    <mergeCell ref="T35:T36"/>
    <mergeCell ref="P47:Q48"/>
    <mergeCell ref="S47:S48"/>
    <mergeCell ref="A52:A53"/>
    <mergeCell ref="B52:B53"/>
    <mergeCell ref="S52:S53"/>
    <mergeCell ref="A43:C45"/>
    <mergeCell ref="S41:S42"/>
    <mergeCell ref="T41:T42"/>
    <mergeCell ref="A50:C50"/>
    <mergeCell ref="U37:U38"/>
    <mergeCell ref="A37:A38"/>
    <mergeCell ref="B37:B38"/>
    <mergeCell ref="A39:A40"/>
    <mergeCell ref="B39:B40"/>
    <mergeCell ref="S39:S40"/>
    <mergeCell ref="T39:T40"/>
    <mergeCell ref="V52:V53"/>
    <mergeCell ref="U39:U40"/>
    <mergeCell ref="V39:V40"/>
    <mergeCell ref="U41:U42"/>
    <mergeCell ref="V41:V42"/>
    <mergeCell ref="U52:U53"/>
    <mergeCell ref="T47:V48"/>
    <mergeCell ref="T52:T53"/>
    <mergeCell ref="T44:V44"/>
    <mergeCell ref="T50:V50"/>
    <mergeCell ref="A46:C48"/>
    <mergeCell ref="T46:V46"/>
    <mergeCell ref="D47:H47"/>
    <mergeCell ref="I47:J47"/>
    <mergeCell ref="K47:O48"/>
    <mergeCell ref="D48:H48"/>
    <mergeCell ref="I48:J48"/>
    <mergeCell ref="K44:O45"/>
    <mergeCell ref="P44:Q45"/>
    <mergeCell ref="U54:U55"/>
    <mergeCell ref="V54:V55"/>
    <mergeCell ref="T54:T55"/>
    <mergeCell ref="D45:H45"/>
    <mergeCell ref="I45:J45"/>
    <mergeCell ref="D44:H44"/>
    <mergeCell ref="I44:J44"/>
    <mergeCell ref="D50:R50"/>
    <mergeCell ref="V56:V57"/>
    <mergeCell ref="A58:A59"/>
    <mergeCell ref="B58:B59"/>
    <mergeCell ref="T58:T59"/>
    <mergeCell ref="V58:V59"/>
    <mergeCell ref="A56:A57"/>
    <mergeCell ref="B56:B57"/>
    <mergeCell ref="S56:S57"/>
    <mergeCell ref="T56:T57"/>
    <mergeCell ref="U56:U57"/>
    <mergeCell ref="U62:U63"/>
    <mergeCell ref="T66:T67"/>
    <mergeCell ref="U58:U59"/>
    <mergeCell ref="S58:S59"/>
    <mergeCell ref="A54:A55"/>
    <mergeCell ref="B54:B55"/>
    <mergeCell ref="S54:S55"/>
    <mergeCell ref="A62:A63"/>
    <mergeCell ref="B62:B63"/>
    <mergeCell ref="A60:A61"/>
    <mergeCell ref="V66:V67"/>
    <mergeCell ref="A64:A65"/>
    <mergeCell ref="B64:B65"/>
    <mergeCell ref="S64:S65"/>
    <mergeCell ref="T64:T65"/>
    <mergeCell ref="U64:U65"/>
    <mergeCell ref="V64:V65"/>
    <mergeCell ref="A66:A67"/>
    <mergeCell ref="B66:B67"/>
    <mergeCell ref="U66:U67"/>
    <mergeCell ref="V68:V69"/>
    <mergeCell ref="A70:A71"/>
    <mergeCell ref="B70:B71"/>
    <mergeCell ref="A68:A69"/>
    <mergeCell ref="B68:B69"/>
    <mergeCell ref="S68:S69"/>
    <mergeCell ref="T68:T69"/>
    <mergeCell ref="T70:T71"/>
    <mergeCell ref="U70:U71"/>
    <mergeCell ref="A76:A77"/>
    <mergeCell ref="B76:B77"/>
    <mergeCell ref="S76:S77"/>
    <mergeCell ref="T76:T77"/>
    <mergeCell ref="U76:U77"/>
    <mergeCell ref="U68:U69"/>
    <mergeCell ref="A74:A75"/>
    <mergeCell ref="B74:B75"/>
    <mergeCell ref="V74:V75"/>
    <mergeCell ref="A72:A73"/>
    <mergeCell ref="B72:B73"/>
    <mergeCell ref="S72:S73"/>
    <mergeCell ref="T72:T73"/>
    <mergeCell ref="S74:S75"/>
    <mergeCell ref="T74:T75"/>
    <mergeCell ref="V72:V73"/>
    <mergeCell ref="V70:V71"/>
    <mergeCell ref="S70:S71"/>
    <mergeCell ref="U74:U75"/>
    <mergeCell ref="T78:T79"/>
    <mergeCell ref="U72:U73"/>
    <mergeCell ref="S78:S79"/>
    <mergeCell ref="V78:V79"/>
    <mergeCell ref="T80:T81"/>
    <mergeCell ref="U80:U81"/>
    <mergeCell ref="V80:V81"/>
    <mergeCell ref="A82:A83"/>
    <mergeCell ref="B82:B83"/>
    <mergeCell ref="T82:T83"/>
    <mergeCell ref="T84:T85"/>
    <mergeCell ref="V76:V77"/>
    <mergeCell ref="A78:A79"/>
    <mergeCell ref="B78:B79"/>
    <mergeCell ref="U78:U79"/>
    <mergeCell ref="U82:U83"/>
    <mergeCell ref="V82:V83"/>
    <mergeCell ref="A80:A81"/>
    <mergeCell ref="B80:B81"/>
    <mergeCell ref="S80:S81"/>
    <mergeCell ref="U84:U85"/>
    <mergeCell ref="V84:V85"/>
    <mergeCell ref="A86:A87"/>
    <mergeCell ref="B86:B87"/>
    <mergeCell ref="V86:V87"/>
    <mergeCell ref="S86:S87"/>
    <mergeCell ref="T86:T87"/>
    <mergeCell ref="A84:A85"/>
    <mergeCell ref="B84:B85"/>
    <mergeCell ref="S84:S85"/>
    <mergeCell ref="V90:V91"/>
    <mergeCell ref="A88:A89"/>
    <mergeCell ref="B88:B89"/>
    <mergeCell ref="S88:S89"/>
    <mergeCell ref="T88:T89"/>
    <mergeCell ref="U88:U89"/>
    <mergeCell ref="V88:V89"/>
    <mergeCell ref="A90:A91"/>
    <mergeCell ref="B90:B91"/>
    <mergeCell ref="S90:S91"/>
    <mergeCell ref="U86:U87"/>
    <mergeCell ref="A92:C94"/>
    <mergeCell ref="D93:H93"/>
    <mergeCell ref="I93:J93"/>
    <mergeCell ref="K93:O94"/>
    <mergeCell ref="D94:H94"/>
    <mergeCell ref="I94:J94"/>
    <mergeCell ref="U90:U91"/>
    <mergeCell ref="T90:T91"/>
  </mergeCells>
  <phoneticPr fontId="0" type="noConversion"/>
  <pageMargins left="0.7" right="0" top="0" bottom="0" header="0" footer="0"/>
  <rowBreaks count="1" manualBreakCount="1">
    <brk id="36" max="16383" man="1"/>
  </rowBreaks>
  <legacy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L29" sqref="L29"/>
    </sheetView>
  </sheetViews>
  <sheetFormatPr baseColWidth="10" defaultColWidth="8.83203125" defaultRowHeight="13"/>
  <cols>
    <col min="1" max="1" width="5.6640625" style="68" customWidth="1"/>
    <col min="2" max="2" width="23.6640625" style="68" customWidth="1"/>
    <col min="3" max="7" width="15.6640625" style="68" customWidth="1"/>
    <col min="8" max="9" width="11.83203125" style="68" customWidth="1"/>
    <col min="10" max="10" width="5.6640625" style="68" customWidth="1"/>
    <col min="11" max="11" width="23.6640625" style="68" customWidth="1"/>
    <col min="12" max="16" width="15.6640625" style="68" customWidth="1"/>
    <col min="17" max="18" width="11.83203125" style="68" customWidth="1"/>
    <col min="19" max="16384" width="8.83203125" style="68"/>
  </cols>
  <sheetData>
    <row r="1" spans="1:18" ht="13.5" customHeight="1" thickBot="1">
      <c r="A1" s="1324" t="s">
        <v>97</v>
      </c>
      <c r="B1" s="1120"/>
      <c r="C1" s="1325" t="str">
        <f ca="1">IF(Rosters!H9="","Away Team",Rosters!H9)</f>
        <v>Detroit Derby Girls</v>
      </c>
      <c r="D1" s="1325"/>
      <c r="E1" s="120" t="s">
        <v>173</v>
      </c>
      <c r="F1" s="1120"/>
      <c r="G1" s="1120"/>
      <c r="H1" s="121">
        <f ca="1">IF(Rosters!B5="","",Rosters!B5)</f>
        <v>40072</v>
      </c>
      <c r="I1" s="122" t="s">
        <v>175</v>
      </c>
      <c r="J1" s="1324" t="s">
        <v>97</v>
      </c>
      <c r="K1" s="1120"/>
      <c r="L1" s="1325" t="str">
        <f>C1</f>
        <v>Detroit Derby Girls</v>
      </c>
      <c r="M1" s="1325"/>
      <c r="N1" s="120" t="s">
        <v>173</v>
      </c>
      <c r="O1" s="1120"/>
      <c r="P1" s="1120"/>
      <c r="Q1" s="121">
        <f>H1</f>
        <v>40072</v>
      </c>
      <c r="R1" s="122" t="s">
        <v>176</v>
      </c>
    </row>
    <row r="2" spans="1:18" ht="23" thickBot="1">
      <c r="A2" s="123" t="s">
        <v>133</v>
      </c>
      <c r="B2" s="124" t="str">
        <f ca="1">IF(Rosters!B9="","Home Team",Rosters!B9)</f>
        <v>Burning River Roller Girls</v>
      </c>
      <c r="C2" s="125" t="s">
        <v>90</v>
      </c>
      <c r="D2" s="126" t="s">
        <v>4</v>
      </c>
      <c r="E2" s="126" t="s">
        <v>88</v>
      </c>
      <c r="F2" s="126" t="s">
        <v>89</v>
      </c>
      <c r="G2" s="127" t="s">
        <v>3</v>
      </c>
      <c r="H2" s="1330" t="s">
        <v>137</v>
      </c>
      <c r="I2" s="1331"/>
      <c r="J2" s="123" t="s">
        <v>133</v>
      </c>
      <c r="K2" s="124" t="str">
        <f>B2</f>
        <v>Burning River Roller Girls</v>
      </c>
      <c r="L2" s="125" t="s">
        <v>90</v>
      </c>
      <c r="M2" s="126" t="s">
        <v>4</v>
      </c>
      <c r="N2" s="126" t="s">
        <v>88</v>
      </c>
      <c r="O2" s="126" t="s">
        <v>89</v>
      </c>
      <c r="P2" s="127" t="s">
        <v>3</v>
      </c>
      <c r="Q2" s="1330" t="s">
        <v>137</v>
      </c>
      <c r="R2" s="1331"/>
    </row>
    <row r="3" spans="1:18" ht="15.75" customHeight="1">
      <c r="A3" s="161" t="str">
        <f ca="1">IF(Rosters!B11="","",Rosters!B11)</f>
        <v>00</v>
      </c>
      <c r="B3" s="162" t="str">
        <f ca="1">IF(Rosters!C11="","",Rosters!C11)</f>
        <v>Professor Booty</v>
      </c>
      <c r="C3" s="129">
        <v>2</v>
      </c>
      <c r="D3" s="130"/>
      <c r="E3" s="130">
        <v>1</v>
      </c>
      <c r="F3" s="130"/>
      <c r="G3" s="131"/>
      <c r="H3" s="1326" t="str">
        <f t="shared" ref="H3:H16" si="0">B3</f>
        <v>Professor Booty</v>
      </c>
      <c r="I3" s="1327"/>
      <c r="J3" s="161" t="str">
        <f>A3</f>
        <v>00</v>
      </c>
      <c r="K3" s="162" t="str">
        <f>B3</f>
        <v>Professor Booty</v>
      </c>
      <c r="L3" s="129"/>
      <c r="M3" s="130"/>
      <c r="N3" s="130">
        <v>2</v>
      </c>
      <c r="O3" s="130"/>
      <c r="P3" s="131"/>
      <c r="Q3" s="1336" t="str">
        <f t="shared" ref="Q3:Q16" si="1">K3</f>
        <v>Professor Booty</v>
      </c>
      <c r="R3" s="1337"/>
    </row>
    <row r="4" spans="1:18" ht="15.75" customHeight="1">
      <c r="A4" s="132" t="str">
        <f ca="1">IF(Rosters!B12="","",Rosters!B12)</f>
        <v>4</v>
      </c>
      <c r="B4" s="148" t="str">
        <f ca="1">IF(Rosters!C12="","",Rosters!C12)</f>
        <v>CoCo Sparx</v>
      </c>
      <c r="C4" s="133"/>
      <c r="D4" s="134"/>
      <c r="E4" s="134">
        <v>7</v>
      </c>
      <c r="F4" s="134"/>
      <c r="G4" s="135"/>
      <c r="H4" s="1320" t="str">
        <f t="shared" si="0"/>
        <v>CoCo Sparx</v>
      </c>
      <c r="I4" s="1321"/>
      <c r="J4" s="132" t="str">
        <f t="shared" ref="J4:J17" si="2">A4</f>
        <v>4</v>
      </c>
      <c r="K4" s="148" t="str">
        <f t="shared" ref="K4:K17" si="3">B4</f>
        <v>CoCo Sparx</v>
      </c>
      <c r="L4" s="133">
        <v>3</v>
      </c>
      <c r="M4" s="134">
        <v>1</v>
      </c>
      <c r="N4" s="134">
        <v>3</v>
      </c>
      <c r="O4" s="134"/>
      <c r="P4" s="135"/>
      <c r="Q4" s="1328" t="str">
        <f t="shared" si="1"/>
        <v>CoCo Sparx</v>
      </c>
      <c r="R4" s="1329"/>
    </row>
    <row r="5" spans="1:18" ht="15.75" customHeight="1">
      <c r="A5" s="136" t="str">
        <f ca="1">IF(Rosters!B13="","",Rosters!B13)</f>
        <v>10</v>
      </c>
      <c r="B5" s="135" t="str">
        <f ca="1">IF(Rosters!C13="","",Rosters!C13)</f>
        <v>Take-Out</v>
      </c>
      <c r="C5" s="137"/>
      <c r="D5" s="138"/>
      <c r="E5" s="138">
        <v>2</v>
      </c>
      <c r="F5" s="138"/>
      <c r="G5" s="139"/>
      <c r="H5" s="1318" t="str">
        <f t="shared" si="0"/>
        <v>Take-Out</v>
      </c>
      <c r="I5" s="1319"/>
      <c r="J5" s="136" t="str">
        <f t="shared" si="2"/>
        <v>10</v>
      </c>
      <c r="K5" s="135" t="str">
        <f t="shared" si="3"/>
        <v>Take-Out</v>
      </c>
      <c r="L5" s="137"/>
      <c r="M5" s="138"/>
      <c r="N5" s="138">
        <v>2</v>
      </c>
      <c r="O5" s="138"/>
      <c r="P5" s="139"/>
      <c r="Q5" s="1334" t="str">
        <f t="shared" si="1"/>
        <v>Take-Out</v>
      </c>
      <c r="R5" s="1335"/>
    </row>
    <row r="6" spans="1:18" ht="15.75" customHeight="1">
      <c r="A6" s="132" t="str">
        <f ca="1">IF(Rosters!B14="","",Rosters!B14)</f>
        <v>16</v>
      </c>
      <c r="B6" s="148" t="str">
        <f ca="1">IF(Rosters!C14="","",Rosters!C14)</f>
        <v>Killustrator</v>
      </c>
      <c r="C6" s="133"/>
      <c r="D6" s="134"/>
      <c r="E6" s="134">
        <v>6</v>
      </c>
      <c r="F6" s="134"/>
      <c r="G6" s="135"/>
      <c r="H6" s="1320" t="str">
        <f t="shared" si="0"/>
        <v>Killustrator</v>
      </c>
      <c r="I6" s="1321"/>
      <c r="J6" s="132" t="str">
        <f t="shared" si="2"/>
        <v>16</v>
      </c>
      <c r="K6" s="148" t="str">
        <f t="shared" si="3"/>
        <v>Killustrator</v>
      </c>
      <c r="L6" s="133"/>
      <c r="M6" s="134"/>
      <c r="N6" s="134"/>
      <c r="O6" s="134"/>
      <c r="P6" s="135"/>
      <c r="Q6" s="1328" t="str">
        <f t="shared" si="1"/>
        <v>Killustrator</v>
      </c>
      <c r="R6" s="1329"/>
    </row>
    <row r="7" spans="1:18" ht="15.75" customHeight="1">
      <c r="A7" s="136" t="str">
        <f ca="1">IF(Rosters!B15="","",Rosters!B15)</f>
        <v>45</v>
      </c>
      <c r="B7" s="135" t="str">
        <f ca="1">IF(Rosters!C15="","",Rosters!C15)</f>
        <v>Halochic</v>
      </c>
      <c r="C7" s="137"/>
      <c r="D7" s="138"/>
      <c r="E7" s="138">
        <v>3</v>
      </c>
      <c r="F7" s="138"/>
      <c r="G7" s="139"/>
      <c r="H7" s="1318" t="str">
        <f t="shared" si="0"/>
        <v>Halochic</v>
      </c>
      <c r="I7" s="1319"/>
      <c r="J7" s="136" t="str">
        <f t="shared" si="2"/>
        <v>45</v>
      </c>
      <c r="K7" s="135" t="str">
        <f t="shared" si="3"/>
        <v>Halochic</v>
      </c>
      <c r="L7" s="137"/>
      <c r="M7" s="138"/>
      <c r="N7" s="138">
        <v>1</v>
      </c>
      <c r="O7" s="138"/>
      <c r="P7" s="139"/>
      <c r="Q7" s="1334" t="str">
        <f t="shared" si="1"/>
        <v>Halochic</v>
      </c>
      <c r="R7" s="1335"/>
    </row>
    <row r="8" spans="1:18" ht="15.75" customHeight="1">
      <c r="A8" s="132" t="str">
        <f ca="1">IF(Rosters!B16="","",Rosters!B16)</f>
        <v>47</v>
      </c>
      <c r="B8" s="148" t="str">
        <f ca="1">IF(Rosters!C16="","",Rosters!C16)</f>
        <v>Ivanna Destroya</v>
      </c>
      <c r="C8" s="133"/>
      <c r="D8" s="134"/>
      <c r="E8" s="134"/>
      <c r="F8" s="134"/>
      <c r="G8" s="135"/>
      <c r="H8" s="1320" t="str">
        <f t="shared" si="0"/>
        <v>Ivanna Destroya</v>
      </c>
      <c r="I8" s="1321"/>
      <c r="J8" s="132" t="str">
        <f t="shared" si="2"/>
        <v>47</v>
      </c>
      <c r="K8" s="148" t="str">
        <f t="shared" si="3"/>
        <v>Ivanna Destroya</v>
      </c>
      <c r="L8" s="133">
        <v>1</v>
      </c>
      <c r="M8" s="134"/>
      <c r="N8" s="134">
        <v>1</v>
      </c>
      <c r="O8" s="134"/>
      <c r="P8" s="135"/>
      <c r="Q8" s="1328" t="str">
        <f t="shared" si="1"/>
        <v>Ivanna Destroya</v>
      </c>
      <c r="R8" s="1329"/>
    </row>
    <row r="9" spans="1:18" ht="15.75" customHeight="1">
      <c r="A9" s="136" t="str">
        <f ca="1">IF(Rosters!B17="","",Rosters!B17)</f>
        <v>53</v>
      </c>
      <c r="B9" s="135" t="str">
        <f ca="1">IF(Rosters!C17="","",Rosters!C17)</f>
        <v>Soul Eater</v>
      </c>
      <c r="C9" s="137"/>
      <c r="D9" s="138"/>
      <c r="E9" s="138">
        <v>1</v>
      </c>
      <c r="F9" s="138"/>
      <c r="G9" s="139"/>
      <c r="H9" s="1318" t="str">
        <f t="shared" si="0"/>
        <v>Soul Eater</v>
      </c>
      <c r="I9" s="1319"/>
      <c r="J9" s="136" t="str">
        <f t="shared" si="2"/>
        <v>53</v>
      </c>
      <c r="K9" s="135" t="str">
        <f t="shared" si="3"/>
        <v>Soul Eater</v>
      </c>
      <c r="L9" s="137">
        <v>1</v>
      </c>
      <c r="M9" s="138"/>
      <c r="N9" s="138">
        <v>1</v>
      </c>
      <c r="O9" s="138"/>
      <c r="P9" s="139"/>
      <c r="Q9" s="1334" t="str">
        <f t="shared" si="1"/>
        <v>Soul Eater</v>
      </c>
      <c r="R9" s="1335"/>
    </row>
    <row r="10" spans="1:18" ht="15.75" customHeight="1">
      <c r="A10" s="132" t="str">
        <f ca="1">IF(Rosters!B18="","",Rosters!B18)</f>
        <v>71</v>
      </c>
      <c r="B10" s="148" t="str">
        <f ca="1">IF(Rosters!C18="","",Rosters!C18)</f>
        <v>e. gargiulo</v>
      </c>
      <c r="C10" s="133"/>
      <c r="D10" s="134"/>
      <c r="E10" s="134"/>
      <c r="F10" s="134"/>
      <c r="G10" s="135"/>
      <c r="H10" s="1320" t="str">
        <f t="shared" si="0"/>
        <v>e. gargiulo</v>
      </c>
      <c r="I10" s="1321"/>
      <c r="J10" s="132" t="str">
        <f t="shared" si="2"/>
        <v>71</v>
      </c>
      <c r="K10" s="148" t="str">
        <f t="shared" si="3"/>
        <v>e. gargiulo</v>
      </c>
      <c r="L10" s="133"/>
      <c r="M10" s="134"/>
      <c r="N10" s="134"/>
      <c r="O10" s="134"/>
      <c r="P10" s="135"/>
      <c r="Q10" s="1328" t="str">
        <f t="shared" si="1"/>
        <v>e. gargiulo</v>
      </c>
      <c r="R10" s="1329"/>
    </row>
    <row r="11" spans="1:18" ht="15.75" customHeight="1">
      <c r="A11" s="136" t="str">
        <f ca="1">IF(Rosters!B19="","",Rosters!B19)</f>
        <v>68</v>
      </c>
      <c r="B11" s="135" t="str">
        <f ca="1">IF(Rosters!C19="","",Rosters!C19)</f>
        <v>Stroker Ace</v>
      </c>
      <c r="C11" s="137"/>
      <c r="D11" s="138"/>
      <c r="E11" s="138"/>
      <c r="F11" s="138"/>
      <c r="G11" s="139"/>
      <c r="H11" s="1318" t="str">
        <f t="shared" si="0"/>
        <v>Stroker Ace</v>
      </c>
      <c r="I11" s="1319"/>
      <c r="J11" s="136" t="str">
        <f t="shared" si="2"/>
        <v>68</v>
      </c>
      <c r="K11" s="135" t="str">
        <f t="shared" si="3"/>
        <v>Stroker Ace</v>
      </c>
      <c r="L11" s="137"/>
      <c r="M11" s="138"/>
      <c r="N11" s="138"/>
      <c r="O11" s="138"/>
      <c r="P11" s="139"/>
      <c r="Q11" s="1334" t="str">
        <f t="shared" si="1"/>
        <v>Stroker Ace</v>
      </c>
      <c r="R11" s="1335"/>
    </row>
    <row r="12" spans="1:18" ht="15.75" customHeight="1">
      <c r="A12" s="132" t="str">
        <f ca="1">IF(Rosters!B20="","",Rosters!B20)</f>
        <v>69</v>
      </c>
      <c r="B12" s="148" t="str">
        <f ca="1">IF(Rosters!C20="","",Rosters!C20)</f>
        <v>Dagney Taghurt</v>
      </c>
      <c r="C12" s="133"/>
      <c r="D12" s="134"/>
      <c r="E12" s="134"/>
      <c r="F12" s="134"/>
      <c r="G12" s="135"/>
      <c r="H12" s="1320" t="str">
        <f t="shared" si="0"/>
        <v>Dagney Taghurt</v>
      </c>
      <c r="I12" s="1321"/>
      <c r="J12" s="132" t="str">
        <f t="shared" si="2"/>
        <v>69</v>
      </c>
      <c r="K12" s="148" t="str">
        <f t="shared" si="3"/>
        <v>Dagney Taghurt</v>
      </c>
      <c r="L12" s="133"/>
      <c r="M12" s="134"/>
      <c r="N12" s="134"/>
      <c r="O12" s="134">
        <v>1</v>
      </c>
      <c r="P12" s="135"/>
      <c r="Q12" s="1328" t="str">
        <f t="shared" si="1"/>
        <v>Dagney Taghurt</v>
      </c>
      <c r="R12" s="1329"/>
    </row>
    <row r="13" spans="1:18" ht="15.75" customHeight="1">
      <c r="A13" s="136" t="str">
        <f ca="1">IF(Rosters!B21="","",Rosters!B21)</f>
        <v>80mph</v>
      </c>
      <c r="B13" s="135" t="str">
        <f ca="1">IF(Rosters!C21="","",Rosters!C21)</f>
        <v>Pretty Scarrie</v>
      </c>
      <c r="C13" s="137"/>
      <c r="D13" s="138"/>
      <c r="E13" s="138">
        <v>2</v>
      </c>
      <c r="F13" s="138"/>
      <c r="G13" s="139"/>
      <c r="H13" s="1318" t="str">
        <f t="shared" si="0"/>
        <v>Pretty Scarrie</v>
      </c>
      <c r="I13" s="1319"/>
      <c r="J13" s="136" t="str">
        <f t="shared" si="2"/>
        <v>80mph</v>
      </c>
      <c r="K13" s="135" t="str">
        <f t="shared" si="3"/>
        <v>Pretty Scarrie</v>
      </c>
      <c r="L13" s="137"/>
      <c r="M13" s="138"/>
      <c r="N13" s="138"/>
      <c r="O13" s="138"/>
      <c r="P13" s="139"/>
      <c r="Q13" s="1334" t="str">
        <f t="shared" si="1"/>
        <v>Pretty Scarrie</v>
      </c>
      <c r="R13" s="1335"/>
    </row>
    <row r="14" spans="1:18" ht="15.75" customHeight="1">
      <c r="A14" s="132" t="str">
        <f ca="1">IF(Rosters!B22="","",Rosters!B22)</f>
        <v>99</v>
      </c>
      <c r="B14" s="148" t="str">
        <f ca="1">IF(Rosters!C22="","",Rosters!C22)</f>
        <v>Skank Williams</v>
      </c>
      <c r="C14" s="133"/>
      <c r="D14" s="134"/>
      <c r="E14" s="134"/>
      <c r="F14" s="134"/>
      <c r="G14" s="135"/>
      <c r="H14" s="1320" t="str">
        <f t="shared" si="0"/>
        <v>Skank Williams</v>
      </c>
      <c r="I14" s="1321"/>
      <c r="J14" s="132" t="str">
        <f t="shared" si="2"/>
        <v>99</v>
      </c>
      <c r="K14" s="148" t="str">
        <f t="shared" si="3"/>
        <v>Skank Williams</v>
      </c>
      <c r="L14" s="133"/>
      <c r="M14" s="134"/>
      <c r="N14" s="134"/>
      <c r="O14" s="134"/>
      <c r="P14" s="135"/>
      <c r="Q14" s="1328" t="str">
        <f t="shared" si="1"/>
        <v>Skank Williams</v>
      </c>
      <c r="R14" s="1329"/>
    </row>
    <row r="15" spans="1:18" ht="15.75" customHeight="1">
      <c r="A15" s="136" t="str">
        <f ca="1">IF(Rosters!B23="","",Rosters!B23)</f>
        <v>96</v>
      </c>
      <c r="B15" s="135" t="str">
        <f ca="1">IF(Rosters!C23="","",Rosters!C23)</f>
        <v>Finnish-Her</v>
      </c>
      <c r="C15" s="137"/>
      <c r="D15" s="138"/>
      <c r="E15" s="138">
        <v>1</v>
      </c>
      <c r="F15" s="138"/>
      <c r="G15" s="139"/>
      <c r="H15" s="1318" t="str">
        <f t="shared" si="0"/>
        <v>Finnish-Her</v>
      </c>
      <c r="I15" s="1319"/>
      <c r="J15" s="136" t="str">
        <f t="shared" si="2"/>
        <v>96</v>
      </c>
      <c r="K15" s="135" t="str">
        <f t="shared" si="3"/>
        <v>Finnish-Her</v>
      </c>
      <c r="L15" s="137"/>
      <c r="M15" s="138"/>
      <c r="N15" s="138">
        <v>1</v>
      </c>
      <c r="O15" s="138"/>
      <c r="P15" s="139"/>
      <c r="Q15" s="1334" t="str">
        <f t="shared" si="1"/>
        <v>Finnish-Her</v>
      </c>
      <c r="R15" s="1335"/>
    </row>
    <row r="16" spans="1:18" ht="15.75" customHeight="1">
      <c r="A16" s="132" t="str">
        <f ca="1">IF(Rosters!B24="","",Rosters!B24)</f>
        <v>fish</v>
      </c>
      <c r="B16" s="148" t="str">
        <f ca="1">IF(Rosters!C24="","",Rosters!C24)</f>
        <v>Eva Lucien</v>
      </c>
      <c r="C16" s="133"/>
      <c r="D16" s="134"/>
      <c r="E16" s="134"/>
      <c r="F16" s="134"/>
      <c r="G16" s="135"/>
      <c r="H16" s="1320" t="str">
        <f t="shared" si="0"/>
        <v>Eva Lucien</v>
      </c>
      <c r="I16" s="1321"/>
      <c r="J16" s="132" t="str">
        <f t="shared" si="2"/>
        <v>fish</v>
      </c>
      <c r="K16" s="148" t="str">
        <f t="shared" si="3"/>
        <v>Eva Lucien</v>
      </c>
      <c r="L16" s="133"/>
      <c r="M16" s="134"/>
      <c r="N16" s="134"/>
      <c r="O16" s="134"/>
      <c r="P16" s="135"/>
      <c r="Q16" s="1328" t="str">
        <f t="shared" si="1"/>
        <v>Eva Lucien</v>
      </c>
      <c r="R16" s="1329"/>
    </row>
    <row r="17" spans="1:18" ht="15.75" customHeight="1">
      <c r="A17" s="136" t="str">
        <f ca="1">IF(Rosters!B25="","",Rosters!B25)</f>
        <v/>
      </c>
      <c r="B17" s="135" t="str">
        <f ca="1">IF(Rosters!C25="","",Rosters!C25)</f>
        <v/>
      </c>
      <c r="C17" s="137"/>
      <c r="D17" s="138"/>
      <c r="E17" s="138"/>
      <c r="F17" s="138"/>
      <c r="G17" s="139"/>
      <c r="H17" s="1318" t="str">
        <f t="shared" ref="H17:H22" si="4">B17</f>
        <v/>
      </c>
      <c r="I17" s="1319"/>
      <c r="J17" s="136" t="str">
        <f t="shared" si="2"/>
        <v/>
      </c>
      <c r="K17" s="135" t="str">
        <f t="shared" si="3"/>
        <v/>
      </c>
      <c r="L17" s="137"/>
      <c r="M17" s="138"/>
      <c r="N17" s="138"/>
      <c r="O17" s="138"/>
      <c r="P17" s="139"/>
      <c r="Q17" s="1334" t="str">
        <f t="shared" ref="Q17:Q22" si="5">K17</f>
        <v/>
      </c>
      <c r="R17" s="1335"/>
    </row>
    <row r="18" spans="1:18" ht="15.75" customHeight="1">
      <c r="A18" s="132" t="str">
        <f ca="1">IF(Rosters!B26="","",Rosters!B26)</f>
        <v/>
      </c>
      <c r="B18" s="148" t="str">
        <f ca="1">IF(Rosters!C26="","",Rosters!C26)</f>
        <v/>
      </c>
      <c r="C18" s="133"/>
      <c r="D18" s="134"/>
      <c r="E18" s="134"/>
      <c r="F18" s="134"/>
      <c r="G18" s="135"/>
      <c r="H18" s="1320" t="str">
        <f t="shared" si="4"/>
        <v/>
      </c>
      <c r="I18" s="1321"/>
      <c r="J18" s="132" t="str">
        <f t="shared" ref="J18:K22" si="6">A18</f>
        <v/>
      </c>
      <c r="K18" s="148" t="str">
        <f t="shared" si="6"/>
        <v/>
      </c>
      <c r="L18" s="133"/>
      <c r="M18" s="134"/>
      <c r="N18" s="134"/>
      <c r="O18" s="134"/>
      <c r="P18" s="135"/>
      <c r="Q18" s="1328" t="str">
        <f t="shared" si="5"/>
        <v/>
      </c>
      <c r="R18" s="1329"/>
    </row>
    <row r="19" spans="1:18" ht="15.75" customHeight="1">
      <c r="A19" s="136" t="str">
        <f ca="1">IF(Rosters!B27="","",Rosters!B27)</f>
        <v/>
      </c>
      <c r="B19" s="135" t="str">
        <f ca="1">IF(Rosters!C27="","",Rosters!C27)</f>
        <v/>
      </c>
      <c r="C19" s="137"/>
      <c r="D19" s="138"/>
      <c r="E19" s="138"/>
      <c r="F19" s="138"/>
      <c r="G19" s="139"/>
      <c r="H19" s="1318" t="str">
        <f t="shared" si="4"/>
        <v/>
      </c>
      <c r="I19" s="1319"/>
      <c r="J19" s="136" t="str">
        <f t="shared" si="6"/>
        <v/>
      </c>
      <c r="K19" s="135" t="str">
        <f t="shared" si="6"/>
        <v/>
      </c>
      <c r="L19" s="137"/>
      <c r="M19" s="138"/>
      <c r="N19" s="138"/>
      <c r="O19" s="138"/>
      <c r="P19" s="139"/>
      <c r="Q19" s="1334" t="str">
        <f t="shared" si="5"/>
        <v/>
      </c>
      <c r="R19" s="1335"/>
    </row>
    <row r="20" spans="1:18" ht="15.75" customHeight="1">
      <c r="A20" s="132" t="str">
        <f ca="1">IF(Rosters!B28="","",Rosters!B28)</f>
        <v/>
      </c>
      <c r="B20" s="148" t="str">
        <f ca="1">IF(Rosters!C28="","",Rosters!C28)</f>
        <v/>
      </c>
      <c r="C20" s="133"/>
      <c r="D20" s="134"/>
      <c r="E20" s="134"/>
      <c r="F20" s="134"/>
      <c r="G20" s="135"/>
      <c r="H20" s="1320" t="str">
        <f t="shared" si="4"/>
        <v/>
      </c>
      <c r="I20" s="1321"/>
      <c r="J20" s="132" t="str">
        <f t="shared" si="6"/>
        <v/>
      </c>
      <c r="K20" s="148" t="str">
        <f t="shared" si="6"/>
        <v/>
      </c>
      <c r="L20" s="133"/>
      <c r="M20" s="134"/>
      <c r="N20" s="134"/>
      <c r="O20" s="134"/>
      <c r="P20" s="135"/>
      <c r="Q20" s="1328" t="str">
        <f t="shared" si="5"/>
        <v/>
      </c>
      <c r="R20" s="1329"/>
    </row>
    <row r="21" spans="1:18" ht="15.75" customHeight="1">
      <c r="A21" s="136" t="str">
        <f ca="1">IF(Rosters!B29="","",Rosters!B29)</f>
        <v/>
      </c>
      <c r="B21" s="135" t="str">
        <f ca="1">IF(Rosters!C29="","",Rosters!C29)</f>
        <v/>
      </c>
      <c r="C21" s="137"/>
      <c r="D21" s="138"/>
      <c r="E21" s="138"/>
      <c r="F21" s="138"/>
      <c r="G21" s="139"/>
      <c r="H21" s="1318" t="str">
        <f t="shared" si="4"/>
        <v/>
      </c>
      <c r="I21" s="1319"/>
      <c r="J21" s="136" t="str">
        <f t="shared" si="6"/>
        <v/>
      </c>
      <c r="K21" s="135" t="str">
        <f t="shared" si="6"/>
        <v/>
      </c>
      <c r="L21" s="137"/>
      <c r="M21" s="138"/>
      <c r="N21" s="138"/>
      <c r="O21" s="138"/>
      <c r="P21" s="139"/>
      <c r="Q21" s="1334" t="str">
        <f t="shared" si="5"/>
        <v/>
      </c>
      <c r="R21" s="1335"/>
    </row>
    <row r="22" spans="1:18" ht="15.75" customHeight="1" thickBot="1">
      <c r="A22" s="132" t="str">
        <f ca="1">IF(Rosters!B30="","",Rosters!B30)</f>
        <v/>
      </c>
      <c r="B22" s="148" t="str">
        <f ca="1">IF(Rosters!C30="","",Rosters!C30)</f>
        <v/>
      </c>
      <c r="C22" s="133"/>
      <c r="D22" s="134"/>
      <c r="E22" s="134"/>
      <c r="F22" s="134"/>
      <c r="G22" s="135"/>
      <c r="H22" s="1320" t="str">
        <f t="shared" si="4"/>
        <v/>
      </c>
      <c r="I22" s="1321"/>
      <c r="J22" s="132" t="str">
        <f t="shared" si="6"/>
        <v/>
      </c>
      <c r="K22" s="148" t="str">
        <f t="shared" si="6"/>
        <v/>
      </c>
      <c r="L22" s="133"/>
      <c r="M22" s="134"/>
      <c r="N22" s="134"/>
      <c r="O22" s="134"/>
      <c r="P22" s="135"/>
      <c r="Q22" s="1328" t="str">
        <f t="shared" si="5"/>
        <v/>
      </c>
      <c r="R22" s="1329"/>
    </row>
    <row r="23" spans="1:18" ht="23" thickBot="1">
      <c r="A23" s="123" t="s">
        <v>133</v>
      </c>
      <c r="B23" s="144" t="str">
        <f ca="1">IF(Rosters!H9="","Away Team",Rosters!H9)</f>
        <v>Detroit Derby Girls</v>
      </c>
      <c r="C23" s="145" t="s">
        <v>86</v>
      </c>
      <c r="D23" s="145" t="s">
        <v>87</v>
      </c>
      <c r="E23" s="145" t="s">
        <v>143</v>
      </c>
      <c r="F23" s="145" t="s">
        <v>144</v>
      </c>
      <c r="G23" s="145" t="s">
        <v>230</v>
      </c>
      <c r="H23" s="1330" t="s">
        <v>137</v>
      </c>
      <c r="I23" s="1331"/>
      <c r="J23" s="123" t="s">
        <v>133</v>
      </c>
      <c r="K23" s="144" t="str">
        <f>B23</f>
        <v>Detroit Derby Girls</v>
      </c>
      <c r="L23" s="145" t="s">
        <v>86</v>
      </c>
      <c r="M23" s="145" t="s">
        <v>87</v>
      </c>
      <c r="N23" s="145" t="s">
        <v>143</v>
      </c>
      <c r="O23" s="145" t="s">
        <v>144</v>
      </c>
      <c r="P23" s="145" t="s">
        <v>230</v>
      </c>
      <c r="Q23" s="1330" t="s">
        <v>137</v>
      </c>
      <c r="R23" s="1331"/>
    </row>
    <row r="24" spans="1:18" ht="15.75" customHeight="1">
      <c r="A24" s="128" t="str">
        <f ca="1">IF(Rosters!H11="","",Rosters!H11)</f>
        <v>0</v>
      </c>
      <c r="B24" s="146" t="str">
        <f ca="1">IF(Rosters!I11="","",Rosters!I11)</f>
        <v>Vicious Vixen</v>
      </c>
      <c r="C24" s="129"/>
      <c r="D24" s="660"/>
      <c r="E24" s="129"/>
      <c r="F24" s="130"/>
      <c r="G24" s="131"/>
      <c r="H24" s="1338" t="str">
        <f t="shared" ref="H24:H37" si="7">B24</f>
        <v>Vicious Vixen</v>
      </c>
      <c r="I24" s="1327"/>
      <c r="J24" s="161" t="str">
        <f>A24</f>
        <v>0</v>
      </c>
      <c r="K24" s="162" t="str">
        <f t="shared" ref="K24:K38" si="8">B24</f>
        <v>Vicious Vixen</v>
      </c>
      <c r="L24" s="147"/>
      <c r="M24" s="143"/>
      <c r="N24" s="147"/>
      <c r="O24" s="142"/>
      <c r="P24" s="142"/>
      <c r="Q24" s="1326" t="str">
        <f t="shared" ref="Q24:Q37" si="9">K24</f>
        <v>Vicious Vixen</v>
      </c>
      <c r="R24" s="1327"/>
    </row>
    <row r="25" spans="1:18" ht="15.75" customHeight="1">
      <c r="A25" s="132" t="str">
        <f ca="1">IF(Rosters!H12="","",Rosters!H12)</f>
        <v>3CC</v>
      </c>
      <c r="B25" s="148" t="str">
        <f ca="1">IF(Rosters!I12="","",Rosters!I12)</f>
        <v>Roxanna Hardplace</v>
      </c>
      <c r="C25" s="133"/>
      <c r="D25" s="661"/>
      <c r="E25" s="133"/>
      <c r="F25" s="134"/>
      <c r="G25" s="135"/>
      <c r="H25" s="1323" t="str">
        <f t="shared" si="7"/>
        <v>Roxanna Hardplace</v>
      </c>
      <c r="I25" s="1321"/>
      <c r="J25" s="132" t="str">
        <f t="shared" ref="J25:J38" si="10">A25</f>
        <v>3CC</v>
      </c>
      <c r="K25" s="148" t="str">
        <f t="shared" si="8"/>
        <v>Roxanna Hardplace</v>
      </c>
      <c r="L25" s="149"/>
      <c r="M25" s="135"/>
      <c r="N25" s="149"/>
      <c r="O25" s="134"/>
      <c r="P25" s="134"/>
      <c r="Q25" s="1320" t="str">
        <f t="shared" si="9"/>
        <v>Roxanna Hardplace</v>
      </c>
      <c r="R25" s="1321"/>
    </row>
    <row r="26" spans="1:18" ht="15.75" customHeight="1">
      <c r="A26" s="136" t="str">
        <f ca="1">IF(Rosters!H13="","",Rosters!H13)</f>
        <v>5</v>
      </c>
      <c r="B26" s="135" t="str">
        <f ca="1">IF(Rosters!I13="","",Rosters!I13)</f>
        <v>Sista Slit'chya</v>
      </c>
      <c r="C26" s="137"/>
      <c r="D26" s="662"/>
      <c r="E26" s="137"/>
      <c r="F26" s="138"/>
      <c r="G26" s="139"/>
      <c r="H26" s="1322" t="str">
        <f t="shared" si="7"/>
        <v>Sista Slit'chya</v>
      </c>
      <c r="I26" s="1319"/>
      <c r="J26" s="136" t="str">
        <f t="shared" si="10"/>
        <v>5</v>
      </c>
      <c r="K26" s="135" t="str">
        <f t="shared" si="8"/>
        <v>Sista Slit'chya</v>
      </c>
      <c r="L26" s="150"/>
      <c r="M26" s="139"/>
      <c r="N26" s="150"/>
      <c r="O26" s="138"/>
      <c r="P26" s="138"/>
      <c r="Q26" s="1318" t="str">
        <f t="shared" si="9"/>
        <v>Sista Slit'chya</v>
      </c>
      <c r="R26" s="1319"/>
    </row>
    <row r="27" spans="1:18" ht="15.75" customHeight="1">
      <c r="A27" s="132" t="str">
        <f ca="1">IF(Rosters!H14="","",Rosters!H14)</f>
        <v>6</v>
      </c>
      <c r="B27" s="148" t="str">
        <f ca="1">IF(Rosters!I14="","",Rosters!I14)</f>
        <v>Elle McFearsome</v>
      </c>
      <c r="C27" s="133">
        <v>1</v>
      </c>
      <c r="D27" s="661"/>
      <c r="E27" s="133"/>
      <c r="F27" s="134">
        <v>1</v>
      </c>
      <c r="G27" s="135"/>
      <c r="H27" s="1323" t="str">
        <f t="shared" si="7"/>
        <v>Elle McFearsome</v>
      </c>
      <c r="I27" s="1321"/>
      <c r="J27" s="132" t="str">
        <f t="shared" si="10"/>
        <v>6</v>
      </c>
      <c r="K27" s="148" t="str">
        <f t="shared" si="8"/>
        <v>Elle McFearsome</v>
      </c>
      <c r="L27" s="149"/>
      <c r="M27" s="135"/>
      <c r="N27" s="149"/>
      <c r="O27" s="134"/>
      <c r="P27" s="134"/>
      <c r="Q27" s="1320" t="str">
        <f t="shared" si="9"/>
        <v>Elle McFearsome</v>
      </c>
      <c r="R27" s="1321"/>
    </row>
    <row r="28" spans="1:18" ht="15.75" customHeight="1">
      <c r="A28" s="136" t="str">
        <f ca="1">IF(Rosters!H15="","",Rosters!H15)</f>
        <v>10</v>
      </c>
      <c r="B28" s="135" t="str">
        <f ca="1">IF(Rosters!I15="","",Rosters!I15)</f>
        <v>Rock Candy</v>
      </c>
      <c r="C28" s="137"/>
      <c r="D28" s="662"/>
      <c r="E28" s="137"/>
      <c r="F28" s="138"/>
      <c r="G28" s="139"/>
      <c r="H28" s="1322" t="str">
        <f t="shared" si="7"/>
        <v>Rock Candy</v>
      </c>
      <c r="I28" s="1319"/>
      <c r="J28" s="136" t="str">
        <f t="shared" si="10"/>
        <v>10</v>
      </c>
      <c r="K28" s="135" t="str">
        <f t="shared" si="8"/>
        <v>Rock Candy</v>
      </c>
      <c r="L28" s="150"/>
      <c r="M28" s="139"/>
      <c r="N28" s="150"/>
      <c r="O28" s="138"/>
      <c r="P28" s="138"/>
      <c r="Q28" s="1318" t="str">
        <f t="shared" si="9"/>
        <v>Rock Candy</v>
      </c>
      <c r="R28" s="1319"/>
    </row>
    <row r="29" spans="1:18" ht="15.75" customHeight="1">
      <c r="A29" s="132" t="str">
        <f ca="1">IF(Rosters!H16="","",Rosters!H16)</f>
        <v>28</v>
      </c>
      <c r="B29" s="148" t="str">
        <f ca="1">IF(Rosters!I16="","",Rosters!I16)</f>
        <v>Racer McChaseHer</v>
      </c>
      <c r="C29" s="133">
        <v>1</v>
      </c>
      <c r="D29" s="661"/>
      <c r="E29" s="133"/>
      <c r="F29" s="134"/>
      <c r="G29" s="135"/>
      <c r="H29" s="1323" t="str">
        <f t="shared" si="7"/>
        <v>Racer McChaseHer</v>
      </c>
      <c r="I29" s="1321"/>
      <c r="J29" s="132" t="str">
        <f t="shared" si="10"/>
        <v>28</v>
      </c>
      <c r="K29" s="148" t="str">
        <f t="shared" si="8"/>
        <v>Racer McChaseHer</v>
      </c>
      <c r="L29" s="149">
        <v>2</v>
      </c>
      <c r="M29" s="135"/>
      <c r="N29" s="149"/>
      <c r="O29" s="134"/>
      <c r="P29" s="134"/>
      <c r="Q29" s="1320" t="str">
        <f t="shared" si="9"/>
        <v>Racer McChaseHer</v>
      </c>
      <c r="R29" s="1321"/>
    </row>
    <row r="30" spans="1:18" ht="15.75" customHeight="1">
      <c r="A30" s="136" t="str">
        <f ca="1">IF(Rosters!H17="","",Rosters!H17)</f>
        <v>33 1/3</v>
      </c>
      <c r="B30" s="135" t="str">
        <f ca="1">IF(Rosters!I17="","",Rosters!I17)</f>
        <v>Cookie Rumble</v>
      </c>
      <c r="C30" s="137"/>
      <c r="D30" s="662"/>
      <c r="E30" s="137">
        <v>1</v>
      </c>
      <c r="F30" s="138"/>
      <c r="G30" s="139"/>
      <c r="H30" s="1322" t="str">
        <f t="shared" si="7"/>
        <v>Cookie Rumble</v>
      </c>
      <c r="I30" s="1319"/>
      <c r="J30" s="136" t="str">
        <f t="shared" si="10"/>
        <v>33 1/3</v>
      </c>
      <c r="K30" s="135" t="str">
        <f t="shared" si="8"/>
        <v>Cookie Rumble</v>
      </c>
      <c r="L30" s="150"/>
      <c r="M30" s="139"/>
      <c r="N30" s="150"/>
      <c r="O30" s="138">
        <v>1</v>
      </c>
      <c r="P30" s="138"/>
      <c r="Q30" s="1318" t="str">
        <f t="shared" si="9"/>
        <v>Cookie Rumble</v>
      </c>
      <c r="R30" s="1319"/>
    </row>
    <row r="31" spans="1:18" ht="15.75" customHeight="1">
      <c r="A31" s="132" t="str">
        <f ca="1">IF(Rosters!H18="","",Rosters!H18)</f>
        <v>46</v>
      </c>
      <c r="B31" s="148" t="str">
        <f ca="1">IF(Rosters!I18="","",Rosters!I18)</f>
        <v>Fatal Femme</v>
      </c>
      <c r="C31" s="133"/>
      <c r="D31" s="661"/>
      <c r="E31" s="133"/>
      <c r="F31" s="134"/>
      <c r="G31" s="135"/>
      <c r="H31" s="1323" t="str">
        <f t="shared" si="7"/>
        <v>Fatal Femme</v>
      </c>
      <c r="I31" s="1321"/>
      <c r="J31" s="132" t="str">
        <f t="shared" si="10"/>
        <v>46</v>
      </c>
      <c r="K31" s="148" t="str">
        <f t="shared" si="8"/>
        <v>Fatal Femme</v>
      </c>
      <c r="L31" s="149"/>
      <c r="M31" s="135"/>
      <c r="N31" s="149"/>
      <c r="O31" s="134"/>
      <c r="P31" s="134"/>
      <c r="Q31" s="1320" t="str">
        <f t="shared" si="9"/>
        <v>Fatal Femme</v>
      </c>
      <c r="R31" s="1321"/>
    </row>
    <row r="32" spans="1:18" ht="15.75" customHeight="1">
      <c r="A32" s="136" t="str">
        <f ca="1">IF(Rosters!H19="","",Rosters!H19)</f>
        <v>68</v>
      </c>
      <c r="B32" s="135" t="str">
        <f ca="1">IF(Rosters!I19="","",Rosters!I19)</f>
        <v>Summers Eve-L</v>
      </c>
      <c r="C32" s="137"/>
      <c r="D32" s="662"/>
      <c r="E32" s="137"/>
      <c r="F32" s="138"/>
      <c r="G32" s="139"/>
      <c r="H32" s="1322" t="str">
        <f t="shared" si="7"/>
        <v>Summers Eve-L</v>
      </c>
      <c r="I32" s="1319"/>
      <c r="J32" s="136" t="str">
        <f t="shared" si="10"/>
        <v>68</v>
      </c>
      <c r="K32" s="135" t="str">
        <f t="shared" si="8"/>
        <v>Summers Eve-L</v>
      </c>
      <c r="L32" s="150"/>
      <c r="M32" s="139"/>
      <c r="N32" s="150"/>
      <c r="O32" s="138"/>
      <c r="P32" s="138"/>
      <c r="Q32" s="1318" t="str">
        <f t="shared" si="9"/>
        <v>Summers Eve-L</v>
      </c>
      <c r="R32" s="1319"/>
    </row>
    <row r="33" spans="1:18" ht="15.75" customHeight="1">
      <c r="A33" s="132" t="str">
        <f ca="1">IF(Rosters!H20="","",Rosters!H20)</f>
        <v>I75</v>
      </c>
      <c r="B33" s="148" t="str">
        <f ca="1">IF(Rosters!I20="","",Rosters!I20)</f>
        <v>Diesel Doll</v>
      </c>
      <c r="C33" s="133"/>
      <c r="D33" s="661"/>
      <c r="E33" s="133"/>
      <c r="F33" s="134"/>
      <c r="G33" s="135"/>
      <c r="H33" s="1323" t="str">
        <f t="shared" si="7"/>
        <v>Diesel Doll</v>
      </c>
      <c r="I33" s="1321"/>
      <c r="J33" s="132" t="str">
        <f t="shared" si="10"/>
        <v>I75</v>
      </c>
      <c r="K33" s="148" t="str">
        <f t="shared" si="8"/>
        <v>Diesel Doll</v>
      </c>
      <c r="L33" s="149"/>
      <c r="M33" s="135"/>
      <c r="N33" s="149"/>
      <c r="O33" s="134"/>
      <c r="P33" s="134"/>
      <c r="Q33" s="1320" t="str">
        <f t="shared" si="9"/>
        <v>Diesel Doll</v>
      </c>
      <c r="R33" s="1321"/>
    </row>
    <row r="34" spans="1:18" ht="15.75" customHeight="1">
      <c r="A34" s="136" t="str">
        <f ca="1">IF(Rosters!H21="","",Rosters!H21)</f>
        <v>100</v>
      </c>
      <c r="B34" s="135" t="str">
        <f ca="1">IF(Rosters!I21="","",Rosters!I21)</f>
        <v>Polly Fester</v>
      </c>
      <c r="C34" s="137"/>
      <c r="D34" s="662"/>
      <c r="E34" s="137"/>
      <c r="F34" s="138"/>
      <c r="G34" s="139"/>
      <c r="H34" s="1322" t="str">
        <f t="shared" si="7"/>
        <v>Polly Fester</v>
      </c>
      <c r="I34" s="1319"/>
      <c r="J34" s="136" t="str">
        <f t="shared" si="10"/>
        <v>100</v>
      </c>
      <c r="K34" s="135" t="str">
        <f t="shared" si="8"/>
        <v>Polly Fester</v>
      </c>
      <c r="L34" s="150">
        <v>1</v>
      </c>
      <c r="M34" s="139"/>
      <c r="N34" s="150"/>
      <c r="O34" s="138"/>
      <c r="P34" s="138"/>
      <c r="Q34" s="1318" t="str">
        <f t="shared" si="9"/>
        <v>Polly Fester</v>
      </c>
      <c r="R34" s="1319"/>
    </row>
    <row r="35" spans="1:18" ht="15.75" customHeight="1">
      <c r="A35" s="132" t="str">
        <f ca="1">IF(Rosters!H22="","",Rosters!H22)</f>
        <v>303</v>
      </c>
      <c r="B35" s="148" t="str">
        <f ca="1">IF(Rosters!I22="","",Rosters!I22)</f>
        <v>Bruisie Siouxxx</v>
      </c>
      <c r="C35" s="133"/>
      <c r="D35" s="661"/>
      <c r="E35" s="133"/>
      <c r="F35" s="134"/>
      <c r="G35" s="135"/>
      <c r="H35" s="1323" t="str">
        <f t="shared" si="7"/>
        <v>Bruisie Siouxxx</v>
      </c>
      <c r="I35" s="1321"/>
      <c r="J35" s="132" t="str">
        <f t="shared" si="10"/>
        <v>303</v>
      </c>
      <c r="K35" s="148" t="str">
        <f t="shared" si="8"/>
        <v>Bruisie Siouxxx</v>
      </c>
      <c r="L35" s="149">
        <v>1</v>
      </c>
      <c r="M35" s="135"/>
      <c r="N35" s="149"/>
      <c r="O35" s="134"/>
      <c r="P35" s="134"/>
      <c r="Q35" s="1320" t="str">
        <f t="shared" si="9"/>
        <v>Bruisie Siouxxx</v>
      </c>
      <c r="R35" s="1321"/>
    </row>
    <row r="36" spans="1:18" ht="15.75" customHeight="1">
      <c r="A36" s="136" t="str">
        <f ca="1">IF(Rosters!H23="","",Rosters!H23)</f>
        <v>989</v>
      </c>
      <c r="B36" s="135" t="str">
        <f ca="1">IF(Rosters!I23="","",Rosters!I23)</f>
        <v>Sarah Hipel</v>
      </c>
      <c r="C36" s="137"/>
      <c r="D36" s="662"/>
      <c r="E36" s="137"/>
      <c r="F36" s="138"/>
      <c r="G36" s="139"/>
      <c r="H36" s="1322" t="str">
        <f t="shared" si="7"/>
        <v>Sarah Hipel</v>
      </c>
      <c r="I36" s="1319"/>
      <c r="J36" s="136" t="str">
        <f t="shared" si="10"/>
        <v>989</v>
      </c>
      <c r="K36" s="135" t="str">
        <f t="shared" si="8"/>
        <v>Sarah Hipel</v>
      </c>
      <c r="L36" s="150"/>
      <c r="M36" s="139"/>
      <c r="N36" s="150"/>
      <c r="O36" s="138"/>
      <c r="P36" s="138"/>
      <c r="Q36" s="1318" t="str">
        <f t="shared" si="9"/>
        <v>Sarah Hipel</v>
      </c>
      <c r="R36" s="1319"/>
    </row>
    <row r="37" spans="1:18" ht="15.75" customHeight="1">
      <c r="A37" s="140" t="str">
        <f ca="1">IF(Rosters!H24="","",Rosters!H24)</f>
        <v>247</v>
      </c>
      <c r="B37" s="151" t="str">
        <f ca="1">IF(Rosters!I24="","",Rosters!I24)</f>
        <v>boo d. livers</v>
      </c>
      <c r="C37" s="133"/>
      <c r="D37" s="661"/>
      <c r="E37" s="133"/>
      <c r="F37" s="134"/>
      <c r="G37" s="135"/>
      <c r="H37" s="1323" t="str">
        <f t="shared" si="7"/>
        <v>boo d. livers</v>
      </c>
      <c r="I37" s="1321"/>
      <c r="J37" s="132" t="str">
        <f t="shared" si="10"/>
        <v>247</v>
      </c>
      <c r="K37" s="148" t="str">
        <f t="shared" si="8"/>
        <v>boo d. livers</v>
      </c>
      <c r="L37" s="149"/>
      <c r="M37" s="135"/>
      <c r="N37" s="149"/>
      <c r="O37" s="134"/>
      <c r="P37" s="135"/>
      <c r="Q37" s="1320" t="str">
        <f t="shared" si="9"/>
        <v>boo d. livers</v>
      </c>
      <c r="R37" s="1321"/>
    </row>
    <row r="38" spans="1:18" ht="15.75" customHeight="1">
      <c r="A38" s="136" t="str">
        <f ca="1">IF(Rosters!H25="","",Rosters!H25)</f>
        <v/>
      </c>
      <c r="B38" s="135" t="str">
        <f ca="1">IF(Rosters!I25="","",Rosters!I25)</f>
        <v/>
      </c>
      <c r="C38" s="137"/>
      <c r="D38" s="662"/>
      <c r="E38" s="137"/>
      <c r="F38" s="138"/>
      <c r="G38" s="139"/>
      <c r="H38" s="1322" t="str">
        <f t="shared" ref="H38:H43" si="11">B38</f>
        <v/>
      </c>
      <c r="I38" s="1319"/>
      <c r="J38" s="136" t="str">
        <f t="shared" si="10"/>
        <v/>
      </c>
      <c r="K38" s="135" t="str">
        <f t="shared" si="8"/>
        <v/>
      </c>
      <c r="L38" s="150"/>
      <c r="M38" s="139"/>
      <c r="N38" s="150"/>
      <c r="O38" s="138"/>
      <c r="P38" s="138"/>
      <c r="Q38" s="1318" t="str">
        <f t="shared" ref="Q38:Q43" si="12">K38</f>
        <v/>
      </c>
      <c r="R38" s="1319"/>
    </row>
    <row r="39" spans="1:18" ht="15.75" customHeight="1">
      <c r="A39" s="132" t="str">
        <f ca="1">IF(Rosters!H26="","",Rosters!H26)</f>
        <v/>
      </c>
      <c r="B39" s="148" t="str">
        <f ca="1">IF(Rosters!I26="","",Rosters!I26)</f>
        <v/>
      </c>
      <c r="C39" s="133"/>
      <c r="D39" s="661"/>
      <c r="E39" s="133"/>
      <c r="F39" s="134"/>
      <c r="G39" s="135"/>
      <c r="H39" s="1323" t="str">
        <f t="shared" si="11"/>
        <v/>
      </c>
      <c r="I39" s="1321"/>
      <c r="J39" s="132" t="str">
        <f t="shared" ref="J39:K43" si="13">A39</f>
        <v/>
      </c>
      <c r="K39" s="148" t="str">
        <f t="shared" si="13"/>
        <v/>
      </c>
      <c r="L39" s="149"/>
      <c r="M39" s="135"/>
      <c r="N39" s="149"/>
      <c r="O39" s="134"/>
      <c r="P39" s="134"/>
      <c r="Q39" s="1320" t="str">
        <f t="shared" si="12"/>
        <v/>
      </c>
      <c r="R39" s="1321"/>
    </row>
    <row r="40" spans="1:18" ht="15.75" customHeight="1">
      <c r="A40" s="136" t="str">
        <f ca="1">IF(Rosters!H27="","",Rosters!H27)</f>
        <v/>
      </c>
      <c r="B40" s="135" t="str">
        <f ca="1">IF(Rosters!I27="","",Rosters!I27)</f>
        <v/>
      </c>
      <c r="C40" s="137"/>
      <c r="D40" s="662"/>
      <c r="E40" s="137"/>
      <c r="F40" s="138"/>
      <c r="G40" s="139"/>
      <c r="H40" s="1322" t="str">
        <f t="shared" si="11"/>
        <v/>
      </c>
      <c r="I40" s="1319"/>
      <c r="J40" s="136" t="str">
        <f t="shared" si="13"/>
        <v/>
      </c>
      <c r="K40" s="135" t="str">
        <f t="shared" si="13"/>
        <v/>
      </c>
      <c r="L40" s="150"/>
      <c r="M40" s="139"/>
      <c r="N40" s="150"/>
      <c r="O40" s="138"/>
      <c r="P40" s="138"/>
      <c r="Q40" s="1318" t="str">
        <f t="shared" si="12"/>
        <v/>
      </c>
      <c r="R40" s="1319"/>
    </row>
    <row r="41" spans="1:18" ht="15.75" customHeight="1">
      <c r="A41" s="132" t="str">
        <f ca="1">IF(Rosters!H28="","",Rosters!H28)</f>
        <v/>
      </c>
      <c r="B41" s="148" t="str">
        <f ca="1">IF(Rosters!I28="","",Rosters!I28)</f>
        <v/>
      </c>
      <c r="C41" s="133"/>
      <c r="D41" s="661"/>
      <c r="E41" s="133"/>
      <c r="F41" s="134"/>
      <c r="G41" s="135"/>
      <c r="H41" s="1323" t="str">
        <f t="shared" si="11"/>
        <v/>
      </c>
      <c r="I41" s="1321"/>
      <c r="J41" s="132" t="str">
        <f t="shared" si="13"/>
        <v/>
      </c>
      <c r="K41" s="148" t="str">
        <f t="shared" si="13"/>
        <v/>
      </c>
      <c r="L41" s="149"/>
      <c r="M41" s="135"/>
      <c r="N41" s="149"/>
      <c r="O41" s="134"/>
      <c r="P41" s="134"/>
      <c r="Q41" s="1320" t="str">
        <f t="shared" si="12"/>
        <v/>
      </c>
      <c r="R41" s="1321"/>
    </row>
    <row r="42" spans="1:18" ht="15.75" customHeight="1">
      <c r="A42" s="136" t="str">
        <f ca="1">IF(Rosters!H29="","",Rosters!H29)</f>
        <v/>
      </c>
      <c r="B42" s="135" t="str">
        <f ca="1">IF(Rosters!I29="","",Rosters!I29)</f>
        <v/>
      </c>
      <c r="C42" s="137"/>
      <c r="D42" s="662"/>
      <c r="E42" s="137"/>
      <c r="F42" s="138"/>
      <c r="G42" s="139"/>
      <c r="H42" s="1322" t="str">
        <f t="shared" si="11"/>
        <v/>
      </c>
      <c r="I42" s="1319"/>
      <c r="J42" s="136" t="str">
        <f t="shared" si="13"/>
        <v/>
      </c>
      <c r="K42" s="135" t="str">
        <f t="shared" si="13"/>
        <v/>
      </c>
      <c r="L42" s="150"/>
      <c r="M42" s="139"/>
      <c r="N42" s="150"/>
      <c r="O42" s="138"/>
      <c r="P42" s="138"/>
      <c r="Q42" s="1318" t="str">
        <f t="shared" si="12"/>
        <v/>
      </c>
      <c r="R42" s="1319"/>
    </row>
    <row r="43" spans="1:18" ht="15.75" customHeight="1" thickBot="1">
      <c r="A43" s="132" t="str">
        <f ca="1">IF(Rosters!H30="","",Rosters!H30)</f>
        <v/>
      </c>
      <c r="B43" s="148" t="str">
        <f ca="1">IF(Rosters!I30="","",Rosters!I30)</f>
        <v/>
      </c>
      <c r="C43" s="133"/>
      <c r="D43" s="661"/>
      <c r="E43" s="133"/>
      <c r="F43" s="134"/>
      <c r="G43" s="135"/>
      <c r="H43" s="1323" t="str">
        <f t="shared" si="11"/>
        <v/>
      </c>
      <c r="I43" s="1321"/>
      <c r="J43" s="132" t="str">
        <f t="shared" si="13"/>
        <v/>
      </c>
      <c r="K43" s="148" t="str">
        <f t="shared" si="13"/>
        <v/>
      </c>
      <c r="L43" s="149"/>
      <c r="M43" s="135"/>
      <c r="N43" s="149"/>
      <c r="O43" s="134"/>
      <c r="P43" s="134"/>
      <c r="Q43" s="1320" t="str">
        <f t="shared" si="12"/>
        <v/>
      </c>
      <c r="R43" s="1321"/>
    </row>
    <row r="44" spans="1:18" ht="13.5" customHeight="1">
      <c r="A44" s="1311" t="s">
        <v>472</v>
      </c>
      <c r="B44" s="1312"/>
      <c r="C44" s="1312"/>
      <c r="D44" s="1312"/>
      <c r="E44" s="1312"/>
      <c r="F44" s="1312"/>
      <c r="G44" s="1312"/>
      <c r="H44" s="1312"/>
      <c r="I44" s="1313"/>
      <c r="J44" s="1311" t="s">
        <v>472</v>
      </c>
      <c r="K44" s="1312"/>
      <c r="L44" s="1312"/>
      <c r="M44" s="1312"/>
      <c r="N44" s="1312"/>
      <c r="O44" s="1312"/>
      <c r="P44" s="1312"/>
      <c r="Q44" s="1312"/>
      <c r="R44" s="1313"/>
    </row>
    <row r="45" spans="1:18" ht="22.5" customHeight="1">
      <c r="A45" s="1307" t="s">
        <v>354</v>
      </c>
      <c r="B45" s="1096"/>
      <c r="C45" s="1096"/>
      <c r="D45" s="1096"/>
      <c r="E45" s="1096"/>
      <c r="F45" s="1096"/>
      <c r="G45" s="1096"/>
      <c r="H45" s="1096"/>
      <c r="I45" s="1097"/>
      <c r="J45" s="1307" t="s">
        <v>354</v>
      </c>
      <c r="K45" s="1096"/>
      <c r="L45" s="1096"/>
      <c r="M45" s="1096"/>
      <c r="N45" s="1096"/>
      <c r="O45" s="1096"/>
      <c r="P45" s="1096"/>
      <c r="Q45" s="1096"/>
      <c r="R45" s="1097"/>
    </row>
    <row r="46" spans="1:18" ht="15.75" customHeight="1">
      <c r="A46" s="1307" t="s">
        <v>355</v>
      </c>
      <c r="B46" s="1096"/>
      <c r="C46" s="1096"/>
      <c r="D46" s="1096"/>
      <c r="E46" s="1096"/>
      <c r="F46" s="1096"/>
      <c r="G46" s="1096"/>
      <c r="H46" s="1096"/>
      <c r="I46" s="1097"/>
      <c r="J46" s="1307" t="s">
        <v>355</v>
      </c>
      <c r="K46" s="1096"/>
      <c r="L46" s="1096"/>
      <c r="M46" s="1096"/>
      <c r="N46" s="1096"/>
      <c r="O46" s="1096"/>
      <c r="P46" s="1096"/>
      <c r="Q46" s="1096"/>
      <c r="R46" s="1097"/>
    </row>
    <row r="47" spans="1:18" ht="15.75" customHeight="1" thickBot="1">
      <c r="A47" s="1308" t="s">
        <v>356</v>
      </c>
      <c r="B47" s="1309"/>
      <c r="C47" s="1309"/>
      <c r="D47" s="1309"/>
      <c r="E47" s="1309"/>
      <c r="F47" s="1309"/>
      <c r="G47" s="1309"/>
      <c r="H47" s="1309"/>
      <c r="I47" s="1310"/>
      <c r="J47" s="1308" t="s">
        <v>356</v>
      </c>
      <c r="K47" s="1309"/>
      <c r="L47" s="1309"/>
      <c r="M47" s="1309"/>
      <c r="N47" s="1309"/>
      <c r="O47" s="1309"/>
      <c r="P47" s="1309"/>
      <c r="Q47" s="1309"/>
      <c r="R47" s="1310"/>
    </row>
    <row r="48" spans="1:18" ht="15.75" customHeight="1" thickBot="1">
      <c r="A48" s="1324" t="s">
        <v>97</v>
      </c>
      <c r="B48" s="1120"/>
      <c r="C48" s="1325" t="str">
        <f ca="1">IF(Rosters!B9="","Home Team",Rosters!B9)</f>
        <v>Burning River Roller Girls</v>
      </c>
      <c r="D48" s="1325"/>
      <c r="E48" s="120" t="s">
        <v>173</v>
      </c>
      <c r="F48" s="1120"/>
      <c r="G48" s="1120"/>
      <c r="H48" s="121">
        <f>H1</f>
        <v>40072</v>
      </c>
      <c r="I48" s="122" t="s">
        <v>175</v>
      </c>
      <c r="J48" s="1324" t="s">
        <v>97</v>
      </c>
      <c r="K48" s="1120"/>
      <c r="L48" s="1325" t="str">
        <f>C48</f>
        <v>Burning River Roller Girls</v>
      </c>
      <c r="M48" s="1325"/>
      <c r="N48" s="120" t="s">
        <v>173</v>
      </c>
      <c r="O48" s="1120"/>
      <c r="P48" s="1120"/>
      <c r="Q48" s="121">
        <f>H48</f>
        <v>40072</v>
      </c>
      <c r="R48" s="122" t="s">
        <v>176</v>
      </c>
    </row>
    <row r="49" spans="1:18" ht="23" thickBot="1">
      <c r="A49" s="123" t="s">
        <v>133</v>
      </c>
      <c r="B49" s="124" t="str">
        <f ca="1">IF(Rosters!H9="","Away Team",Rosters!H9)</f>
        <v>Detroit Derby Girls</v>
      </c>
      <c r="C49" s="125" t="s">
        <v>90</v>
      </c>
      <c r="D49" s="127" t="s">
        <v>5</v>
      </c>
      <c r="E49" s="152" t="s">
        <v>88</v>
      </c>
      <c r="F49" s="153" t="s">
        <v>89</v>
      </c>
      <c r="G49" s="154" t="s">
        <v>3</v>
      </c>
      <c r="H49" s="1330" t="s">
        <v>137</v>
      </c>
      <c r="I49" s="1331"/>
      <c r="J49" s="123" t="s">
        <v>133</v>
      </c>
      <c r="K49" s="124" t="str">
        <f>B49</f>
        <v>Detroit Derby Girls</v>
      </c>
      <c r="L49" s="125" t="s">
        <v>90</v>
      </c>
      <c r="M49" s="127" t="s">
        <v>5</v>
      </c>
      <c r="N49" s="152" t="s">
        <v>88</v>
      </c>
      <c r="O49" s="153" t="s">
        <v>89</v>
      </c>
      <c r="P49" s="154" t="s">
        <v>3</v>
      </c>
      <c r="Q49" s="1330" t="s">
        <v>137</v>
      </c>
      <c r="R49" s="1331"/>
    </row>
    <row r="50" spans="1:18" ht="15.75" customHeight="1">
      <c r="A50" s="658" t="str">
        <f ca="1">IF(Rosters!H11="","",Rosters!H11)</f>
        <v>0</v>
      </c>
      <c r="B50" s="658" t="str">
        <f ca="1">IF(Rosters!I11="","",Rosters!I11)</f>
        <v>Vicious Vixen</v>
      </c>
      <c r="C50" s="129">
        <v>1</v>
      </c>
      <c r="D50" s="130"/>
      <c r="E50" s="130"/>
      <c r="F50" s="130">
        <v>1</v>
      </c>
      <c r="G50" s="131"/>
      <c r="H50" s="1326" t="str">
        <f t="shared" ref="H50:H63" si="14">B50</f>
        <v>Vicious Vixen</v>
      </c>
      <c r="I50" s="1327"/>
      <c r="J50" s="542" t="str">
        <f t="shared" ref="J50:J64" si="15">A50</f>
        <v>0</v>
      </c>
      <c r="K50" s="658" t="str">
        <f t="shared" ref="K50:K64" si="16">B50</f>
        <v>Vicious Vixen</v>
      </c>
      <c r="L50" s="129"/>
      <c r="M50" s="130"/>
      <c r="N50" s="130"/>
      <c r="O50" s="130"/>
      <c r="P50" s="131"/>
      <c r="Q50" s="1326" t="str">
        <f t="shared" ref="Q50:Q63" si="17">K50</f>
        <v>Vicious Vixen</v>
      </c>
      <c r="R50" s="1327"/>
    </row>
    <row r="51" spans="1:18" ht="15.75" customHeight="1">
      <c r="A51" s="158" t="str">
        <f ca="1">IF(Rosters!H12="","",Rosters!H12)</f>
        <v>3CC</v>
      </c>
      <c r="B51" s="158" t="str">
        <f ca="1">IF(Rosters!I12="","",Rosters!I12)</f>
        <v>Roxanna Hardplace</v>
      </c>
      <c r="C51" s="133">
        <v>2</v>
      </c>
      <c r="D51" s="134"/>
      <c r="E51" s="134">
        <v>1</v>
      </c>
      <c r="F51" s="134">
        <v>2</v>
      </c>
      <c r="G51" s="135"/>
      <c r="H51" s="1320" t="str">
        <f t="shared" si="14"/>
        <v>Roxanna Hardplace</v>
      </c>
      <c r="I51" s="1321"/>
      <c r="J51" s="541" t="str">
        <f t="shared" si="15"/>
        <v>3CC</v>
      </c>
      <c r="K51" s="158" t="str">
        <f t="shared" si="16"/>
        <v>Roxanna Hardplace</v>
      </c>
      <c r="L51" s="133"/>
      <c r="M51" s="134"/>
      <c r="N51" s="134"/>
      <c r="O51" s="134"/>
      <c r="P51" s="135"/>
      <c r="Q51" s="1320" t="str">
        <f t="shared" si="17"/>
        <v>Roxanna Hardplace</v>
      </c>
      <c r="R51" s="1321"/>
    </row>
    <row r="52" spans="1:18" ht="15.75" customHeight="1">
      <c r="A52" s="659" t="str">
        <f ca="1">IF(Rosters!H13="","",Rosters!H13)</f>
        <v>5</v>
      </c>
      <c r="B52" s="659" t="str">
        <f ca="1">IF(Rosters!I13="","",Rosters!I13)</f>
        <v>Sista Slit'chya</v>
      </c>
      <c r="C52" s="137"/>
      <c r="D52" s="138"/>
      <c r="E52" s="138"/>
      <c r="F52" s="138"/>
      <c r="G52" s="139"/>
      <c r="H52" s="1318" t="str">
        <f t="shared" si="14"/>
        <v>Sista Slit'chya</v>
      </c>
      <c r="I52" s="1319"/>
      <c r="J52" s="540" t="str">
        <f t="shared" si="15"/>
        <v>5</v>
      </c>
      <c r="K52" s="659" t="str">
        <f t="shared" si="16"/>
        <v>Sista Slit'chya</v>
      </c>
      <c r="L52" s="137"/>
      <c r="M52" s="138"/>
      <c r="N52" s="138"/>
      <c r="O52" s="138"/>
      <c r="P52" s="139"/>
      <c r="Q52" s="1318" t="str">
        <f t="shared" si="17"/>
        <v>Sista Slit'chya</v>
      </c>
      <c r="R52" s="1319"/>
    </row>
    <row r="53" spans="1:18" ht="15.75" customHeight="1">
      <c r="A53" s="158" t="str">
        <f ca="1">IF(Rosters!H14="","",Rosters!H14)</f>
        <v>6</v>
      </c>
      <c r="B53" s="158" t="str">
        <f ca="1">IF(Rosters!I14="","",Rosters!I14)</f>
        <v>Elle McFearsome</v>
      </c>
      <c r="C53" s="133">
        <v>1</v>
      </c>
      <c r="D53" s="134"/>
      <c r="E53" s="134">
        <v>1</v>
      </c>
      <c r="F53" s="134"/>
      <c r="G53" s="135"/>
      <c r="H53" s="1320" t="str">
        <f t="shared" si="14"/>
        <v>Elle McFearsome</v>
      </c>
      <c r="I53" s="1321"/>
      <c r="J53" s="541" t="str">
        <f t="shared" si="15"/>
        <v>6</v>
      </c>
      <c r="K53" s="158" t="str">
        <f t="shared" si="16"/>
        <v>Elle McFearsome</v>
      </c>
      <c r="L53" s="133"/>
      <c r="M53" s="134"/>
      <c r="N53" s="134"/>
      <c r="O53" s="134"/>
      <c r="P53" s="135"/>
      <c r="Q53" s="1320" t="str">
        <f t="shared" si="17"/>
        <v>Elle McFearsome</v>
      </c>
      <c r="R53" s="1321"/>
    </row>
    <row r="54" spans="1:18" ht="15.75" customHeight="1">
      <c r="A54" s="659" t="str">
        <f ca="1">IF(Rosters!H15="","",Rosters!H15)</f>
        <v>10</v>
      </c>
      <c r="B54" s="659" t="str">
        <f ca="1">IF(Rosters!I15="","",Rosters!I15)</f>
        <v>Rock Candy</v>
      </c>
      <c r="C54" s="137"/>
      <c r="D54" s="138"/>
      <c r="E54" s="138">
        <v>1</v>
      </c>
      <c r="F54" s="138">
        <v>2</v>
      </c>
      <c r="G54" s="139"/>
      <c r="H54" s="1318" t="str">
        <f t="shared" si="14"/>
        <v>Rock Candy</v>
      </c>
      <c r="I54" s="1319"/>
      <c r="J54" s="540" t="str">
        <f t="shared" si="15"/>
        <v>10</v>
      </c>
      <c r="K54" s="659" t="str">
        <f t="shared" si="16"/>
        <v>Rock Candy</v>
      </c>
      <c r="L54" s="137"/>
      <c r="M54" s="138"/>
      <c r="N54" s="138"/>
      <c r="O54" s="138"/>
      <c r="P54" s="139"/>
      <c r="Q54" s="1318" t="str">
        <f t="shared" si="17"/>
        <v>Rock Candy</v>
      </c>
      <c r="R54" s="1319"/>
    </row>
    <row r="55" spans="1:18" ht="15.75" customHeight="1">
      <c r="A55" s="158" t="str">
        <f ca="1">IF(Rosters!H16="","",Rosters!H16)</f>
        <v>28</v>
      </c>
      <c r="B55" s="158" t="str">
        <f ca="1">IF(Rosters!I16="","",Rosters!I16)</f>
        <v>Racer McChaseHer</v>
      </c>
      <c r="C55" s="133"/>
      <c r="D55" s="134"/>
      <c r="E55" s="134">
        <v>2</v>
      </c>
      <c r="F55" s="134"/>
      <c r="G55" s="135"/>
      <c r="H55" s="1320" t="str">
        <f t="shared" si="14"/>
        <v>Racer McChaseHer</v>
      </c>
      <c r="I55" s="1321"/>
      <c r="J55" s="541" t="str">
        <f t="shared" si="15"/>
        <v>28</v>
      </c>
      <c r="K55" s="158" t="str">
        <f t="shared" si="16"/>
        <v>Racer McChaseHer</v>
      </c>
      <c r="L55" s="133"/>
      <c r="M55" s="134"/>
      <c r="N55" s="134"/>
      <c r="O55" s="134"/>
      <c r="P55" s="135"/>
      <c r="Q55" s="1320" t="str">
        <f t="shared" si="17"/>
        <v>Racer McChaseHer</v>
      </c>
      <c r="R55" s="1321"/>
    </row>
    <row r="56" spans="1:18" ht="15.75" customHeight="1">
      <c r="A56" s="659" t="str">
        <f ca="1">IF(Rosters!H17="","",Rosters!H17)</f>
        <v>33 1/3</v>
      </c>
      <c r="B56" s="659" t="str">
        <f ca="1">IF(Rosters!I17="","",Rosters!I17)</f>
        <v>Cookie Rumble</v>
      </c>
      <c r="C56" s="137"/>
      <c r="D56" s="138"/>
      <c r="E56" s="138"/>
      <c r="F56" s="138"/>
      <c r="G56" s="139"/>
      <c r="H56" s="1318" t="str">
        <f t="shared" si="14"/>
        <v>Cookie Rumble</v>
      </c>
      <c r="I56" s="1319"/>
      <c r="J56" s="540" t="str">
        <f t="shared" si="15"/>
        <v>33 1/3</v>
      </c>
      <c r="K56" s="659" t="str">
        <f t="shared" si="16"/>
        <v>Cookie Rumble</v>
      </c>
      <c r="L56" s="137"/>
      <c r="M56" s="138"/>
      <c r="N56" s="138"/>
      <c r="O56" s="138"/>
      <c r="P56" s="139"/>
      <c r="Q56" s="1318" t="str">
        <f t="shared" si="17"/>
        <v>Cookie Rumble</v>
      </c>
      <c r="R56" s="1319"/>
    </row>
    <row r="57" spans="1:18" ht="15.75" customHeight="1">
      <c r="A57" s="158" t="str">
        <f ca="1">IF(Rosters!H18="","",Rosters!H18)</f>
        <v>46</v>
      </c>
      <c r="B57" s="158" t="str">
        <f ca="1">IF(Rosters!I18="","",Rosters!I18)</f>
        <v>Fatal Femme</v>
      </c>
      <c r="C57" s="133"/>
      <c r="D57" s="134"/>
      <c r="E57" s="134"/>
      <c r="F57" s="134"/>
      <c r="G57" s="135"/>
      <c r="H57" s="1320" t="str">
        <f t="shared" si="14"/>
        <v>Fatal Femme</v>
      </c>
      <c r="I57" s="1321"/>
      <c r="J57" s="541" t="str">
        <f t="shared" si="15"/>
        <v>46</v>
      </c>
      <c r="K57" s="158" t="str">
        <f t="shared" si="16"/>
        <v>Fatal Femme</v>
      </c>
      <c r="L57" s="133"/>
      <c r="M57" s="134"/>
      <c r="N57" s="134"/>
      <c r="O57" s="134"/>
      <c r="P57" s="135"/>
      <c r="Q57" s="1320" t="str">
        <f t="shared" si="17"/>
        <v>Fatal Femme</v>
      </c>
      <c r="R57" s="1321"/>
    </row>
    <row r="58" spans="1:18" ht="15.75" customHeight="1">
      <c r="A58" s="659" t="str">
        <f ca="1">IF(Rosters!H19="","",Rosters!H19)</f>
        <v>68</v>
      </c>
      <c r="B58" s="659" t="str">
        <f ca="1">IF(Rosters!I19="","",Rosters!I19)</f>
        <v>Summers Eve-L</v>
      </c>
      <c r="C58" s="137">
        <v>1</v>
      </c>
      <c r="D58" s="138"/>
      <c r="E58" s="138"/>
      <c r="F58" s="138"/>
      <c r="G58" s="139"/>
      <c r="H58" s="1318" t="str">
        <f t="shared" si="14"/>
        <v>Summers Eve-L</v>
      </c>
      <c r="I58" s="1319"/>
      <c r="J58" s="540" t="str">
        <f t="shared" si="15"/>
        <v>68</v>
      </c>
      <c r="K58" s="659" t="str">
        <f t="shared" si="16"/>
        <v>Summers Eve-L</v>
      </c>
      <c r="L58" s="137"/>
      <c r="M58" s="138"/>
      <c r="N58" s="138"/>
      <c r="O58" s="138"/>
      <c r="P58" s="139"/>
      <c r="Q58" s="1318" t="str">
        <f t="shared" si="17"/>
        <v>Summers Eve-L</v>
      </c>
      <c r="R58" s="1319"/>
    </row>
    <row r="59" spans="1:18" ht="15.75" customHeight="1">
      <c r="A59" s="158" t="str">
        <f ca="1">IF(Rosters!H20="","",Rosters!H20)</f>
        <v>I75</v>
      </c>
      <c r="B59" s="158" t="str">
        <f ca="1">IF(Rosters!I20="","",Rosters!I20)</f>
        <v>Diesel Doll</v>
      </c>
      <c r="C59" s="133"/>
      <c r="D59" s="134">
        <v>1</v>
      </c>
      <c r="E59" s="134"/>
      <c r="F59" s="134"/>
      <c r="G59" s="135"/>
      <c r="H59" s="1320" t="str">
        <f t="shared" si="14"/>
        <v>Diesel Doll</v>
      </c>
      <c r="I59" s="1321"/>
      <c r="J59" s="541" t="str">
        <f t="shared" si="15"/>
        <v>I75</v>
      </c>
      <c r="K59" s="158" t="str">
        <f t="shared" si="16"/>
        <v>Diesel Doll</v>
      </c>
      <c r="L59" s="133"/>
      <c r="M59" s="134"/>
      <c r="N59" s="134"/>
      <c r="O59" s="134"/>
      <c r="P59" s="135"/>
      <c r="Q59" s="1320" t="str">
        <f t="shared" si="17"/>
        <v>Diesel Doll</v>
      </c>
      <c r="R59" s="1321"/>
    </row>
    <row r="60" spans="1:18" ht="15.75" customHeight="1">
      <c r="A60" s="659" t="str">
        <f ca="1">IF(Rosters!H21="","",Rosters!H21)</f>
        <v>100</v>
      </c>
      <c r="B60" s="659" t="str">
        <f ca="1">IF(Rosters!I21="","",Rosters!I21)</f>
        <v>Polly Fester</v>
      </c>
      <c r="C60" s="137"/>
      <c r="D60" s="138"/>
      <c r="E60" s="138">
        <v>1</v>
      </c>
      <c r="F60" s="138"/>
      <c r="G60" s="139"/>
      <c r="H60" s="1318" t="str">
        <f t="shared" si="14"/>
        <v>Polly Fester</v>
      </c>
      <c r="I60" s="1319"/>
      <c r="J60" s="540" t="str">
        <f t="shared" si="15"/>
        <v>100</v>
      </c>
      <c r="K60" s="659" t="str">
        <f t="shared" si="16"/>
        <v>Polly Fester</v>
      </c>
      <c r="L60" s="137"/>
      <c r="M60" s="138"/>
      <c r="N60" s="138"/>
      <c r="O60" s="138"/>
      <c r="P60" s="139"/>
      <c r="Q60" s="1318" t="str">
        <f t="shared" si="17"/>
        <v>Polly Fester</v>
      </c>
      <c r="R60" s="1319"/>
    </row>
    <row r="61" spans="1:18" ht="15.75" customHeight="1">
      <c r="A61" s="158" t="str">
        <f ca="1">IF(Rosters!H22="","",Rosters!H22)</f>
        <v>303</v>
      </c>
      <c r="B61" s="158" t="str">
        <f ca="1">IF(Rosters!I22="","",Rosters!I22)</f>
        <v>Bruisie Siouxxx</v>
      </c>
      <c r="C61" s="133"/>
      <c r="D61" s="134"/>
      <c r="E61" s="134">
        <v>1</v>
      </c>
      <c r="F61" s="134"/>
      <c r="G61" s="135"/>
      <c r="H61" s="1320" t="str">
        <f t="shared" si="14"/>
        <v>Bruisie Siouxxx</v>
      </c>
      <c r="I61" s="1321"/>
      <c r="J61" s="541" t="str">
        <f t="shared" si="15"/>
        <v>303</v>
      </c>
      <c r="K61" s="158" t="str">
        <f t="shared" si="16"/>
        <v>Bruisie Siouxxx</v>
      </c>
      <c r="L61" s="133"/>
      <c r="M61" s="134"/>
      <c r="N61" s="134"/>
      <c r="O61" s="134"/>
      <c r="P61" s="135"/>
      <c r="Q61" s="1320" t="str">
        <f t="shared" si="17"/>
        <v>Bruisie Siouxxx</v>
      </c>
      <c r="R61" s="1321"/>
    </row>
    <row r="62" spans="1:18" ht="15.75" customHeight="1">
      <c r="A62" s="659" t="str">
        <f ca="1">IF(Rosters!H23="","",Rosters!H23)</f>
        <v>989</v>
      </c>
      <c r="B62" s="659" t="str">
        <f ca="1">IF(Rosters!I23="","",Rosters!I23)</f>
        <v>Sarah Hipel</v>
      </c>
      <c r="C62" s="137"/>
      <c r="D62" s="138"/>
      <c r="E62" s="138"/>
      <c r="F62" s="138"/>
      <c r="G62" s="139"/>
      <c r="H62" s="1318" t="str">
        <f t="shared" si="14"/>
        <v>Sarah Hipel</v>
      </c>
      <c r="I62" s="1319"/>
      <c r="J62" s="540" t="str">
        <f t="shared" si="15"/>
        <v>989</v>
      </c>
      <c r="K62" s="659" t="str">
        <f t="shared" si="16"/>
        <v>Sarah Hipel</v>
      </c>
      <c r="L62" s="137"/>
      <c r="M62" s="138"/>
      <c r="N62" s="138"/>
      <c r="O62" s="138"/>
      <c r="P62" s="139"/>
      <c r="Q62" s="1318" t="str">
        <f t="shared" si="17"/>
        <v>Sarah Hipel</v>
      </c>
      <c r="R62" s="1319"/>
    </row>
    <row r="63" spans="1:18" ht="15.75" customHeight="1">
      <c r="A63" s="158" t="str">
        <f ca="1">IF(Rosters!H24="","",Rosters!H24)</f>
        <v>247</v>
      </c>
      <c r="B63" s="158" t="str">
        <f ca="1">IF(Rosters!I24="","",Rosters!I24)</f>
        <v>boo d. livers</v>
      </c>
      <c r="C63" s="133"/>
      <c r="D63" s="134"/>
      <c r="E63" s="134"/>
      <c r="F63" s="134"/>
      <c r="G63" s="135"/>
      <c r="H63" s="1320" t="str">
        <f t="shared" si="14"/>
        <v>boo d. livers</v>
      </c>
      <c r="I63" s="1321"/>
      <c r="J63" s="541" t="str">
        <f t="shared" si="15"/>
        <v>247</v>
      </c>
      <c r="K63" s="158" t="str">
        <f t="shared" si="16"/>
        <v>boo d. livers</v>
      </c>
      <c r="L63" s="133"/>
      <c r="M63" s="134"/>
      <c r="N63" s="134"/>
      <c r="O63" s="134"/>
      <c r="P63" s="135"/>
      <c r="Q63" s="1320" t="str">
        <f t="shared" si="17"/>
        <v>boo d. livers</v>
      </c>
      <c r="R63" s="1321"/>
    </row>
    <row r="64" spans="1:18" ht="15.75" customHeight="1">
      <c r="A64" s="659" t="str">
        <f ca="1">IF(Rosters!H25="","",Rosters!H25)</f>
        <v/>
      </c>
      <c r="B64" s="659" t="str">
        <f ca="1">IF(Rosters!I25="","",Rosters!I25)</f>
        <v/>
      </c>
      <c r="C64" s="137"/>
      <c r="D64" s="138"/>
      <c r="E64" s="138"/>
      <c r="F64" s="138"/>
      <c r="G64" s="139"/>
      <c r="H64" s="1318" t="str">
        <f t="shared" ref="H64:H69" si="18">B64</f>
        <v/>
      </c>
      <c r="I64" s="1319"/>
      <c r="J64" s="540" t="str">
        <f t="shared" si="15"/>
        <v/>
      </c>
      <c r="K64" s="659" t="str">
        <f t="shared" si="16"/>
        <v/>
      </c>
      <c r="L64" s="137"/>
      <c r="M64" s="138"/>
      <c r="N64" s="138"/>
      <c r="O64" s="138"/>
      <c r="P64" s="139"/>
      <c r="Q64" s="1318" t="str">
        <f t="shared" ref="Q64:Q69" si="19">K64</f>
        <v/>
      </c>
      <c r="R64" s="1319"/>
    </row>
    <row r="65" spans="1:18" ht="15.75" customHeight="1">
      <c r="A65" s="158" t="str">
        <f ca="1">IF(Rosters!H26="","",Rosters!H26)</f>
        <v/>
      </c>
      <c r="B65" s="158" t="str">
        <f ca="1">IF(Rosters!I26="","",Rosters!I26)</f>
        <v/>
      </c>
      <c r="C65" s="133"/>
      <c r="D65" s="134"/>
      <c r="E65" s="134"/>
      <c r="F65" s="134"/>
      <c r="G65" s="135"/>
      <c r="H65" s="1320" t="str">
        <f t="shared" si="18"/>
        <v/>
      </c>
      <c r="I65" s="1321"/>
      <c r="J65" s="541" t="str">
        <f t="shared" ref="J65:K69" si="20">A65</f>
        <v/>
      </c>
      <c r="K65" s="158" t="str">
        <f t="shared" si="20"/>
        <v/>
      </c>
      <c r="L65" s="133"/>
      <c r="M65" s="134"/>
      <c r="N65" s="134"/>
      <c r="O65" s="134"/>
      <c r="P65" s="135"/>
      <c r="Q65" s="1320" t="str">
        <f t="shared" si="19"/>
        <v/>
      </c>
      <c r="R65" s="1321"/>
    </row>
    <row r="66" spans="1:18" ht="15.75" customHeight="1">
      <c r="A66" s="659" t="str">
        <f ca="1">IF(Rosters!H27="","",Rosters!H27)</f>
        <v/>
      </c>
      <c r="B66" s="659" t="str">
        <f ca="1">IF(Rosters!I27="","",Rosters!I27)</f>
        <v/>
      </c>
      <c r="C66" s="137"/>
      <c r="D66" s="138"/>
      <c r="E66" s="138"/>
      <c r="F66" s="138"/>
      <c r="G66" s="139"/>
      <c r="H66" s="1318" t="str">
        <f t="shared" si="18"/>
        <v/>
      </c>
      <c r="I66" s="1319"/>
      <c r="J66" s="540" t="str">
        <f t="shared" si="20"/>
        <v/>
      </c>
      <c r="K66" s="659" t="str">
        <f t="shared" si="20"/>
        <v/>
      </c>
      <c r="L66" s="137"/>
      <c r="M66" s="138"/>
      <c r="N66" s="138"/>
      <c r="O66" s="138"/>
      <c r="P66" s="139"/>
      <c r="Q66" s="1318" t="str">
        <f t="shared" si="19"/>
        <v/>
      </c>
      <c r="R66" s="1319"/>
    </row>
    <row r="67" spans="1:18" ht="15.75" customHeight="1">
      <c r="A67" s="158" t="str">
        <f ca="1">IF(Rosters!H28="","",Rosters!H28)</f>
        <v/>
      </c>
      <c r="B67" s="158" t="str">
        <f ca="1">IF(Rosters!I28="","",Rosters!I28)</f>
        <v/>
      </c>
      <c r="C67" s="133"/>
      <c r="D67" s="134"/>
      <c r="E67" s="134"/>
      <c r="F67" s="134"/>
      <c r="G67" s="135"/>
      <c r="H67" s="1320" t="str">
        <f t="shared" si="18"/>
        <v/>
      </c>
      <c r="I67" s="1321"/>
      <c r="J67" s="541" t="str">
        <f t="shared" si="20"/>
        <v/>
      </c>
      <c r="K67" s="158" t="str">
        <f t="shared" si="20"/>
        <v/>
      </c>
      <c r="L67" s="133"/>
      <c r="M67" s="134"/>
      <c r="N67" s="134"/>
      <c r="O67" s="134"/>
      <c r="P67" s="135"/>
      <c r="Q67" s="1320" t="str">
        <f t="shared" si="19"/>
        <v/>
      </c>
      <c r="R67" s="1321"/>
    </row>
    <row r="68" spans="1:18" ht="15.75" customHeight="1">
      <c r="A68" s="659" t="str">
        <f ca="1">IF(Rosters!H29="","",Rosters!H29)</f>
        <v/>
      </c>
      <c r="B68" s="659" t="str">
        <f ca="1">IF(Rosters!I29="","",Rosters!I29)</f>
        <v/>
      </c>
      <c r="C68" s="137"/>
      <c r="D68" s="138"/>
      <c r="E68" s="138"/>
      <c r="F68" s="138"/>
      <c r="G68" s="139"/>
      <c r="H68" s="1318" t="str">
        <f t="shared" si="18"/>
        <v/>
      </c>
      <c r="I68" s="1319"/>
      <c r="J68" s="540" t="str">
        <f t="shared" si="20"/>
        <v/>
      </c>
      <c r="K68" s="659" t="str">
        <f t="shared" si="20"/>
        <v/>
      </c>
      <c r="L68" s="137"/>
      <c r="M68" s="138"/>
      <c r="N68" s="138"/>
      <c r="O68" s="138"/>
      <c r="P68" s="139"/>
      <c r="Q68" s="1318" t="str">
        <f t="shared" si="19"/>
        <v/>
      </c>
      <c r="R68" s="1319"/>
    </row>
    <row r="69" spans="1:18" ht="15.75" customHeight="1" thickBot="1">
      <c r="A69" s="158" t="str">
        <f ca="1">IF(Rosters!H30="","",Rosters!H30)</f>
        <v/>
      </c>
      <c r="B69" s="158" t="str">
        <f ca="1">IF(Rosters!I30="","",Rosters!I30)</f>
        <v/>
      </c>
      <c r="C69" s="133"/>
      <c r="D69" s="134"/>
      <c r="E69" s="134"/>
      <c r="F69" s="134"/>
      <c r="G69" s="135"/>
      <c r="H69" s="1320" t="str">
        <f t="shared" si="18"/>
        <v/>
      </c>
      <c r="I69" s="1321"/>
      <c r="J69" s="541" t="str">
        <f t="shared" si="20"/>
        <v/>
      </c>
      <c r="K69" s="158" t="str">
        <f t="shared" si="20"/>
        <v/>
      </c>
      <c r="L69" s="133"/>
      <c r="M69" s="134"/>
      <c r="N69" s="134"/>
      <c r="O69" s="134"/>
      <c r="P69" s="135"/>
      <c r="Q69" s="1320" t="str">
        <f t="shared" si="19"/>
        <v/>
      </c>
      <c r="R69" s="1321"/>
    </row>
    <row r="70" spans="1:18" ht="23" thickBot="1">
      <c r="A70" s="123" t="s">
        <v>133</v>
      </c>
      <c r="B70" s="144" t="str">
        <f ca="1">IF(Rosters!B9="","Home Team",Rosters!B9)</f>
        <v>Burning River Roller Girls</v>
      </c>
      <c r="C70" s="145" t="s">
        <v>86</v>
      </c>
      <c r="D70" s="145" t="s">
        <v>87</v>
      </c>
      <c r="E70" s="145" t="s">
        <v>143</v>
      </c>
      <c r="F70" s="145" t="s">
        <v>144</v>
      </c>
      <c r="G70" s="145" t="s">
        <v>230</v>
      </c>
      <c r="H70" s="1330" t="s">
        <v>137</v>
      </c>
      <c r="I70" s="1331"/>
      <c r="J70" s="123" t="s">
        <v>133</v>
      </c>
      <c r="K70" s="144" t="str">
        <f>B70</f>
        <v>Burning River Roller Girls</v>
      </c>
      <c r="L70" s="145" t="s">
        <v>86</v>
      </c>
      <c r="M70" s="145" t="s">
        <v>87</v>
      </c>
      <c r="N70" s="145" t="s">
        <v>143</v>
      </c>
      <c r="O70" s="145" t="s">
        <v>144</v>
      </c>
      <c r="P70" s="145" t="s">
        <v>230</v>
      </c>
      <c r="Q70" s="1330" t="s">
        <v>137</v>
      </c>
      <c r="R70" s="1331"/>
    </row>
    <row r="71" spans="1:18" ht="15.75" customHeight="1">
      <c r="A71" s="155" t="str">
        <f ca="1">IF(Rosters!B11="","",Rosters!B11)</f>
        <v>00</v>
      </c>
      <c r="B71" s="658" t="str">
        <f ca="1">IF(Rosters!C11="","",Rosters!C11)</f>
        <v>Professor Booty</v>
      </c>
      <c r="C71" s="129"/>
      <c r="D71" s="131"/>
      <c r="E71" s="129"/>
      <c r="F71" s="130">
        <v>1</v>
      </c>
      <c r="G71" s="131"/>
      <c r="H71" s="1336" t="str">
        <f t="shared" ref="H71:H84" si="21">B71</f>
        <v>Professor Booty</v>
      </c>
      <c r="I71" s="1337"/>
      <c r="J71" s="155" t="str">
        <f t="shared" ref="J71:J85" si="22">A71</f>
        <v>00</v>
      </c>
      <c r="K71" s="146" t="str">
        <f t="shared" ref="K71:K85" si="23">B71</f>
        <v>Professor Booty</v>
      </c>
      <c r="L71" s="147"/>
      <c r="M71" s="143"/>
      <c r="N71" s="147"/>
      <c r="O71" s="142"/>
      <c r="P71" s="142"/>
      <c r="Q71" s="1332" t="str">
        <f t="shared" ref="Q71:Q84" si="24">K71</f>
        <v>Professor Booty</v>
      </c>
      <c r="R71" s="1333"/>
    </row>
    <row r="72" spans="1:18" ht="15.75" customHeight="1">
      <c r="A72" s="156" t="str">
        <f ca="1">IF(Rosters!B12="","",Rosters!B12)</f>
        <v>4</v>
      </c>
      <c r="B72" s="158" t="str">
        <f ca="1">IF(Rosters!C12="","",Rosters!C12)</f>
        <v>CoCo Sparx</v>
      </c>
      <c r="C72" s="133">
        <v>1</v>
      </c>
      <c r="D72" s="135"/>
      <c r="E72" s="133">
        <v>1</v>
      </c>
      <c r="F72" s="134"/>
      <c r="G72" s="135">
        <v>1</v>
      </c>
      <c r="H72" s="1328" t="str">
        <f t="shared" si="21"/>
        <v>CoCo Sparx</v>
      </c>
      <c r="I72" s="1329"/>
      <c r="J72" s="156" t="str">
        <f t="shared" si="22"/>
        <v>4</v>
      </c>
      <c r="K72" s="157" t="str">
        <f t="shared" si="23"/>
        <v>CoCo Sparx</v>
      </c>
      <c r="L72" s="149"/>
      <c r="M72" s="135"/>
      <c r="N72" s="149"/>
      <c r="O72" s="134"/>
      <c r="P72" s="134"/>
      <c r="Q72" s="1316" t="str">
        <f t="shared" si="24"/>
        <v>CoCo Sparx</v>
      </c>
      <c r="R72" s="1317"/>
    </row>
    <row r="73" spans="1:18" ht="15.75" customHeight="1">
      <c r="A73" s="155" t="str">
        <f ca="1">IF(Rosters!B13="","",Rosters!B13)</f>
        <v>10</v>
      </c>
      <c r="B73" s="659" t="str">
        <f ca="1">IF(Rosters!C13="","",Rosters!C13)</f>
        <v>Take-Out</v>
      </c>
      <c r="C73" s="137"/>
      <c r="D73" s="139"/>
      <c r="E73" s="137"/>
      <c r="F73" s="138"/>
      <c r="G73" s="139"/>
      <c r="H73" s="1334" t="str">
        <f t="shared" si="21"/>
        <v>Take-Out</v>
      </c>
      <c r="I73" s="1335"/>
      <c r="J73" s="155" t="str">
        <f t="shared" si="22"/>
        <v>10</v>
      </c>
      <c r="K73" s="146" t="str">
        <f t="shared" si="23"/>
        <v>Take-Out</v>
      </c>
      <c r="L73" s="150"/>
      <c r="M73" s="139"/>
      <c r="N73" s="150"/>
      <c r="O73" s="138"/>
      <c r="P73" s="138"/>
      <c r="Q73" s="1314" t="str">
        <f t="shared" si="24"/>
        <v>Take-Out</v>
      </c>
      <c r="R73" s="1315"/>
    </row>
    <row r="74" spans="1:18" ht="15.75" customHeight="1">
      <c r="A74" s="156" t="str">
        <f ca="1">IF(Rosters!B14="","",Rosters!B14)</f>
        <v>16</v>
      </c>
      <c r="B74" s="158" t="str">
        <f ca="1">IF(Rosters!C14="","",Rosters!C14)</f>
        <v>Killustrator</v>
      </c>
      <c r="C74" s="133"/>
      <c r="D74" s="135"/>
      <c r="E74" s="133"/>
      <c r="F74" s="134"/>
      <c r="G74" s="135"/>
      <c r="H74" s="1328" t="str">
        <f t="shared" si="21"/>
        <v>Killustrator</v>
      </c>
      <c r="I74" s="1329"/>
      <c r="J74" s="156" t="str">
        <f t="shared" si="22"/>
        <v>16</v>
      </c>
      <c r="K74" s="157" t="str">
        <f t="shared" si="23"/>
        <v>Killustrator</v>
      </c>
      <c r="L74" s="149"/>
      <c r="M74" s="135"/>
      <c r="N74" s="149"/>
      <c r="O74" s="134"/>
      <c r="P74" s="134"/>
      <c r="Q74" s="1316" t="str">
        <f t="shared" si="24"/>
        <v>Killustrator</v>
      </c>
      <c r="R74" s="1317"/>
    </row>
    <row r="75" spans="1:18" ht="15.75" customHeight="1">
      <c r="A75" s="155" t="str">
        <f ca="1">IF(Rosters!B15="","",Rosters!B15)</f>
        <v>45</v>
      </c>
      <c r="B75" s="659" t="str">
        <f ca="1">IF(Rosters!C15="","",Rosters!C15)</f>
        <v>Halochic</v>
      </c>
      <c r="C75" s="137"/>
      <c r="D75" s="139"/>
      <c r="E75" s="137"/>
      <c r="F75" s="138"/>
      <c r="G75" s="139"/>
      <c r="H75" s="1334" t="str">
        <f t="shared" si="21"/>
        <v>Halochic</v>
      </c>
      <c r="I75" s="1335"/>
      <c r="J75" s="155" t="str">
        <f t="shared" si="22"/>
        <v>45</v>
      </c>
      <c r="K75" s="146" t="str">
        <f t="shared" si="23"/>
        <v>Halochic</v>
      </c>
      <c r="L75" s="150"/>
      <c r="M75" s="139"/>
      <c r="N75" s="150"/>
      <c r="O75" s="138"/>
      <c r="P75" s="138"/>
      <c r="Q75" s="1314" t="str">
        <f t="shared" si="24"/>
        <v>Halochic</v>
      </c>
      <c r="R75" s="1315"/>
    </row>
    <row r="76" spans="1:18" ht="15.75" customHeight="1">
      <c r="A76" s="156" t="str">
        <f ca="1">IF(Rosters!B16="","",Rosters!B16)</f>
        <v>47</v>
      </c>
      <c r="B76" s="158" t="str">
        <f ca="1">IF(Rosters!C16="","",Rosters!C16)</f>
        <v>Ivanna Destroya</v>
      </c>
      <c r="C76" s="133"/>
      <c r="D76" s="135"/>
      <c r="E76" s="133"/>
      <c r="F76" s="134"/>
      <c r="G76" s="135"/>
      <c r="H76" s="1328" t="str">
        <f t="shared" si="21"/>
        <v>Ivanna Destroya</v>
      </c>
      <c r="I76" s="1329"/>
      <c r="J76" s="156" t="str">
        <f t="shared" si="22"/>
        <v>47</v>
      </c>
      <c r="K76" s="157" t="str">
        <f t="shared" si="23"/>
        <v>Ivanna Destroya</v>
      </c>
      <c r="L76" s="149"/>
      <c r="M76" s="135"/>
      <c r="N76" s="149"/>
      <c r="O76" s="134"/>
      <c r="P76" s="134"/>
      <c r="Q76" s="1316" t="str">
        <f t="shared" si="24"/>
        <v>Ivanna Destroya</v>
      </c>
      <c r="R76" s="1317"/>
    </row>
    <row r="77" spans="1:18" ht="15.75" customHeight="1">
      <c r="A77" s="155" t="str">
        <f ca="1">IF(Rosters!B17="","",Rosters!B17)</f>
        <v>53</v>
      </c>
      <c r="B77" s="659" t="str">
        <f ca="1">IF(Rosters!C17="","",Rosters!C17)</f>
        <v>Soul Eater</v>
      </c>
      <c r="C77" s="137"/>
      <c r="D77" s="139"/>
      <c r="E77" s="137"/>
      <c r="F77" s="138"/>
      <c r="G77" s="139"/>
      <c r="H77" s="1334" t="str">
        <f t="shared" si="21"/>
        <v>Soul Eater</v>
      </c>
      <c r="I77" s="1335"/>
      <c r="J77" s="155" t="str">
        <f t="shared" si="22"/>
        <v>53</v>
      </c>
      <c r="K77" s="146" t="str">
        <f t="shared" si="23"/>
        <v>Soul Eater</v>
      </c>
      <c r="L77" s="150"/>
      <c r="M77" s="139"/>
      <c r="N77" s="150"/>
      <c r="O77" s="138"/>
      <c r="P77" s="138"/>
      <c r="Q77" s="1314" t="str">
        <f t="shared" si="24"/>
        <v>Soul Eater</v>
      </c>
      <c r="R77" s="1315"/>
    </row>
    <row r="78" spans="1:18" ht="15.75" customHeight="1">
      <c r="A78" s="156" t="str">
        <f ca="1">IF(Rosters!B18="","",Rosters!B18)</f>
        <v>71</v>
      </c>
      <c r="B78" s="158" t="str">
        <f ca="1">IF(Rosters!C18="","",Rosters!C18)</f>
        <v>e. gargiulo</v>
      </c>
      <c r="C78" s="133"/>
      <c r="D78" s="135"/>
      <c r="E78" s="133"/>
      <c r="F78" s="134"/>
      <c r="G78" s="135"/>
      <c r="H78" s="1328" t="str">
        <f t="shared" si="21"/>
        <v>e. gargiulo</v>
      </c>
      <c r="I78" s="1329"/>
      <c r="J78" s="156" t="str">
        <f t="shared" si="22"/>
        <v>71</v>
      </c>
      <c r="K78" s="157" t="str">
        <f t="shared" si="23"/>
        <v>e. gargiulo</v>
      </c>
      <c r="L78" s="149"/>
      <c r="M78" s="135"/>
      <c r="N78" s="149"/>
      <c r="O78" s="134"/>
      <c r="P78" s="134"/>
      <c r="Q78" s="1316" t="str">
        <f t="shared" si="24"/>
        <v>e. gargiulo</v>
      </c>
      <c r="R78" s="1317"/>
    </row>
    <row r="79" spans="1:18" ht="15.75" customHeight="1">
      <c r="A79" s="155" t="str">
        <f ca="1">IF(Rosters!B19="","",Rosters!B19)</f>
        <v>68</v>
      </c>
      <c r="B79" s="659" t="str">
        <f ca="1">IF(Rosters!C19="","",Rosters!C19)</f>
        <v>Stroker Ace</v>
      </c>
      <c r="C79" s="137"/>
      <c r="D79" s="139"/>
      <c r="E79" s="137"/>
      <c r="F79" s="138"/>
      <c r="G79" s="139"/>
      <c r="H79" s="1334" t="str">
        <f t="shared" si="21"/>
        <v>Stroker Ace</v>
      </c>
      <c r="I79" s="1335"/>
      <c r="J79" s="155" t="str">
        <f t="shared" si="22"/>
        <v>68</v>
      </c>
      <c r="K79" s="146" t="str">
        <f t="shared" si="23"/>
        <v>Stroker Ace</v>
      </c>
      <c r="L79" s="150"/>
      <c r="M79" s="139"/>
      <c r="N79" s="150"/>
      <c r="O79" s="138"/>
      <c r="P79" s="138"/>
      <c r="Q79" s="1314" t="str">
        <f t="shared" si="24"/>
        <v>Stroker Ace</v>
      </c>
      <c r="R79" s="1315"/>
    </row>
    <row r="80" spans="1:18" ht="15.75" customHeight="1">
      <c r="A80" s="156" t="str">
        <f ca="1">IF(Rosters!B20="","",Rosters!B20)</f>
        <v>69</v>
      </c>
      <c r="B80" s="158" t="str">
        <f ca="1">IF(Rosters!C20="","",Rosters!C20)</f>
        <v>Dagney Taghurt</v>
      </c>
      <c r="C80" s="133"/>
      <c r="D80" s="135"/>
      <c r="E80" s="133"/>
      <c r="F80" s="134"/>
      <c r="G80" s="135"/>
      <c r="H80" s="1328" t="str">
        <f t="shared" si="21"/>
        <v>Dagney Taghurt</v>
      </c>
      <c r="I80" s="1329"/>
      <c r="J80" s="156" t="str">
        <f t="shared" si="22"/>
        <v>69</v>
      </c>
      <c r="K80" s="157" t="str">
        <f t="shared" si="23"/>
        <v>Dagney Taghurt</v>
      </c>
      <c r="L80" s="149"/>
      <c r="M80" s="135"/>
      <c r="N80" s="149"/>
      <c r="O80" s="134"/>
      <c r="P80" s="134"/>
      <c r="Q80" s="1316" t="str">
        <f t="shared" si="24"/>
        <v>Dagney Taghurt</v>
      </c>
      <c r="R80" s="1317"/>
    </row>
    <row r="81" spans="1:18" ht="15.75" customHeight="1">
      <c r="A81" s="155" t="str">
        <f ca="1">IF(Rosters!B21="","",Rosters!B21)</f>
        <v>80mph</v>
      </c>
      <c r="B81" s="659" t="str">
        <f ca="1">IF(Rosters!C21="","",Rosters!C21)</f>
        <v>Pretty Scarrie</v>
      </c>
      <c r="C81" s="137"/>
      <c r="D81" s="139"/>
      <c r="E81" s="137"/>
      <c r="F81" s="138"/>
      <c r="G81" s="139"/>
      <c r="H81" s="1334" t="str">
        <f t="shared" si="21"/>
        <v>Pretty Scarrie</v>
      </c>
      <c r="I81" s="1335"/>
      <c r="J81" s="155" t="str">
        <f t="shared" si="22"/>
        <v>80mph</v>
      </c>
      <c r="K81" s="146" t="str">
        <f t="shared" si="23"/>
        <v>Pretty Scarrie</v>
      </c>
      <c r="L81" s="150"/>
      <c r="M81" s="139"/>
      <c r="N81" s="150"/>
      <c r="O81" s="138"/>
      <c r="P81" s="138"/>
      <c r="Q81" s="1314" t="str">
        <f t="shared" si="24"/>
        <v>Pretty Scarrie</v>
      </c>
      <c r="R81" s="1315"/>
    </row>
    <row r="82" spans="1:18" ht="15.75" customHeight="1">
      <c r="A82" s="156" t="str">
        <f ca="1">IF(Rosters!B22="","",Rosters!B22)</f>
        <v>99</v>
      </c>
      <c r="B82" s="158" t="str">
        <f ca="1">IF(Rosters!C22="","",Rosters!C22)</f>
        <v>Skank Williams</v>
      </c>
      <c r="C82" s="133"/>
      <c r="D82" s="135"/>
      <c r="E82" s="133"/>
      <c r="F82" s="134"/>
      <c r="G82" s="135"/>
      <c r="H82" s="1328" t="str">
        <f t="shared" si="21"/>
        <v>Skank Williams</v>
      </c>
      <c r="I82" s="1329"/>
      <c r="J82" s="156" t="str">
        <f t="shared" si="22"/>
        <v>99</v>
      </c>
      <c r="K82" s="157" t="str">
        <f t="shared" si="23"/>
        <v>Skank Williams</v>
      </c>
      <c r="L82" s="149"/>
      <c r="M82" s="135"/>
      <c r="N82" s="149"/>
      <c r="O82" s="134"/>
      <c r="P82" s="134"/>
      <c r="Q82" s="1316" t="str">
        <f t="shared" si="24"/>
        <v>Skank Williams</v>
      </c>
      <c r="R82" s="1317"/>
    </row>
    <row r="83" spans="1:18" ht="15.75" customHeight="1">
      <c r="A83" s="155" t="str">
        <f ca="1">IF(Rosters!B23="","",Rosters!B23)</f>
        <v>96</v>
      </c>
      <c r="B83" s="659" t="str">
        <f ca="1">IF(Rosters!C23="","",Rosters!C23)</f>
        <v>Finnish-Her</v>
      </c>
      <c r="C83" s="137"/>
      <c r="D83" s="139"/>
      <c r="E83" s="137"/>
      <c r="F83" s="138"/>
      <c r="G83" s="139"/>
      <c r="H83" s="1318" t="str">
        <f t="shared" si="21"/>
        <v>Finnish-Her</v>
      </c>
      <c r="I83" s="1319"/>
      <c r="J83" s="155" t="str">
        <f t="shared" si="22"/>
        <v>96</v>
      </c>
      <c r="K83" s="146" t="str">
        <f t="shared" si="23"/>
        <v>Finnish-Her</v>
      </c>
      <c r="L83" s="150"/>
      <c r="M83" s="139"/>
      <c r="N83" s="150"/>
      <c r="O83" s="138"/>
      <c r="P83" s="138"/>
      <c r="Q83" s="1314" t="str">
        <f t="shared" si="24"/>
        <v>Finnish-Her</v>
      </c>
      <c r="R83" s="1315"/>
    </row>
    <row r="84" spans="1:18" ht="15.75" customHeight="1">
      <c r="A84" s="158" t="str">
        <f ca="1">IF(Rosters!B24="","",Rosters!B24)</f>
        <v>fish</v>
      </c>
      <c r="B84" s="158" t="str">
        <f ca="1">IF(Rosters!C24="","",Rosters!C24)</f>
        <v>Eva Lucien</v>
      </c>
      <c r="C84" s="133"/>
      <c r="D84" s="135"/>
      <c r="E84" s="133"/>
      <c r="F84" s="134"/>
      <c r="G84" s="135"/>
      <c r="H84" s="1320" t="str">
        <f t="shared" si="21"/>
        <v>Eva Lucien</v>
      </c>
      <c r="I84" s="1321"/>
      <c r="J84" s="158" t="str">
        <f t="shared" si="22"/>
        <v>fish</v>
      </c>
      <c r="K84" s="148" t="str">
        <f t="shared" si="23"/>
        <v>Eva Lucien</v>
      </c>
      <c r="L84" s="149"/>
      <c r="M84" s="135"/>
      <c r="N84" s="149"/>
      <c r="O84" s="134"/>
      <c r="P84" s="134"/>
      <c r="Q84" s="1316" t="str">
        <f t="shared" si="24"/>
        <v>Eva Lucien</v>
      </c>
      <c r="R84" s="1317"/>
    </row>
    <row r="85" spans="1:18" ht="15.75" customHeight="1">
      <c r="A85" s="155" t="str">
        <f ca="1">IF(Rosters!B25="","",Rosters!B25)</f>
        <v/>
      </c>
      <c r="B85" s="659" t="str">
        <f ca="1">IF(Rosters!C25="","",Rosters!C25)</f>
        <v/>
      </c>
      <c r="C85" s="137"/>
      <c r="D85" s="139"/>
      <c r="E85" s="137"/>
      <c r="F85" s="138"/>
      <c r="G85" s="139"/>
      <c r="H85" s="1318" t="str">
        <f t="shared" ref="H85:H90" si="25">B85</f>
        <v/>
      </c>
      <c r="I85" s="1319"/>
      <c r="J85" s="155" t="str">
        <f t="shared" si="22"/>
        <v/>
      </c>
      <c r="K85" s="146" t="str">
        <f t="shared" si="23"/>
        <v/>
      </c>
      <c r="L85" s="147"/>
      <c r="M85" s="143"/>
      <c r="N85" s="147"/>
      <c r="O85" s="142"/>
      <c r="P85" s="142"/>
      <c r="Q85" s="1314" t="str">
        <f t="shared" ref="Q85:Q90" si="26">K85</f>
        <v/>
      </c>
      <c r="R85" s="1315"/>
    </row>
    <row r="86" spans="1:18" ht="15.75" customHeight="1">
      <c r="A86" s="156" t="str">
        <f ca="1">IF(Rosters!B26="","",Rosters!B26)</f>
        <v/>
      </c>
      <c r="B86" s="158" t="str">
        <f ca="1">IF(Rosters!C26="","",Rosters!C26)</f>
        <v/>
      </c>
      <c r="C86" s="133"/>
      <c r="D86" s="135"/>
      <c r="E86" s="133"/>
      <c r="F86" s="134"/>
      <c r="G86" s="135"/>
      <c r="H86" s="1328" t="str">
        <f t="shared" si="25"/>
        <v/>
      </c>
      <c r="I86" s="1329"/>
      <c r="J86" s="156" t="str">
        <f t="shared" ref="J86:K90" si="27">A86</f>
        <v/>
      </c>
      <c r="K86" s="157" t="str">
        <f t="shared" si="27"/>
        <v/>
      </c>
      <c r="L86" s="149"/>
      <c r="M86" s="135"/>
      <c r="N86" s="149"/>
      <c r="O86" s="134"/>
      <c r="P86" s="134"/>
      <c r="Q86" s="1316" t="str">
        <f t="shared" si="26"/>
        <v/>
      </c>
      <c r="R86" s="1317"/>
    </row>
    <row r="87" spans="1:18" ht="15.75" customHeight="1">
      <c r="A87" s="155" t="str">
        <f ca="1">IF(Rosters!B27="","",Rosters!B27)</f>
        <v/>
      </c>
      <c r="B87" s="659" t="str">
        <f ca="1">IF(Rosters!C27="","",Rosters!C27)</f>
        <v/>
      </c>
      <c r="C87" s="137"/>
      <c r="D87" s="139"/>
      <c r="E87" s="137"/>
      <c r="F87" s="138"/>
      <c r="G87" s="139"/>
      <c r="H87" s="1334" t="str">
        <f t="shared" si="25"/>
        <v/>
      </c>
      <c r="I87" s="1335"/>
      <c r="J87" s="155" t="str">
        <f t="shared" si="27"/>
        <v/>
      </c>
      <c r="K87" s="146" t="str">
        <f t="shared" si="27"/>
        <v/>
      </c>
      <c r="L87" s="150"/>
      <c r="M87" s="139"/>
      <c r="N87" s="150"/>
      <c r="O87" s="138"/>
      <c r="P87" s="138"/>
      <c r="Q87" s="1314" t="str">
        <f t="shared" si="26"/>
        <v/>
      </c>
      <c r="R87" s="1315"/>
    </row>
    <row r="88" spans="1:18" ht="15.75" customHeight="1">
      <c r="A88" s="156" t="str">
        <f ca="1">IF(Rosters!B28="","",Rosters!B28)</f>
        <v/>
      </c>
      <c r="B88" s="158" t="str">
        <f ca="1">IF(Rosters!C28="","",Rosters!C28)</f>
        <v/>
      </c>
      <c r="C88" s="133"/>
      <c r="D88" s="135"/>
      <c r="E88" s="133"/>
      <c r="F88" s="134"/>
      <c r="G88" s="135"/>
      <c r="H88" s="1328" t="str">
        <f t="shared" si="25"/>
        <v/>
      </c>
      <c r="I88" s="1329"/>
      <c r="J88" s="156" t="str">
        <f t="shared" si="27"/>
        <v/>
      </c>
      <c r="K88" s="157" t="str">
        <f t="shared" si="27"/>
        <v/>
      </c>
      <c r="L88" s="149"/>
      <c r="M88" s="135"/>
      <c r="N88" s="149"/>
      <c r="O88" s="134"/>
      <c r="P88" s="134"/>
      <c r="Q88" s="1316" t="str">
        <f t="shared" si="26"/>
        <v/>
      </c>
      <c r="R88" s="1317"/>
    </row>
    <row r="89" spans="1:18" ht="15.75" customHeight="1">
      <c r="A89" s="155" t="str">
        <f ca="1">IF(Rosters!B29="","",Rosters!B29)</f>
        <v/>
      </c>
      <c r="B89" s="659" t="str">
        <f ca="1">IF(Rosters!C29="","",Rosters!C29)</f>
        <v/>
      </c>
      <c r="C89" s="137"/>
      <c r="D89" s="139"/>
      <c r="E89" s="137"/>
      <c r="F89" s="138"/>
      <c r="G89" s="139"/>
      <c r="H89" s="1318" t="str">
        <f t="shared" si="25"/>
        <v/>
      </c>
      <c r="I89" s="1319"/>
      <c r="J89" s="155" t="str">
        <f t="shared" si="27"/>
        <v/>
      </c>
      <c r="K89" s="146" t="str">
        <f t="shared" si="27"/>
        <v/>
      </c>
      <c r="L89" s="150"/>
      <c r="M89" s="139"/>
      <c r="N89" s="150"/>
      <c r="O89" s="138"/>
      <c r="P89" s="138"/>
      <c r="Q89" s="678" t="str">
        <f t="shared" si="26"/>
        <v/>
      </c>
      <c r="R89" s="679"/>
    </row>
    <row r="90" spans="1:18" ht="15.75" customHeight="1" thickBot="1">
      <c r="A90" s="158" t="str">
        <f ca="1">IF(Rosters!B30="","",Rosters!B30)</f>
        <v/>
      </c>
      <c r="B90" s="158" t="str">
        <f ca="1">IF(Rosters!C30="","",Rosters!C30)</f>
        <v/>
      </c>
      <c r="C90" s="133"/>
      <c r="D90" s="135"/>
      <c r="E90" s="133"/>
      <c r="F90" s="134"/>
      <c r="G90" s="135"/>
      <c r="H90" s="1320" t="str">
        <f t="shared" si="25"/>
        <v/>
      </c>
      <c r="I90" s="1321"/>
      <c r="J90" s="158" t="str">
        <f t="shared" si="27"/>
        <v/>
      </c>
      <c r="K90" s="148" t="str">
        <f t="shared" si="27"/>
        <v/>
      </c>
      <c r="L90" s="149"/>
      <c r="M90" s="135"/>
      <c r="N90" s="149"/>
      <c r="O90" s="134"/>
      <c r="P90" s="134"/>
      <c r="Q90" s="676" t="str">
        <f t="shared" si="26"/>
        <v/>
      </c>
      <c r="R90" s="677"/>
    </row>
    <row r="91" spans="1:18">
      <c r="A91" s="1311" t="s">
        <v>472</v>
      </c>
      <c r="B91" s="1312"/>
      <c r="C91" s="1312"/>
      <c r="D91" s="1312"/>
      <c r="E91" s="1312"/>
      <c r="F91" s="1312"/>
      <c r="G91" s="1312"/>
      <c r="H91" s="1312"/>
      <c r="I91" s="1313"/>
      <c r="J91" s="1311" t="s">
        <v>472</v>
      </c>
      <c r="K91" s="1312"/>
      <c r="L91" s="1312"/>
      <c r="M91" s="1312"/>
      <c r="N91" s="1312"/>
      <c r="O91" s="1312"/>
      <c r="P91" s="1312"/>
      <c r="Q91" s="1312"/>
      <c r="R91" s="1313"/>
    </row>
    <row r="92" spans="1:18">
      <c r="A92" s="1307" t="s">
        <v>354</v>
      </c>
      <c r="B92" s="1096"/>
      <c r="C92" s="1096"/>
      <c r="D92" s="1096"/>
      <c r="E92" s="1096"/>
      <c r="F92" s="1096"/>
      <c r="G92" s="1096"/>
      <c r="H92" s="1096"/>
      <c r="I92" s="1097"/>
      <c r="J92" s="1307" t="s">
        <v>420</v>
      </c>
      <c r="K92" s="1096"/>
      <c r="L92" s="1096"/>
      <c r="M92" s="1096"/>
      <c r="N92" s="1096"/>
      <c r="O92" s="1096"/>
      <c r="P92" s="1096"/>
      <c r="Q92" s="1096"/>
      <c r="R92" s="1097"/>
    </row>
    <row r="93" spans="1:18">
      <c r="A93" s="1307" t="s">
        <v>355</v>
      </c>
      <c r="B93" s="1096"/>
      <c r="C93" s="1096"/>
      <c r="D93" s="1096"/>
      <c r="E93" s="1096"/>
      <c r="F93" s="1096"/>
      <c r="G93" s="1096"/>
      <c r="H93" s="1096"/>
      <c r="I93" s="1097"/>
      <c r="J93" s="1307" t="s">
        <v>355</v>
      </c>
      <c r="K93" s="1096"/>
      <c r="L93" s="1096"/>
      <c r="M93" s="1096"/>
      <c r="N93" s="1096"/>
      <c r="O93" s="1096"/>
      <c r="P93" s="1096"/>
      <c r="Q93" s="1096"/>
      <c r="R93" s="1097"/>
    </row>
    <row r="94" spans="1:18" ht="14" thickBot="1">
      <c r="A94" s="1308" t="s">
        <v>356</v>
      </c>
      <c r="B94" s="1309"/>
      <c r="C94" s="1309"/>
      <c r="D94" s="1309"/>
      <c r="E94" s="1309"/>
      <c r="F94" s="1309"/>
      <c r="G94" s="1309"/>
      <c r="H94" s="1309"/>
      <c r="I94" s="1310"/>
      <c r="J94" s="1308" t="s">
        <v>419</v>
      </c>
      <c r="K94" s="1309"/>
      <c r="L94" s="1309"/>
      <c r="M94" s="1309"/>
      <c r="N94" s="1309"/>
      <c r="O94" s="1309"/>
      <c r="P94" s="1309"/>
      <c r="Q94" s="1309"/>
      <c r="R94" s="1310"/>
    </row>
  </sheetData>
  <sheetCalcPr fullCalcOnLoad="1"/>
  <mergeCells count="194">
    <mergeCell ref="H56:I56"/>
    <mergeCell ref="H34:I34"/>
    <mergeCell ref="H74:I74"/>
    <mergeCell ref="H67:I67"/>
    <mergeCell ref="H57:I57"/>
    <mergeCell ref="H58:I58"/>
    <mergeCell ref="H65:I65"/>
    <mergeCell ref="H69:I69"/>
    <mergeCell ref="H33:I33"/>
    <mergeCell ref="H31:I31"/>
    <mergeCell ref="H35:I35"/>
    <mergeCell ref="A46:I46"/>
    <mergeCell ref="H53:I53"/>
    <mergeCell ref="A47:I47"/>
    <mergeCell ref="H42:I42"/>
    <mergeCell ref="H43:I43"/>
    <mergeCell ref="H36:I36"/>
    <mergeCell ref="H37:I37"/>
    <mergeCell ref="H54:I54"/>
    <mergeCell ref="H51:I51"/>
    <mergeCell ref="H39:I39"/>
    <mergeCell ref="A44:I44"/>
    <mergeCell ref="Q7:R7"/>
    <mergeCell ref="Q8:R8"/>
    <mergeCell ref="Q9:R9"/>
    <mergeCell ref="Q10:R10"/>
    <mergeCell ref="Q4:R4"/>
    <mergeCell ref="Q5:R5"/>
    <mergeCell ref="Q6:R6"/>
    <mergeCell ref="Q20:R20"/>
    <mergeCell ref="Q22:R22"/>
    <mergeCell ref="H30:I30"/>
    <mergeCell ref="H29:I29"/>
    <mergeCell ref="H28:I28"/>
    <mergeCell ref="H24:I24"/>
    <mergeCell ref="H27:I27"/>
    <mergeCell ref="Q27:R27"/>
    <mergeCell ref="H18:I18"/>
    <mergeCell ref="H23:I23"/>
    <mergeCell ref="H20:I20"/>
    <mergeCell ref="Q16:R16"/>
    <mergeCell ref="O1:P1"/>
    <mergeCell ref="J1:K1"/>
    <mergeCell ref="L1:M1"/>
    <mergeCell ref="H3:I3"/>
    <mergeCell ref="H9:I9"/>
    <mergeCell ref="H11:I11"/>
    <mergeCell ref="Q12:R12"/>
    <mergeCell ref="H26:I26"/>
    <mergeCell ref="H21:I21"/>
    <mergeCell ref="H6:I6"/>
    <mergeCell ref="H7:I7"/>
    <mergeCell ref="H8:I8"/>
    <mergeCell ref="H12:I12"/>
    <mergeCell ref="H22:I22"/>
    <mergeCell ref="Q25:R25"/>
    <mergeCell ref="H14:I14"/>
    <mergeCell ref="A1:B1"/>
    <mergeCell ref="C1:D1"/>
    <mergeCell ref="F1:G1"/>
    <mergeCell ref="H2:I2"/>
    <mergeCell ref="Q2:R2"/>
    <mergeCell ref="Q11:R11"/>
    <mergeCell ref="H4:I4"/>
    <mergeCell ref="Q3:R3"/>
    <mergeCell ref="H5:I5"/>
    <mergeCell ref="H10:I10"/>
    <mergeCell ref="Q17:R17"/>
    <mergeCell ref="Q21:R21"/>
    <mergeCell ref="H13:I13"/>
    <mergeCell ref="Q18:R18"/>
    <mergeCell ref="Q13:R13"/>
    <mergeCell ref="Q14:R14"/>
    <mergeCell ref="Q15:R15"/>
    <mergeCell ref="H15:I15"/>
    <mergeCell ref="H16:I16"/>
    <mergeCell ref="H17:I17"/>
    <mergeCell ref="Q52:R52"/>
    <mergeCell ref="H52:I52"/>
    <mergeCell ref="Q49:R49"/>
    <mergeCell ref="Q26:R26"/>
    <mergeCell ref="Q24:R24"/>
    <mergeCell ref="H19:I19"/>
    <mergeCell ref="Q19:R19"/>
    <mergeCell ref="Q23:R23"/>
    <mergeCell ref="H25:I25"/>
    <mergeCell ref="H32:I32"/>
    <mergeCell ref="H38:I38"/>
    <mergeCell ref="H55:I55"/>
    <mergeCell ref="H90:I90"/>
    <mergeCell ref="H70:I70"/>
    <mergeCell ref="H71:I71"/>
    <mergeCell ref="H72:I72"/>
    <mergeCell ref="H81:I81"/>
    <mergeCell ref="H80:I80"/>
    <mergeCell ref="H75:I75"/>
    <mergeCell ref="H49:I49"/>
    <mergeCell ref="H59:I59"/>
    <mergeCell ref="H60:I60"/>
    <mergeCell ref="H61:I61"/>
    <mergeCell ref="Q56:R56"/>
    <mergeCell ref="Q53:R53"/>
    <mergeCell ref="Q64:R64"/>
    <mergeCell ref="Q55:R55"/>
    <mergeCell ref="H62:I62"/>
    <mergeCell ref="H63:I63"/>
    <mergeCell ref="H64:I64"/>
    <mergeCell ref="A93:I93"/>
    <mergeCell ref="H88:I88"/>
    <mergeCell ref="A91:I91"/>
    <mergeCell ref="H87:I87"/>
    <mergeCell ref="Q63:R63"/>
    <mergeCell ref="Q67:R67"/>
    <mergeCell ref="H89:I89"/>
    <mergeCell ref="H68:I68"/>
    <mergeCell ref="H82:I82"/>
    <mergeCell ref="H66:I66"/>
    <mergeCell ref="H76:I76"/>
    <mergeCell ref="H79:I79"/>
    <mergeCell ref="H77:I77"/>
    <mergeCell ref="H73:I73"/>
    <mergeCell ref="A94:I94"/>
    <mergeCell ref="H83:I83"/>
    <mergeCell ref="H84:I84"/>
    <mergeCell ref="H85:I85"/>
    <mergeCell ref="H86:I86"/>
    <mergeCell ref="A92:I92"/>
    <mergeCell ref="H78:I78"/>
    <mergeCell ref="Q77:R77"/>
    <mergeCell ref="Q78:R78"/>
    <mergeCell ref="Q79:R79"/>
    <mergeCell ref="Q80:R80"/>
    <mergeCell ref="Q70:R70"/>
    <mergeCell ref="Q73:R73"/>
    <mergeCell ref="Q74:R74"/>
    <mergeCell ref="Q71:R71"/>
    <mergeCell ref="Q72:R72"/>
    <mergeCell ref="Q69:R69"/>
    <mergeCell ref="Q66:R66"/>
    <mergeCell ref="Q68:R68"/>
    <mergeCell ref="Q65:R65"/>
    <mergeCell ref="Q81:R81"/>
    <mergeCell ref="Q75:R75"/>
    <mergeCell ref="Q76:R76"/>
    <mergeCell ref="Q61:R61"/>
    <mergeCell ref="Q62:R62"/>
    <mergeCell ref="Q57:R57"/>
    <mergeCell ref="Q58:R58"/>
    <mergeCell ref="Q59:R59"/>
    <mergeCell ref="Q60:R60"/>
    <mergeCell ref="J45:R45"/>
    <mergeCell ref="Q54:R54"/>
    <mergeCell ref="Q50:R50"/>
    <mergeCell ref="Q51:R51"/>
    <mergeCell ref="A48:B48"/>
    <mergeCell ref="C48:D48"/>
    <mergeCell ref="O48:P48"/>
    <mergeCell ref="A45:I45"/>
    <mergeCell ref="F48:G48"/>
    <mergeCell ref="H50:I50"/>
    <mergeCell ref="Q38:R38"/>
    <mergeCell ref="Q35:R35"/>
    <mergeCell ref="Q36:R36"/>
    <mergeCell ref="H40:I40"/>
    <mergeCell ref="H41:I41"/>
    <mergeCell ref="J48:K48"/>
    <mergeCell ref="J47:R47"/>
    <mergeCell ref="J46:R46"/>
    <mergeCell ref="L48:M48"/>
    <mergeCell ref="J44:R44"/>
    <mergeCell ref="Q28:R28"/>
    <mergeCell ref="Q31:R31"/>
    <mergeCell ref="Q30:R30"/>
    <mergeCell ref="Q33:R33"/>
    <mergeCell ref="Q29:R29"/>
    <mergeCell ref="Q37:R37"/>
    <mergeCell ref="Q82:R82"/>
    <mergeCell ref="Q83:R83"/>
    <mergeCell ref="Q84:R84"/>
    <mergeCell ref="Q32:R32"/>
    <mergeCell ref="Q42:R42"/>
    <mergeCell ref="Q43:R43"/>
    <mergeCell ref="Q39:R39"/>
    <mergeCell ref="Q34:R34"/>
    <mergeCell ref="Q40:R40"/>
    <mergeCell ref="Q41:R41"/>
    <mergeCell ref="J93:R93"/>
    <mergeCell ref="J94:R94"/>
    <mergeCell ref="J91:R91"/>
    <mergeCell ref="J92:R92"/>
    <mergeCell ref="Q85:R85"/>
    <mergeCell ref="Q86:R86"/>
    <mergeCell ref="Q87:R87"/>
    <mergeCell ref="Q88:R88"/>
  </mergeCells>
  <phoneticPr fontId="0" type="noConversion"/>
  <pageMargins left="1" right="0.5" top="0.5" bottom="0.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C3" sqref="C3"/>
    </sheetView>
  </sheetViews>
  <sheetFormatPr baseColWidth="10" defaultColWidth="8.83203125" defaultRowHeight="13"/>
  <cols>
    <col min="1" max="1" width="5.6640625" style="68" customWidth="1"/>
    <col min="2" max="2" width="23.6640625" style="68" customWidth="1"/>
    <col min="3" max="7" width="15.6640625" style="68" customWidth="1"/>
    <col min="8" max="9" width="11.83203125" style="68" customWidth="1"/>
    <col min="10" max="10" width="5.6640625" style="68" customWidth="1"/>
    <col min="11" max="11" width="23.6640625" style="68" customWidth="1"/>
    <col min="12" max="16" width="15.6640625" style="68" customWidth="1"/>
    <col min="17" max="18" width="11.83203125" style="68" customWidth="1"/>
    <col min="19" max="16384" width="8.83203125" style="68"/>
  </cols>
  <sheetData>
    <row r="1" spans="1:18" ht="15" customHeight="1" thickBot="1">
      <c r="A1" s="1324" t="s">
        <v>97</v>
      </c>
      <c r="B1" s="1120"/>
      <c r="C1" s="1325" t="str">
        <f ca="1">IF(Rosters!H9="","Away Team",Rosters!H9)</f>
        <v>Detroit Derby Girls</v>
      </c>
      <c r="D1" s="1325"/>
      <c r="E1" s="159" t="s">
        <v>177</v>
      </c>
      <c r="F1" s="1341"/>
      <c r="G1" s="1341"/>
      <c r="H1" s="121">
        <f ca="1">IF(Rosters!B5="","",Rosters!B5)</f>
        <v>40072</v>
      </c>
      <c r="I1" s="122" t="s">
        <v>175</v>
      </c>
      <c r="J1" s="1324" t="s">
        <v>97</v>
      </c>
      <c r="K1" s="1120"/>
      <c r="L1" s="1325" t="str">
        <f>C1</f>
        <v>Detroit Derby Girls</v>
      </c>
      <c r="M1" s="1325"/>
      <c r="N1" s="159" t="s">
        <v>177</v>
      </c>
      <c r="O1" s="1341"/>
      <c r="P1" s="1341"/>
      <c r="Q1" s="121">
        <f>H1</f>
        <v>40072</v>
      </c>
      <c r="R1" s="122" t="s">
        <v>176</v>
      </c>
    </row>
    <row r="2" spans="1:18" ht="21" customHeight="1" thickBot="1">
      <c r="A2" s="69" t="s">
        <v>133</v>
      </c>
      <c r="B2" s="160" t="str">
        <f ca="1">IF(Rosters!B9="","Home Team",Rosters!B9)</f>
        <v>Burning River Roller Girls</v>
      </c>
      <c r="C2" s="125" t="s">
        <v>12</v>
      </c>
      <c r="D2" s="126" t="s">
        <v>234</v>
      </c>
      <c r="E2" s="126" t="s">
        <v>13</v>
      </c>
      <c r="F2" s="126" t="s">
        <v>245</v>
      </c>
      <c r="G2" s="127" t="s">
        <v>244</v>
      </c>
      <c r="H2" s="1339" t="s">
        <v>137</v>
      </c>
      <c r="I2" s="1340"/>
      <c r="J2" s="69" t="s">
        <v>133</v>
      </c>
      <c r="K2" s="160" t="str">
        <f>B2</f>
        <v>Burning River Roller Girls</v>
      </c>
      <c r="L2" s="125" t="s">
        <v>12</v>
      </c>
      <c r="M2" s="126" t="s">
        <v>234</v>
      </c>
      <c r="N2" s="126" t="s">
        <v>13</v>
      </c>
      <c r="O2" s="126" t="s">
        <v>245</v>
      </c>
      <c r="P2" s="127" t="s">
        <v>244</v>
      </c>
      <c r="Q2" s="1339" t="s">
        <v>137</v>
      </c>
      <c r="R2" s="1340"/>
    </row>
    <row r="3" spans="1:18" ht="15.75" customHeight="1">
      <c r="A3" s="161" t="str">
        <f ca="1">IF(Rosters!B11="","",Rosters!B11)</f>
        <v>00</v>
      </c>
      <c r="B3" s="162" t="str">
        <f ca="1">IF(Rosters!C11="","",Rosters!C11)</f>
        <v>Professor Booty</v>
      </c>
      <c r="C3" s="129"/>
      <c r="D3" s="130"/>
      <c r="E3" s="130"/>
      <c r="F3" s="130"/>
      <c r="G3" s="131"/>
      <c r="H3" s="1326" t="str">
        <f>B3</f>
        <v>Professor Booty</v>
      </c>
      <c r="I3" s="1327"/>
      <c r="J3" s="161" t="str">
        <f>A3</f>
        <v>00</v>
      </c>
      <c r="K3" s="162" t="str">
        <f>B3</f>
        <v>Professor Booty</v>
      </c>
      <c r="L3" s="129"/>
      <c r="M3" s="130"/>
      <c r="N3" s="130"/>
      <c r="O3" s="130"/>
      <c r="P3" s="131"/>
      <c r="Q3" s="1326" t="str">
        <f>K3</f>
        <v>Professor Booty</v>
      </c>
      <c r="R3" s="1327"/>
    </row>
    <row r="4" spans="1:18" ht="15.75" customHeight="1">
      <c r="A4" s="132" t="str">
        <f ca="1">IF(Rosters!B12="","",Rosters!B12)</f>
        <v>4</v>
      </c>
      <c r="B4" s="148" t="str">
        <f ca="1">IF(Rosters!C12="","",Rosters!C12)</f>
        <v>CoCo Sparx</v>
      </c>
      <c r="C4" s="133"/>
      <c r="D4" s="134"/>
      <c r="E4" s="134"/>
      <c r="F4" s="134"/>
      <c r="G4" s="135"/>
      <c r="H4" s="1320" t="str">
        <f>B4</f>
        <v>CoCo Sparx</v>
      </c>
      <c r="I4" s="1321"/>
      <c r="J4" s="132" t="str">
        <f t="shared" ref="J4:J17" si="0">A4</f>
        <v>4</v>
      </c>
      <c r="K4" s="148" t="str">
        <f t="shared" ref="K4:K17" si="1">B4</f>
        <v>CoCo Sparx</v>
      </c>
      <c r="L4" s="133"/>
      <c r="M4" s="134"/>
      <c r="N4" s="134"/>
      <c r="O4" s="134"/>
      <c r="P4" s="135"/>
      <c r="Q4" s="1320" t="str">
        <f>K4</f>
        <v>CoCo Sparx</v>
      </c>
      <c r="R4" s="1321"/>
    </row>
    <row r="5" spans="1:18" ht="15.75" customHeight="1">
      <c r="A5" s="136" t="str">
        <f ca="1">IF(Rosters!B13="","",Rosters!B13)</f>
        <v>10</v>
      </c>
      <c r="B5" s="135" t="str">
        <f ca="1">IF(Rosters!C13="","",Rosters!C13)</f>
        <v>Take-Out</v>
      </c>
      <c r="C5" s="137"/>
      <c r="D5" s="138"/>
      <c r="E5" s="138"/>
      <c r="F5" s="138"/>
      <c r="G5" s="139"/>
      <c r="H5" s="1318" t="str">
        <f>B5</f>
        <v>Take-Out</v>
      </c>
      <c r="I5" s="1319"/>
      <c r="J5" s="136" t="str">
        <f t="shared" si="0"/>
        <v>10</v>
      </c>
      <c r="K5" s="135" t="str">
        <f t="shared" si="1"/>
        <v>Take-Out</v>
      </c>
      <c r="L5" s="137"/>
      <c r="M5" s="138"/>
      <c r="N5" s="138"/>
      <c r="O5" s="138"/>
      <c r="P5" s="139"/>
      <c r="Q5" s="1318" t="str">
        <f>K5</f>
        <v>Take-Out</v>
      </c>
      <c r="R5" s="1319"/>
    </row>
    <row r="6" spans="1:18" ht="15.75" customHeight="1">
      <c r="A6" s="132" t="str">
        <f ca="1">IF(Rosters!B14="","",Rosters!B14)</f>
        <v>16</v>
      </c>
      <c r="B6" s="148" t="str">
        <f ca="1">IF(Rosters!C14="","",Rosters!C14)</f>
        <v>Killustrator</v>
      </c>
      <c r="C6" s="133"/>
      <c r="D6" s="134"/>
      <c r="E6" s="134"/>
      <c r="F6" s="134"/>
      <c r="G6" s="135"/>
      <c r="H6" s="1320" t="str">
        <f>B6</f>
        <v>Killustrator</v>
      </c>
      <c r="I6" s="1321"/>
      <c r="J6" s="132" t="str">
        <f t="shared" si="0"/>
        <v>16</v>
      </c>
      <c r="K6" s="148" t="str">
        <f t="shared" si="1"/>
        <v>Killustrator</v>
      </c>
      <c r="L6" s="133"/>
      <c r="M6" s="134"/>
      <c r="N6" s="134"/>
      <c r="O6" s="134"/>
      <c r="P6" s="135"/>
      <c r="Q6" s="1320" t="str">
        <f>K6</f>
        <v>Killustrator</v>
      </c>
      <c r="R6" s="1321"/>
    </row>
    <row r="7" spans="1:18" ht="15.75" customHeight="1">
      <c r="A7" s="136" t="str">
        <f ca="1">IF(Rosters!B15="","",Rosters!B15)</f>
        <v>45</v>
      </c>
      <c r="B7" s="135" t="str">
        <f ca="1">IF(Rosters!C15="","",Rosters!C15)</f>
        <v>Halochic</v>
      </c>
      <c r="C7" s="137"/>
      <c r="D7" s="138"/>
      <c r="E7" s="138"/>
      <c r="F7" s="138"/>
      <c r="G7" s="139"/>
      <c r="H7" s="1318" t="str">
        <f t="shared" ref="H7:H17" si="2">B7</f>
        <v>Halochic</v>
      </c>
      <c r="I7" s="1319"/>
      <c r="J7" s="136" t="str">
        <f t="shared" si="0"/>
        <v>45</v>
      </c>
      <c r="K7" s="135" t="str">
        <f t="shared" si="1"/>
        <v>Halochic</v>
      </c>
      <c r="L7" s="137"/>
      <c r="M7" s="138"/>
      <c r="N7" s="138"/>
      <c r="O7" s="138"/>
      <c r="P7" s="139"/>
      <c r="Q7" s="1318" t="str">
        <f t="shared" ref="Q7:Q17" si="3">K7</f>
        <v>Halochic</v>
      </c>
      <c r="R7" s="1319"/>
    </row>
    <row r="8" spans="1:18" ht="15.75" customHeight="1">
      <c r="A8" s="132" t="str">
        <f ca="1">IF(Rosters!B16="","",Rosters!B16)</f>
        <v>47</v>
      </c>
      <c r="B8" s="148" t="str">
        <f ca="1">IF(Rosters!C16="","",Rosters!C16)</f>
        <v>Ivanna Destroya</v>
      </c>
      <c r="C8" s="133"/>
      <c r="D8" s="134"/>
      <c r="E8" s="134"/>
      <c r="F8" s="134"/>
      <c r="G8" s="135"/>
      <c r="H8" s="1320" t="str">
        <f t="shared" si="2"/>
        <v>Ivanna Destroya</v>
      </c>
      <c r="I8" s="1321"/>
      <c r="J8" s="132" t="str">
        <f t="shared" si="0"/>
        <v>47</v>
      </c>
      <c r="K8" s="148" t="str">
        <f t="shared" si="1"/>
        <v>Ivanna Destroya</v>
      </c>
      <c r="L8" s="133"/>
      <c r="M8" s="134"/>
      <c r="N8" s="134"/>
      <c r="O8" s="134"/>
      <c r="P8" s="135"/>
      <c r="Q8" s="1320" t="str">
        <f t="shared" si="3"/>
        <v>Ivanna Destroya</v>
      </c>
      <c r="R8" s="1321"/>
    </row>
    <row r="9" spans="1:18" ht="15.75" customHeight="1">
      <c r="A9" s="136" t="str">
        <f ca="1">IF(Rosters!B17="","",Rosters!B17)</f>
        <v>53</v>
      </c>
      <c r="B9" s="135" t="str">
        <f ca="1">IF(Rosters!C17="","",Rosters!C17)</f>
        <v>Soul Eater</v>
      </c>
      <c r="C9" s="137"/>
      <c r="D9" s="138"/>
      <c r="E9" s="138"/>
      <c r="F9" s="138"/>
      <c r="G9" s="139"/>
      <c r="H9" s="1318" t="str">
        <f t="shared" si="2"/>
        <v>Soul Eater</v>
      </c>
      <c r="I9" s="1319"/>
      <c r="J9" s="136" t="str">
        <f t="shared" si="0"/>
        <v>53</v>
      </c>
      <c r="K9" s="135" t="str">
        <f t="shared" si="1"/>
        <v>Soul Eater</v>
      </c>
      <c r="L9" s="137"/>
      <c r="M9" s="138"/>
      <c r="N9" s="138"/>
      <c r="O9" s="138"/>
      <c r="P9" s="139"/>
      <c r="Q9" s="1318" t="str">
        <f t="shared" si="3"/>
        <v>Soul Eater</v>
      </c>
      <c r="R9" s="1319"/>
    </row>
    <row r="10" spans="1:18" ht="15.75" customHeight="1">
      <c r="A10" s="132" t="str">
        <f ca="1">IF(Rosters!B18="","",Rosters!B18)</f>
        <v>71</v>
      </c>
      <c r="B10" s="148" t="str">
        <f ca="1">IF(Rosters!C18="","",Rosters!C18)</f>
        <v>e. gargiulo</v>
      </c>
      <c r="C10" s="133"/>
      <c r="D10" s="134"/>
      <c r="E10" s="134"/>
      <c r="F10" s="134"/>
      <c r="G10" s="135"/>
      <c r="H10" s="1320" t="str">
        <f t="shared" si="2"/>
        <v>e. gargiulo</v>
      </c>
      <c r="I10" s="1321"/>
      <c r="J10" s="132" t="str">
        <f t="shared" si="0"/>
        <v>71</v>
      </c>
      <c r="K10" s="148" t="str">
        <f t="shared" si="1"/>
        <v>e. gargiulo</v>
      </c>
      <c r="L10" s="133"/>
      <c r="M10" s="134"/>
      <c r="N10" s="134"/>
      <c r="O10" s="134"/>
      <c r="P10" s="135"/>
      <c r="Q10" s="1320" t="str">
        <f t="shared" si="3"/>
        <v>e. gargiulo</v>
      </c>
      <c r="R10" s="1321"/>
    </row>
    <row r="11" spans="1:18" ht="15.75" customHeight="1">
      <c r="A11" s="136" t="str">
        <f ca="1">IF(Rosters!B19="","",Rosters!B19)</f>
        <v>68</v>
      </c>
      <c r="B11" s="135" t="str">
        <f ca="1">IF(Rosters!C19="","",Rosters!C19)</f>
        <v>Stroker Ace</v>
      </c>
      <c r="C11" s="137"/>
      <c r="D11" s="138"/>
      <c r="E11" s="138"/>
      <c r="F11" s="138"/>
      <c r="G11" s="139"/>
      <c r="H11" s="1318" t="str">
        <f t="shared" si="2"/>
        <v>Stroker Ace</v>
      </c>
      <c r="I11" s="1319"/>
      <c r="J11" s="136" t="str">
        <f t="shared" si="0"/>
        <v>68</v>
      </c>
      <c r="K11" s="135" t="str">
        <f t="shared" si="1"/>
        <v>Stroker Ace</v>
      </c>
      <c r="L11" s="137"/>
      <c r="M11" s="138"/>
      <c r="N11" s="138"/>
      <c r="O11" s="138"/>
      <c r="P11" s="139"/>
      <c r="Q11" s="1318" t="str">
        <f t="shared" si="3"/>
        <v>Stroker Ace</v>
      </c>
      <c r="R11" s="1319"/>
    </row>
    <row r="12" spans="1:18" ht="15.75" customHeight="1">
      <c r="A12" s="132" t="str">
        <f ca="1">IF(Rosters!B20="","",Rosters!B20)</f>
        <v>69</v>
      </c>
      <c r="B12" s="148" t="str">
        <f ca="1">IF(Rosters!C20="","",Rosters!C20)</f>
        <v>Dagney Taghurt</v>
      </c>
      <c r="C12" s="133"/>
      <c r="D12" s="134"/>
      <c r="E12" s="134"/>
      <c r="F12" s="134"/>
      <c r="G12" s="135"/>
      <c r="H12" s="1320" t="str">
        <f t="shared" si="2"/>
        <v>Dagney Taghurt</v>
      </c>
      <c r="I12" s="1321"/>
      <c r="J12" s="132" t="str">
        <f t="shared" si="0"/>
        <v>69</v>
      </c>
      <c r="K12" s="148" t="str">
        <f t="shared" si="1"/>
        <v>Dagney Taghurt</v>
      </c>
      <c r="L12" s="133"/>
      <c r="M12" s="134"/>
      <c r="N12" s="134"/>
      <c r="O12" s="134"/>
      <c r="P12" s="135"/>
      <c r="Q12" s="1320" t="str">
        <f t="shared" si="3"/>
        <v>Dagney Taghurt</v>
      </c>
      <c r="R12" s="1321"/>
    </row>
    <row r="13" spans="1:18" ht="15.75" customHeight="1">
      <c r="A13" s="136" t="str">
        <f ca="1">IF(Rosters!B21="","",Rosters!B21)</f>
        <v>80mph</v>
      </c>
      <c r="B13" s="135" t="str">
        <f ca="1">IF(Rosters!C21="","",Rosters!C21)</f>
        <v>Pretty Scarrie</v>
      </c>
      <c r="C13" s="137"/>
      <c r="D13" s="138"/>
      <c r="E13" s="138"/>
      <c r="F13" s="138"/>
      <c r="G13" s="139"/>
      <c r="H13" s="1318" t="str">
        <f t="shared" si="2"/>
        <v>Pretty Scarrie</v>
      </c>
      <c r="I13" s="1319"/>
      <c r="J13" s="136" t="str">
        <f t="shared" si="0"/>
        <v>80mph</v>
      </c>
      <c r="K13" s="135" t="str">
        <f t="shared" si="1"/>
        <v>Pretty Scarrie</v>
      </c>
      <c r="L13" s="137"/>
      <c r="M13" s="138"/>
      <c r="N13" s="138"/>
      <c r="O13" s="138"/>
      <c r="P13" s="139"/>
      <c r="Q13" s="1318" t="str">
        <f t="shared" si="3"/>
        <v>Pretty Scarrie</v>
      </c>
      <c r="R13" s="1319"/>
    </row>
    <row r="14" spans="1:18" ht="15.75" customHeight="1">
      <c r="A14" s="132" t="str">
        <f ca="1">IF(Rosters!B22="","",Rosters!B22)</f>
        <v>99</v>
      </c>
      <c r="B14" s="148" t="str">
        <f ca="1">IF(Rosters!C22="","",Rosters!C22)</f>
        <v>Skank Williams</v>
      </c>
      <c r="C14" s="133"/>
      <c r="D14" s="134"/>
      <c r="E14" s="134"/>
      <c r="F14" s="134"/>
      <c r="G14" s="135"/>
      <c r="H14" s="1320" t="str">
        <f t="shared" si="2"/>
        <v>Skank Williams</v>
      </c>
      <c r="I14" s="1321"/>
      <c r="J14" s="132" t="str">
        <f t="shared" si="0"/>
        <v>99</v>
      </c>
      <c r="K14" s="148" t="str">
        <f t="shared" si="1"/>
        <v>Skank Williams</v>
      </c>
      <c r="L14" s="133"/>
      <c r="M14" s="134"/>
      <c r="N14" s="134"/>
      <c r="O14" s="134"/>
      <c r="P14" s="135"/>
      <c r="Q14" s="1320" t="str">
        <f t="shared" si="3"/>
        <v>Skank Williams</v>
      </c>
      <c r="R14" s="1321"/>
    </row>
    <row r="15" spans="1:18" ht="15.75" customHeight="1">
      <c r="A15" s="136" t="str">
        <f ca="1">IF(Rosters!B23="","",Rosters!B23)</f>
        <v>96</v>
      </c>
      <c r="B15" s="135" t="str">
        <f ca="1">IF(Rosters!C23="","",Rosters!C23)</f>
        <v>Finnish-Her</v>
      </c>
      <c r="C15" s="137"/>
      <c r="D15" s="138"/>
      <c r="E15" s="138"/>
      <c r="F15" s="138"/>
      <c r="G15" s="139"/>
      <c r="H15" s="1318" t="str">
        <f t="shared" si="2"/>
        <v>Finnish-Her</v>
      </c>
      <c r="I15" s="1319"/>
      <c r="J15" s="136" t="str">
        <f t="shared" si="0"/>
        <v>96</v>
      </c>
      <c r="K15" s="135" t="str">
        <f t="shared" si="1"/>
        <v>Finnish-Her</v>
      </c>
      <c r="L15" s="137"/>
      <c r="M15" s="138"/>
      <c r="N15" s="138"/>
      <c r="O15" s="138"/>
      <c r="P15" s="139"/>
      <c r="Q15" s="1318" t="str">
        <f t="shared" si="3"/>
        <v>Finnish-Her</v>
      </c>
      <c r="R15" s="1319"/>
    </row>
    <row r="16" spans="1:18" ht="15.75" customHeight="1">
      <c r="A16" s="132" t="str">
        <f ca="1">IF(Rosters!B24="","",Rosters!B24)</f>
        <v>fish</v>
      </c>
      <c r="B16" s="148" t="str">
        <f ca="1">IF(Rosters!C24="","",Rosters!C24)</f>
        <v>Eva Lucien</v>
      </c>
      <c r="C16" s="133"/>
      <c r="D16" s="134"/>
      <c r="E16" s="134"/>
      <c r="F16" s="134"/>
      <c r="G16" s="135"/>
      <c r="H16" s="1320" t="str">
        <f t="shared" si="2"/>
        <v>Eva Lucien</v>
      </c>
      <c r="I16" s="1321"/>
      <c r="J16" s="132" t="str">
        <f t="shared" si="0"/>
        <v>fish</v>
      </c>
      <c r="K16" s="148" t="str">
        <f t="shared" si="1"/>
        <v>Eva Lucien</v>
      </c>
      <c r="L16" s="133"/>
      <c r="M16" s="134"/>
      <c r="N16" s="134"/>
      <c r="O16" s="134"/>
      <c r="P16" s="135"/>
      <c r="Q16" s="1320" t="str">
        <f t="shared" si="3"/>
        <v>Eva Lucien</v>
      </c>
      <c r="R16" s="1321"/>
    </row>
    <row r="17" spans="1:18" ht="15.75" customHeight="1">
      <c r="A17" s="136" t="str">
        <f ca="1">IF(Rosters!B25="","",Rosters!B25)</f>
        <v/>
      </c>
      <c r="B17" s="135" t="str">
        <f ca="1">IF(Rosters!C25="","",Rosters!C25)</f>
        <v/>
      </c>
      <c r="C17" s="141"/>
      <c r="D17" s="142"/>
      <c r="E17" s="142"/>
      <c r="F17" s="142"/>
      <c r="G17" s="143"/>
      <c r="H17" s="1318" t="str">
        <f t="shared" si="2"/>
        <v/>
      </c>
      <c r="I17" s="1319"/>
      <c r="J17" s="136" t="str">
        <f t="shared" si="0"/>
        <v/>
      </c>
      <c r="K17" s="135" t="str">
        <f t="shared" si="1"/>
        <v/>
      </c>
      <c r="L17" s="141"/>
      <c r="M17" s="142"/>
      <c r="N17" s="142"/>
      <c r="O17" s="142"/>
      <c r="P17" s="143"/>
      <c r="Q17" s="1318" t="str">
        <f t="shared" si="3"/>
        <v/>
      </c>
      <c r="R17" s="1319"/>
    </row>
    <row r="18" spans="1:18" ht="15.75" customHeight="1">
      <c r="A18" s="132" t="str">
        <f ca="1">IF(Rosters!B26="","",Rosters!B26)</f>
        <v/>
      </c>
      <c r="B18" s="148" t="str">
        <f ca="1">IF(Rosters!C26="","",Rosters!C26)</f>
        <v/>
      </c>
      <c r="C18" s="133"/>
      <c r="D18" s="134"/>
      <c r="E18" s="134"/>
      <c r="F18" s="134"/>
      <c r="G18" s="135"/>
      <c r="H18" s="1320" t="str">
        <f>B18</f>
        <v/>
      </c>
      <c r="I18" s="1321"/>
      <c r="J18" s="132" t="str">
        <f t="shared" ref="J18:K22" si="4">A18</f>
        <v/>
      </c>
      <c r="K18" s="148" t="str">
        <f t="shared" si="4"/>
        <v/>
      </c>
      <c r="L18" s="133"/>
      <c r="M18" s="134"/>
      <c r="N18" s="134"/>
      <c r="O18" s="134"/>
      <c r="P18" s="135"/>
      <c r="Q18" s="1320" t="str">
        <f>K18</f>
        <v/>
      </c>
      <c r="R18" s="1321"/>
    </row>
    <row r="19" spans="1:18" ht="15.75" customHeight="1">
      <c r="A19" s="136" t="str">
        <f ca="1">IF(Rosters!B27="","",Rosters!B27)</f>
        <v/>
      </c>
      <c r="B19" s="135" t="str">
        <f ca="1">IF(Rosters!C27="","",Rosters!C27)</f>
        <v/>
      </c>
      <c r="C19" s="137"/>
      <c r="D19" s="138"/>
      <c r="E19" s="138"/>
      <c r="F19" s="138"/>
      <c r="G19" s="139"/>
      <c r="H19" s="1318" t="str">
        <f>B19</f>
        <v/>
      </c>
      <c r="I19" s="1319"/>
      <c r="J19" s="136" t="str">
        <f t="shared" si="4"/>
        <v/>
      </c>
      <c r="K19" s="135" t="str">
        <f t="shared" si="4"/>
        <v/>
      </c>
      <c r="L19" s="137"/>
      <c r="M19" s="138"/>
      <c r="N19" s="138"/>
      <c r="O19" s="138"/>
      <c r="P19" s="139"/>
      <c r="Q19" s="1318" t="str">
        <f>K19</f>
        <v/>
      </c>
      <c r="R19" s="1319"/>
    </row>
    <row r="20" spans="1:18" ht="15.75" customHeight="1">
      <c r="A20" s="132" t="str">
        <f ca="1">IF(Rosters!B28="","",Rosters!B28)</f>
        <v/>
      </c>
      <c r="B20" s="148" t="str">
        <f ca="1">IF(Rosters!C28="","",Rosters!C28)</f>
        <v/>
      </c>
      <c r="C20" s="133"/>
      <c r="D20" s="134"/>
      <c r="E20" s="134"/>
      <c r="F20" s="134"/>
      <c r="G20" s="135"/>
      <c r="H20" s="1320" t="str">
        <f>B20</f>
        <v/>
      </c>
      <c r="I20" s="1321"/>
      <c r="J20" s="132" t="str">
        <f t="shared" si="4"/>
        <v/>
      </c>
      <c r="K20" s="148" t="str">
        <f t="shared" si="4"/>
        <v/>
      </c>
      <c r="L20" s="133"/>
      <c r="M20" s="134"/>
      <c r="N20" s="134"/>
      <c r="O20" s="134"/>
      <c r="P20" s="135"/>
      <c r="Q20" s="1320" t="str">
        <f>K20</f>
        <v/>
      </c>
      <c r="R20" s="1321"/>
    </row>
    <row r="21" spans="1:18" ht="15.75" customHeight="1">
      <c r="A21" s="136" t="str">
        <f ca="1">IF(Rosters!B29="","",Rosters!B29)</f>
        <v/>
      </c>
      <c r="B21" s="135" t="str">
        <f ca="1">IF(Rosters!C29="","",Rosters!C29)</f>
        <v/>
      </c>
      <c r="C21" s="137"/>
      <c r="D21" s="138"/>
      <c r="E21" s="138"/>
      <c r="F21" s="138"/>
      <c r="G21" s="139"/>
      <c r="H21" s="1318" t="str">
        <f>B21</f>
        <v/>
      </c>
      <c r="I21" s="1319"/>
      <c r="J21" s="136" t="str">
        <f t="shared" si="4"/>
        <v/>
      </c>
      <c r="K21" s="135" t="str">
        <f t="shared" si="4"/>
        <v/>
      </c>
      <c r="L21" s="137"/>
      <c r="M21" s="138"/>
      <c r="N21" s="138"/>
      <c r="O21" s="138"/>
      <c r="P21" s="139"/>
      <c r="Q21" s="1318" t="str">
        <f>K21</f>
        <v/>
      </c>
      <c r="R21" s="1319"/>
    </row>
    <row r="22" spans="1:18" ht="15.75" customHeight="1" thickBot="1">
      <c r="A22" s="132" t="str">
        <f ca="1">IF(Rosters!B30="","",Rosters!B30)</f>
        <v/>
      </c>
      <c r="B22" s="148" t="str">
        <f ca="1">IF(Rosters!C30="","",Rosters!C30)</f>
        <v/>
      </c>
      <c r="C22" s="133"/>
      <c r="D22" s="134"/>
      <c r="E22" s="134"/>
      <c r="F22" s="134"/>
      <c r="G22" s="135"/>
      <c r="H22" s="1320" t="str">
        <f>B22</f>
        <v/>
      </c>
      <c r="I22" s="1321"/>
      <c r="J22" s="132" t="str">
        <f t="shared" si="4"/>
        <v/>
      </c>
      <c r="K22" s="148" t="str">
        <f t="shared" si="4"/>
        <v/>
      </c>
      <c r="L22" s="133"/>
      <c r="M22" s="134"/>
      <c r="N22" s="134"/>
      <c r="O22" s="134"/>
      <c r="P22" s="135"/>
      <c r="Q22" s="1320" t="str">
        <f>K22</f>
        <v/>
      </c>
      <c r="R22" s="1321"/>
    </row>
    <row r="23" spans="1:18" ht="21" customHeight="1" thickBot="1">
      <c r="A23" s="69" t="s">
        <v>133</v>
      </c>
      <c r="B23" s="163" t="str">
        <f ca="1">IF(Rosters!H9="","Away Team",Rosters!H9)</f>
        <v>Detroit Derby Girls</v>
      </c>
      <c r="C23" s="145" t="s">
        <v>103</v>
      </c>
      <c r="D23" s="145" t="s">
        <v>246</v>
      </c>
      <c r="E23" s="145" t="s">
        <v>247</v>
      </c>
      <c r="F23" s="145" t="s">
        <v>102</v>
      </c>
      <c r="G23" s="145" t="s">
        <v>101</v>
      </c>
      <c r="H23" s="1339" t="s">
        <v>137</v>
      </c>
      <c r="I23" s="1340"/>
      <c r="J23" s="69" t="s">
        <v>133</v>
      </c>
      <c r="K23" s="163" t="str">
        <f>B23</f>
        <v>Detroit Derby Girls</v>
      </c>
      <c r="L23" s="145" t="s">
        <v>103</v>
      </c>
      <c r="M23" s="145" t="s">
        <v>246</v>
      </c>
      <c r="N23" s="145" t="s">
        <v>247</v>
      </c>
      <c r="O23" s="145" t="s">
        <v>102</v>
      </c>
      <c r="P23" s="145" t="s">
        <v>101</v>
      </c>
      <c r="Q23" s="1339" t="s">
        <v>137</v>
      </c>
      <c r="R23" s="1340"/>
    </row>
    <row r="24" spans="1:18" ht="15.75" customHeight="1">
      <c r="A24" s="161" t="str">
        <f ca="1">IF(Rosters!H11="","",Rosters!H11)</f>
        <v>0</v>
      </c>
      <c r="B24" s="162" t="str">
        <f ca="1">IF(Rosters!I11="","",Rosters!I11)</f>
        <v>Vicious Vixen</v>
      </c>
      <c r="C24" s="147"/>
      <c r="D24" s="143"/>
      <c r="E24" s="147"/>
      <c r="F24" s="142"/>
      <c r="G24" s="142"/>
      <c r="H24" s="1326" t="str">
        <f t="shared" ref="H24:H38" si="5">B24</f>
        <v>Vicious Vixen</v>
      </c>
      <c r="I24" s="1327"/>
      <c r="J24" s="161" t="str">
        <f t="shared" ref="J24:J38" si="6">A24</f>
        <v>0</v>
      </c>
      <c r="K24" s="162" t="str">
        <f t="shared" ref="K24:K38" si="7">B24</f>
        <v>Vicious Vixen</v>
      </c>
      <c r="L24" s="551"/>
      <c r="M24" s="552"/>
      <c r="N24" s="552"/>
      <c r="O24" s="552"/>
      <c r="P24" s="553"/>
      <c r="Q24" s="1326" t="str">
        <f t="shared" ref="Q24:Q38" si="8">K24</f>
        <v>Vicious Vixen</v>
      </c>
      <c r="R24" s="1327"/>
    </row>
    <row r="25" spans="1:18" ht="15.75" customHeight="1">
      <c r="A25" s="132" t="str">
        <f ca="1">IF(Rosters!H12="","",Rosters!H12)</f>
        <v>3CC</v>
      </c>
      <c r="B25" s="148" t="str">
        <f ca="1">IF(Rosters!I12="","",Rosters!I12)</f>
        <v>Roxanna Hardplace</v>
      </c>
      <c r="C25" s="149"/>
      <c r="D25" s="135"/>
      <c r="E25" s="149"/>
      <c r="F25" s="134"/>
      <c r="G25" s="134"/>
      <c r="H25" s="1320" t="str">
        <f t="shared" si="5"/>
        <v>Roxanna Hardplace</v>
      </c>
      <c r="I25" s="1321"/>
      <c r="J25" s="132" t="str">
        <f t="shared" si="6"/>
        <v>3CC</v>
      </c>
      <c r="K25" s="148" t="str">
        <f t="shared" si="7"/>
        <v>Roxanna Hardplace</v>
      </c>
      <c r="L25" s="554"/>
      <c r="M25" s="555"/>
      <c r="N25" s="555"/>
      <c r="O25" s="555"/>
      <c r="P25" s="556"/>
      <c r="Q25" s="1320" t="str">
        <f t="shared" si="8"/>
        <v>Roxanna Hardplace</v>
      </c>
      <c r="R25" s="1321"/>
    </row>
    <row r="26" spans="1:18" ht="15.75" customHeight="1">
      <c r="A26" s="136" t="str">
        <f ca="1">IF(Rosters!H13="","",Rosters!H13)</f>
        <v>5</v>
      </c>
      <c r="B26" s="135" t="str">
        <f ca="1">IF(Rosters!I13="","",Rosters!I13)</f>
        <v>Sista Slit'chya</v>
      </c>
      <c r="C26" s="150"/>
      <c r="D26" s="139"/>
      <c r="E26" s="150"/>
      <c r="F26" s="138"/>
      <c r="G26" s="138"/>
      <c r="H26" s="1318" t="str">
        <f t="shared" si="5"/>
        <v>Sista Slit'chya</v>
      </c>
      <c r="I26" s="1319"/>
      <c r="J26" s="136" t="str">
        <f t="shared" si="6"/>
        <v>5</v>
      </c>
      <c r="K26" s="135" t="str">
        <f t="shared" si="7"/>
        <v>Sista Slit'chya</v>
      </c>
      <c r="L26" s="557"/>
      <c r="M26" s="558"/>
      <c r="N26" s="558"/>
      <c r="O26" s="558"/>
      <c r="P26" s="559"/>
      <c r="Q26" s="1318" t="str">
        <f t="shared" si="8"/>
        <v>Sista Slit'chya</v>
      </c>
      <c r="R26" s="1319"/>
    </row>
    <row r="27" spans="1:18" ht="15.75" customHeight="1">
      <c r="A27" s="132" t="str">
        <f ca="1">IF(Rosters!H14="","",Rosters!H14)</f>
        <v>6</v>
      </c>
      <c r="B27" s="148" t="str">
        <f ca="1">IF(Rosters!I14="","",Rosters!I14)</f>
        <v>Elle McFearsome</v>
      </c>
      <c r="C27" s="149"/>
      <c r="D27" s="135"/>
      <c r="E27" s="149"/>
      <c r="F27" s="134"/>
      <c r="G27" s="134"/>
      <c r="H27" s="1320" t="str">
        <f t="shared" si="5"/>
        <v>Elle McFearsome</v>
      </c>
      <c r="I27" s="1321"/>
      <c r="J27" s="132" t="str">
        <f t="shared" si="6"/>
        <v>6</v>
      </c>
      <c r="K27" s="148" t="str">
        <f t="shared" si="7"/>
        <v>Elle McFearsome</v>
      </c>
      <c r="L27" s="554"/>
      <c r="M27" s="555"/>
      <c r="N27" s="555"/>
      <c r="O27" s="555"/>
      <c r="P27" s="556"/>
      <c r="Q27" s="1320" t="str">
        <f t="shared" si="8"/>
        <v>Elle McFearsome</v>
      </c>
      <c r="R27" s="1321"/>
    </row>
    <row r="28" spans="1:18" ht="15.75" customHeight="1">
      <c r="A28" s="136" t="str">
        <f ca="1">IF(Rosters!H15="","",Rosters!H15)</f>
        <v>10</v>
      </c>
      <c r="B28" s="135" t="str">
        <f ca="1">IF(Rosters!I15="","",Rosters!I15)</f>
        <v>Rock Candy</v>
      </c>
      <c r="C28" s="150"/>
      <c r="D28" s="139"/>
      <c r="E28" s="150"/>
      <c r="F28" s="138"/>
      <c r="G28" s="138"/>
      <c r="H28" s="1318" t="str">
        <f t="shared" si="5"/>
        <v>Rock Candy</v>
      </c>
      <c r="I28" s="1319"/>
      <c r="J28" s="136" t="str">
        <f t="shared" si="6"/>
        <v>10</v>
      </c>
      <c r="K28" s="135" t="str">
        <f t="shared" si="7"/>
        <v>Rock Candy</v>
      </c>
      <c r="L28" s="557"/>
      <c r="M28" s="558"/>
      <c r="N28" s="558"/>
      <c r="O28" s="558"/>
      <c r="P28" s="559"/>
      <c r="Q28" s="1318" t="str">
        <f t="shared" si="8"/>
        <v>Rock Candy</v>
      </c>
      <c r="R28" s="1319"/>
    </row>
    <row r="29" spans="1:18" ht="15.75" customHeight="1">
      <c r="A29" s="132" t="str">
        <f ca="1">IF(Rosters!H16="","",Rosters!H16)</f>
        <v>28</v>
      </c>
      <c r="B29" s="148" t="str">
        <f ca="1">IF(Rosters!I16="","",Rosters!I16)</f>
        <v>Racer McChaseHer</v>
      </c>
      <c r="C29" s="149"/>
      <c r="D29" s="135"/>
      <c r="E29" s="149"/>
      <c r="F29" s="134"/>
      <c r="G29" s="134"/>
      <c r="H29" s="1320" t="str">
        <f t="shared" si="5"/>
        <v>Racer McChaseHer</v>
      </c>
      <c r="I29" s="1321"/>
      <c r="J29" s="132" t="str">
        <f t="shared" si="6"/>
        <v>28</v>
      </c>
      <c r="K29" s="148" t="str">
        <f t="shared" si="7"/>
        <v>Racer McChaseHer</v>
      </c>
      <c r="L29" s="554"/>
      <c r="M29" s="555"/>
      <c r="N29" s="555"/>
      <c r="O29" s="555"/>
      <c r="P29" s="556"/>
      <c r="Q29" s="1320" t="str">
        <f t="shared" si="8"/>
        <v>Racer McChaseHer</v>
      </c>
      <c r="R29" s="1321"/>
    </row>
    <row r="30" spans="1:18" ht="15.75" customHeight="1">
      <c r="A30" s="136" t="str">
        <f ca="1">IF(Rosters!H17="","",Rosters!H17)</f>
        <v>33 1/3</v>
      </c>
      <c r="B30" s="135" t="str">
        <f ca="1">IF(Rosters!I17="","",Rosters!I17)</f>
        <v>Cookie Rumble</v>
      </c>
      <c r="C30" s="150"/>
      <c r="D30" s="139"/>
      <c r="E30" s="150"/>
      <c r="F30" s="138"/>
      <c r="G30" s="138"/>
      <c r="H30" s="1318" t="str">
        <f t="shared" si="5"/>
        <v>Cookie Rumble</v>
      </c>
      <c r="I30" s="1319"/>
      <c r="J30" s="136" t="str">
        <f t="shared" si="6"/>
        <v>33 1/3</v>
      </c>
      <c r="K30" s="135" t="str">
        <f t="shared" si="7"/>
        <v>Cookie Rumble</v>
      </c>
      <c r="L30" s="557"/>
      <c r="M30" s="558"/>
      <c r="N30" s="558"/>
      <c r="O30" s="558"/>
      <c r="P30" s="559"/>
      <c r="Q30" s="1318" t="str">
        <f t="shared" si="8"/>
        <v>Cookie Rumble</v>
      </c>
      <c r="R30" s="1319"/>
    </row>
    <row r="31" spans="1:18" ht="15.75" customHeight="1">
      <c r="A31" s="132" t="str">
        <f ca="1">IF(Rosters!H18="","",Rosters!H18)</f>
        <v>46</v>
      </c>
      <c r="B31" s="148" t="str">
        <f ca="1">IF(Rosters!I18="","",Rosters!I18)</f>
        <v>Fatal Femme</v>
      </c>
      <c r="C31" s="149"/>
      <c r="D31" s="135"/>
      <c r="E31" s="149"/>
      <c r="F31" s="134"/>
      <c r="G31" s="134"/>
      <c r="H31" s="1320" t="str">
        <f t="shared" si="5"/>
        <v>Fatal Femme</v>
      </c>
      <c r="I31" s="1321"/>
      <c r="J31" s="132" t="str">
        <f t="shared" si="6"/>
        <v>46</v>
      </c>
      <c r="K31" s="148" t="str">
        <f t="shared" si="7"/>
        <v>Fatal Femme</v>
      </c>
      <c r="L31" s="554"/>
      <c r="M31" s="555"/>
      <c r="N31" s="555"/>
      <c r="O31" s="555"/>
      <c r="P31" s="556"/>
      <c r="Q31" s="1320" t="str">
        <f t="shared" si="8"/>
        <v>Fatal Femme</v>
      </c>
      <c r="R31" s="1321"/>
    </row>
    <row r="32" spans="1:18" ht="15.75" customHeight="1">
      <c r="A32" s="136" t="str">
        <f ca="1">IF(Rosters!H19="","",Rosters!H19)</f>
        <v>68</v>
      </c>
      <c r="B32" s="135" t="str">
        <f ca="1">IF(Rosters!I19="","",Rosters!I19)</f>
        <v>Summers Eve-L</v>
      </c>
      <c r="C32" s="150"/>
      <c r="D32" s="139"/>
      <c r="E32" s="150"/>
      <c r="F32" s="138"/>
      <c r="G32" s="138"/>
      <c r="H32" s="1318" t="str">
        <f t="shared" si="5"/>
        <v>Summers Eve-L</v>
      </c>
      <c r="I32" s="1319"/>
      <c r="J32" s="136" t="str">
        <f t="shared" si="6"/>
        <v>68</v>
      </c>
      <c r="K32" s="135" t="str">
        <f t="shared" si="7"/>
        <v>Summers Eve-L</v>
      </c>
      <c r="L32" s="557"/>
      <c r="M32" s="558"/>
      <c r="N32" s="558"/>
      <c r="O32" s="558"/>
      <c r="P32" s="559"/>
      <c r="Q32" s="1318" t="str">
        <f t="shared" si="8"/>
        <v>Summers Eve-L</v>
      </c>
      <c r="R32" s="1319"/>
    </row>
    <row r="33" spans="1:18" ht="15.75" customHeight="1">
      <c r="A33" s="132" t="str">
        <f ca="1">IF(Rosters!H20="","",Rosters!H20)</f>
        <v>I75</v>
      </c>
      <c r="B33" s="148" t="str">
        <f ca="1">IF(Rosters!I20="","",Rosters!I20)</f>
        <v>Diesel Doll</v>
      </c>
      <c r="C33" s="149"/>
      <c r="D33" s="135"/>
      <c r="E33" s="149"/>
      <c r="F33" s="134"/>
      <c r="G33" s="134"/>
      <c r="H33" s="1320" t="str">
        <f t="shared" si="5"/>
        <v>Diesel Doll</v>
      </c>
      <c r="I33" s="1321"/>
      <c r="J33" s="132" t="str">
        <f t="shared" si="6"/>
        <v>I75</v>
      </c>
      <c r="K33" s="148" t="str">
        <f t="shared" si="7"/>
        <v>Diesel Doll</v>
      </c>
      <c r="L33" s="554"/>
      <c r="M33" s="555"/>
      <c r="N33" s="555"/>
      <c r="O33" s="555"/>
      <c r="P33" s="556"/>
      <c r="Q33" s="1320" t="str">
        <f t="shared" si="8"/>
        <v>Diesel Doll</v>
      </c>
      <c r="R33" s="1321"/>
    </row>
    <row r="34" spans="1:18" ht="15.75" customHeight="1">
      <c r="A34" s="136" t="str">
        <f ca="1">IF(Rosters!H21="","",Rosters!H21)</f>
        <v>100</v>
      </c>
      <c r="B34" s="135" t="str">
        <f ca="1">IF(Rosters!I21="","",Rosters!I21)</f>
        <v>Polly Fester</v>
      </c>
      <c r="C34" s="150"/>
      <c r="D34" s="139"/>
      <c r="E34" s="150"/>
      <c r="F34" s="138"/>
      <c r="G34" s="138"/>
      <c r="H34" s="1318" t="str">
        <f t="shared" si="5"/>
        <v>Polly Fester</v>
      </c>
      <c r="I34" s="1319"/>
      <c r="J34" s="136" t="str">
        <f t="shared" si="6"/>
        <v>100</v>
      </c>
      <c r="K34" s="135" t="str">
        <f t="shared" si="7"/>
        <v>Polly Fester</v>
      </c>
      <c r="L34" s="557"/>
      <c r="M34" s="558"/>
      <c r="N34" s="558"/>
      <c r="O34" s="558"/>
      <c r="P34" s="559"/>
      <c r="Q34" s="1318" t="str">
        <f t="shared" si="8"/>
        <v>Polly Fester</v>
      </c>
      <c r="R34" s="1319"/>
    </row>
    <row r="35" spans="1:18" ht="15.75" customHeight="1">
      <c r="A35" s="132" t="str">
        <f ca="1">IF(Rosters!H22="","",Rosters!H22)</f>
        <v>303</v>
      </c>
      <c r="B35" s="148" t="str">
        <f ca="1">IF(Rosters!I22="","",Rosters!I22)</f>
        <v>Bruisie Siouxxx</v>
      </c>
      <c r="C35" s="149"/>
      <c r="D35" s="135"/>
      <c r="E35" s="149"/>
      <c r="F35" s="134"/>
      <c r="G35" s="134"/>
      <c r="H35" s="1320" t="str">
        <f t="shared" si="5"/>
        <v>Bruisie Siouxxx</v>
      </c>
      <c r="I35" s="1321"/>
      <c r="J35" s="132" t="str">
        <f t="shared" si="6"/>
        <v>303</v>
      </c>
      <c r="K35" s="148" t="str">
        <f t="shared" si="7"/>
        <v>Bruisie Siouxxx</v>
      </c>
      <c r="L35" s="554"/>
      <c r="M35" s="555"/>
      <c r="N35" s="555"/>
      <c r="O35" s="555"/>
      <c r="P35" s="556"/>
      <c r="Q35" s="1320" t="str">
        <f t="shared" si="8"/>
        <v>Bruisie Siouxxx</v>
      </c>
      <c r="R35" s="1321"/>
    </row>
    <row r="36" spans="1:18" ht="15.75" customHeight="1">
      <c r="A36" s="136" t="str">
        <f ca="1">IF(Rosters!H23="","",Rosters!H23)</f>
        <v>989</v>
      </c>
      <c r="B36" s="135" t="str">
        <f ca="1">IF(Rosters!I23="","",Rosters!I23)</f>
        <v>Sarah Hipel</v>
      </c>
      <c r="C36" s="150"/>
      <c r="D36" s="139"/>
      <c r="E36" s="150"/>
      <c r="F36" s="138"/>
      <c r="G36" s="138"/>
      <c r="H36" s="1318" t="str">
        <f t="shared" si="5"/>
        <v>Sarah Hipel</v>
      </c>
      <c r="I36" s="1319"/>
      <c r="J36" s="136" t="str">
        <f t="shared" si="6"/>
        <v>989</v>
      </c>
      <c r="K36" s="135" t="str">
        <f t="shared" si="7"/>
        <v>Sarah Hipel</v>
      </c>
      <c r="L36" s="557"/>
      <c r="M36" s="558"/>
      <c r="N36" s="558"/>
      <c r="O36" s="558"/>
      <c r="P36" s="559"/>
      <c r="Q36" s="1318" t="str">
        <f t="shared" si="8"/>
        <v>Sarah Hipel</v>
      </c>
      <c r="R36" s="1319"/>
    </row>
    <row r="37" spans="1:18" ht="15.75" customHeight="1">
      <c r="A37" s="132" t="str">
        <f ca="1">IF(Rosters!H24="","",Rosters!H24)</f>
        <v>247</v>
      </c>
      <c r="B37" s="148" t="str">
        <f ca="1">IF(Rosters!I24="","",Rosters!I24)</f>
        <v>boo d. livers</v>
      </c>
      <c r="C37" s="149"/>
      <c r="D37" s="135"/>
      <c r="E37" s="149"/>
      <c r="F37" s="134"/>
      <c r="G37" s="134"/>
      <c r="H37" s="1320" t="str">
        <f t="shared" si="5"/>
        <v>boo d. livers</v>
      </c>
      <c r="I37" s="1321"/>
      <c r="J37" s="132" t="str">
        <f t="shared" si="6"/>
        <v>247</v>
      </c>
      <c r="K37" s="148" t="str">
        <f t="shared" si="7"/>
        <v>boo d. livers</v>
      </c>
      <c r="L37" s="554"/>
      <c r="M37" s="555"/>
      <c r="N37" s="555"/>
      <c r="O37" s="555"/>
      <c r="P37" s="556"/>
      <c r="Q37" s="1320" t="str">
        <f t="shared" si="8"/>
        <v>boo d. livers</v>
      </c>
      <c r="R37" s="1321"/>
    </row>
    <row r="38" spans="1:18" ht="15.75" customHeight="1">
      <c r="A38" s="136" t="str">
        <f ca="1">IF(Rosters!H25="","",Rosters!H25)</f>
        <v/>
      </c>
      <c r="B38" s="135" t="str">
        <f ca="1">IF(Rosters!I25="","",Rosters!I25)</f>
        <v/>
      </c>
      <c r="C38" s="147"/>
      <c r="D38" s="143"/>
      <c r="E38" s="147"/>
      <c r="F38" s="142"/>
      <c r="G38" s="142"/>
      <c r="H38" s="1318" t="str">
        <f t="shared" si="5"/>
        <v/>
      </c>
      <c r="I38" s="1319"/>
      <c r="J38" s="136" t="str">
        <f t="shared" si="6"/>
        <v/>
      </c>
      <c r="K38" s="135" t="str">
        <f t="shared" si="7"/>
        <v/>
      </c>
      <c r="L38" s="560"/>
      <c r="M38" s="561"/>
      <c r="N38" s="561"/>
      <c r="O38" s="561"/>
      <c r="P38" s="562"/>
      <c r="Q38" s="1318" t="str">
        <f t="shared" si="8"/>
        <v/>
      </c>
      <c r="R38" s="1319"/>
    </row>
    <row r="39" spans="1:18" ht="15.75" customHeight="1">
      <c r="A39" s="132" t="str">
        <f ca="1">IF(Rosters!H26="","",Rosters!H26)</f>
        <v/>
      </c>
      <c r="B39" s="148" t="str">
        <f ca="1">IF(Rosters!I26="","",Rosters!I26)</f>
        <v/>
      </c>
      <c r="C39" s="149"/>
      <c r="D39" s="135"/>
      <c r="E39" s="149"/>
      <c r="F39" s="134"/>
      <c r="G39" s="134"/>
      <c r="H39" s="1320" t="str">
        <f>B39</f>
        <v/>
      </c>
      <c r="I39" s="1321"/>
      <c r="J39" s="132" t="str">
        <f t="shared" ref="J39:K43" si="9">A39</f>
        <v/>
      </c>
      <c r="K39" s="148" t="str">
        <f t="shared" si="9"/>
        <v/>
      </c>
      <c r="L39" s="554"/>
      <c r="M39" s="555"/>
      <c r="N39" s="555"/>
      <c r="O39" s="555"/>
      <c r="P39" s="556"/>
      <c r="Q39" s="1320" t="str">
        <f>K39</f>
        <v/>
      </c>
      <c r="R39" s="1321"/>
    </row>
    <row r="40" spans="1:18" ht="15.75" customHeight="1">
      <c r="A40" s="136" t="str">
        <f ca="1">IF(Rosters!H27="","",Rosters!H27)</f>
        <v/>
      </c>
      <c r="B40" s="135" t="str">
        <f ca="1">IF(Rosters!I27="","",Rosters!I27)</f>
        <v/>
      </c>
      <c r="C40" s="150"/>
      <c r="D40" s="139"/>
      <c r="E40" s="150"/>
      <c r="F40" s="138"/>
      <c r="G40" s="138"/>
      <c r="H40" s="1318" t="str">
        <f>B40</f>
        <v/>
      </c>
      <c r="I40" s="1319"/>
      <c r="J40" s="136" t="str">
        <f t="shared" si="9"/>
        <v/>
      </c>
      <c r="K40" s="135" t="str">
        <f t="shared" si="9"/>
        <v/>
      </c>
      <c r="L40" s="557"/>
      <c r="M40" s="558"/>
      <c r="N40" s="558"/>
      <c r="O40" s="558"/>
      <c r="P40" s="559"/>
      <c r="Q40" s="1318" t="str">
        <f>K40</f>
        <v/>
      </c>
      <c r="R40" s="1319"/>
    </row>
    <row r="41" spans="1:18" ht="15.75" customHeight="1">
      <c r="A41" s="132" t="str">
        <f ca="1">IF(Rosters!H28="","",Rosters!H28)</f>
        <v/>
      </c>
      <c r="B41" s="148" t="str">
        <f ca="1">IF(Rosters!I28="","",Rosters!I28)</f>
        <v/>
      </c>
      <c r="C41" s="149"/>
      <c r="D41" s="135"/>
      <c r="E41" s="149"/>
      <c r="F41" s="134"/>
      <c r="G41" s="134"/>
      <c r="H41" s="1320" t="str">
        <f>B41</f>
        <v/>
      </c>
      <c r="I41" s="1321"/>
      <c r="J41" s="132" t="str">
        <f t="shared" si="9"/>
        <v/>
      </c>
      <c r="K41" s="148" t="str">
        <f t="shared" si="9"/>
        <v/>
      </c>
      <c r="L41" s="554"/>
      <c r="M41" s="555"/>
      <c r="N41" s="555"/>
      <c r="O41" s="555"/>
      <c r="P41" s="556"/>
      <c r="Q41" s="1320" t="str">
        <f>K41</f>
        <v/>
      </c>
      <c r="R41" s="1321"/>
    </row>
    <row r="42" spans="1:18" ht="15.75" customHeight="1">
      <c r="A42" s="136" t="str">
        <f ca="1">IF(Rosters!H29="","",Rosters!H29)</f>
        <v/>
      </c>
      <c r="B42" s="135" t="str">
        <f ca="1">IF(Rosters!I29="","",Rosters!I29)</f>
        <v/>
      </c>
      <c r="C42" s="150"/>
      <c r="D42" s="139"/>
      <c r="E42" s="150"/>
      <c r="F42" s="138"/>
      <c r="G42" s="138"/>
      <c r="H42" s="1318" t="str">
        <f>B42</f>
        <v/>
      </c>
      <c r="I42" s="1319"/>
      <c r="J42" s="136" t="str">
        <f t="shared" si="9"/>
        <v/>
      </c>
      <c r="K42" s="135" t="str">
        <f t="shared" si="9"/>
        <v/>
      </c>
      <c r="L42" s="557"/>
      <c r="M42" s="558"/>
      <c r="N42" s="558"/>
      <c r="O42" s="558"/>
      <c r="P42" s="559"/>
      <c r="Q42" s="1318" t="str">
        <f>K42</f>
        <v/>
      </c>
      <c r="R42" s="1319"/>
    </row>
    <row r="43" spans="1:18" ht="15.75" customHeight="1" thickBot="1">
      <c r="A43" s="132" t="str">
        <f ca="1">IF(Rosters!H30="","",Rosters!H30)</f>
        <v/>
      </c>
      <c r="B43" s="148" t="str">
        <f ca="1">IF(Rosters!I30="","",Rosters!I30)</f>
        <v/>
      </c>
      <c r="C43" s="149"/>
      <c r="D43" s="135"/>
      <c r="E43" s="149"/>
      <c r="F43" s="134"/>
      <c r="G43" s="134"/>
      <c r="H43" s="1320" t="str">
        <f>B43</f>
        <v/>
      </c>
      <c r="I43" s="1321"/>
      <c r="J43" s="132" t="str">
        <f t="shared" si="9"/>
        <v/>
      </c>
      <c r="K43" s="148" t="str">
        <f t="shared" si="9"/>
        <v/>
      </c>
      <c r="L43" s="554"/>
      <c r="M43" s="555"/>
      <c r="N43" s="555"/>
      <c r="O43" s="555"/>
      <c r="P43" s="556"/>
      <c r="Q43" s="1320" t="str">
        <f>K43</f>
        <v/>
      </c>
      <c r="R43" s="1321"/>
    </row>
    <row r="44" spans="1:18" ht="14" customHeight="1">
      <c r="A44" s="1311" t="s">
        <v>395</v>
      </c>
      <c r="B44" s="1312"/>
      <c r="C44" s="1312"/>
      <c r="D44" s="1312"/>
      <c r="E44" s="1312"/>
      <c r="F44" s="1312"/>
      <c r="G44" s="1312"/>
      <c r="H44" s="1312"/>
      <c r="I44" s="1313"/>
      <c r="J44" s="1311" t="s">
        <v>395</v>
      </c>
      <c r="K44" s="1312"/>
      <c r="L44" s="1312"/>
      <c r="M44" s="1312"/>
      <c r="N44" s="1312"/>
      <c r="O44" s="1312"/>
      <c r="P44" s="1312"/>
      <c r="Q44" s="1312"/>
      <c r="R44" s="1313"/>
    </row>
    <row r="45" spans="1:18" ht="14" customHeight="1">
      <c r="A45" s="1307" t="s">
        <v>357</v>
      </c>
      <c r="B45" s="1096"/>
      <c r="C45" s="1096"/>
      <c r="D45" s="1096"/>
      <c r="E45" s="1096"/>
      <c r="F45" s="1096"/>
      <c r="G45" s="1096"/>
      <c r="H45" s="1096"/>
      <c r="I45" s="1097"/>
      <c r="J45" s="1307" t="s">
        <v>357</v>
      </c>
      <c r="K45" s="1096"/>
      <c r="L45" s="1096"/>
      <c r="M45" s="1096"/>
      <c r="N45" s="1096"/>
      <c r="O45" s="1096"/>
      <c r="P45" s="1096"/>
      <c r="Q45" s="1096"/>
      <c r="R45" s="1097"/>
    </row>
    <row r="46" spans="1:18" ht="14" customHeight="1">
      <c r="A46" s="1307" t="s">
        <v>358</v>
      </c>
      <c r="B46" s="1096"/>
      <c r="C46" s="1096"/>
      <c r="D46" s="1096"/>
      <c r="E46" s="1096"/>
      <c r="F46" s="1096"/>
      <c r="G46" s="1096"/>
      <c r="H46" s="1096"/>
      <c r="I46" s="1097"/>
      <c r="J46" s="1307" t="s">
        <v>358</v>
      </c>
      <c r="K46" s="1096"/>
      <c r="L46" s="1096"/>
      <c r="M46" s="1096"/>
      <c r="N46" s="1096"/>
      <c r="O46" s="1096"/>
      <c r="P46" s="1096"/>
      <c r="Q46" s="1096"/>
      <c r="R46" s="1097"/>
    </row>
    <row r="47" spans="1:18" ht="13.5" customHeight="1" thickBot="1">
      <c r="A47" s="1308" t="s">
        <v>359</v>
      </c>
      <c r="B47" s="1309"/>
      <c r="C47" s="1309"/>
      <c r="D47" s="1309"/>
      <c r="E47" s="1309"/>
      <c r="F47" s="1309"/>
      <c r="G47" s="1309"/>
      <c r="H47" s="1309"/>
      <c r="I47" s="1310"/>
      <c r="J47" s="1308" t="s">
        <v>359</v>
      </c>
      <c r="K47" s="1309"/>
      <c r="L47" s="1309"/>
      <c r="M47" s="1309"/>
      <c r="N47" s="1309"/>
      <c r="O47" s="1309"/>
      <c r="P47" s="1309"/>
      <c r="Q47" s="1309"/>
      <c r="R47" s="1310"/>
    </row>
    <row r="48" spans="1:18" ht="15" customHeight="1" thickBot="1">
      <c r="A48" s="1324" t="s">
        <v>97</v>
      </c>
      <c r="B48" s="1120"/>
      <c r="C48" s="1325" t="str">
        <f ca="1">IF(Rosters!B9="","Home Team",Rosters!B9)</f>
        <v>Burning River Roller Girls</v>
      </c>
      <c r="D48" s="1325"/>
      <c r="E48" s="159" t="s">
        <v>177</v>
      </c>
      <c r="F48" s="1120"/>
      <c r="G48" s="1120"/>
      <c r="H48" s="121">
        <f>H1</f>
        <v>40072</v>
      </c>
      <c r="I48" s="122" t="s">
        <v>175</v>
      </c>
      <c r="J48" s="1324" t="s">
        <v>97</v>
      </c>
      <c r="K48" s="1120"/>
      <c r="L48" s="1325" t="str">
        <f>C48</f>
        <v>Burning River Roller Girls</v>
      </c>
      <c r="M48" s="1325"/>
      <c r="N48" s="159" t="s">
        <v>177</v>
      </c>
      <c r="O48" s="1120"/>
      <c r="P48" s="1120"/>
      <c r="Q48" s="121">
        <f>H48</f>
        <v>40072</v>
      </c>
      <c r="R48" s="122" t="s">
        <v>176</v>
      </c>
    </row>
    <row r="49" spans="1:18" ht="21" customHeight="1" thickBot="1">
      <c r="A49" s="69" t="s">
        <v>133</v>
      </c>
      <c r="B49" s="160" t="str">
        <f ca="1">IF(Rosters!H9="","Away Team",Rosters!H9)</f>
        <v>Detroit Derby Girls</v>
      </c>
      <c r="C49" s="125" t="s">
        <v>12</v>
      </c>
      <c r="D49" s="126" t="s">
        <v>234</v>
      </c>
      <c r="E49" s="126" t="s">
        <v>13</v>
      </c>
      <c r="F49" s="126" t="s">
        <v>245</v>
      </c>
      <c r="G49" s="127" t="s">
        <v>244</v>
      </c>
      <c r="H49" s="1339" t="s">
        <v>137</v>
      </c>
      <c r="I49" s="1340"/>
      <c r="J49" s="69" t="s">
        <v>133</v>
      </c>
      <c r="K49" s="160" t="str">
        <f>B49</f>
        <v>Detroit Derby Girls</v>
      </c>
      <c r="L49" s="125" t="s">
        <v>12</v>
      </c>
      <c r="M49" s="126" t="s">
        <v>234</v>
      </c>
      <c r="N49" s="126" t="s">
        <v>13</v>
      </c>
      <c r="O49" s="126" t="s">
        <v>245</v>
      </c>
      <c r="P49" s="127" t="s">
        <v>244</v>
      </c>
      <c r="Q49" s="1339" t="s">
        <v>137</v>
      </c>
      <c r="R49" s="1340"/>
    </row>
    <row r="50" spans="1:18" ht="15.75" customHeight="1">
      <c r="A50" s="161" t="str">
        <f ca="1">IF(Rosters!H11="","",Rosters!H11)</f>
        <v>0</v>
      </c>
      <c r="B50" s="162" t="str">
        <f ca="1">IF(Rosters!I11="","",Rosters!I11)</f>
        <v>Vicious Vixen</v>
      </c>
      <c r="C50" s="129"/>
      <c r="D50" s="130"/>
      <c r="E50" s="130"/>
      <c r="F50" s="130"/>
      <c r="G50" s="131"/>
      <c r="H50" s="1326" t="str">
        <f t="shared" ref="H50:H64" si="10">B50</f>
        <v>Vicious Vixen</v>
      </c>
      <c r="I50" s="1327"/>
      <c r="J50" s="161" t="str">
        <f t="shared" ref="J50:J64" si="11">A50</f>
        <v>0</v>
      </c>
      <c r="K50" s="162" t="str">
        <f t="shared" ref="K50:K64" si="12">B50</f>
        <v>Vicious Vixen</v>
      </c>
      <c r="L50" s="129"/>
      <c r="M50" s="130"/>
      <c r="N50" s="130"/>
      <c r="O50" s="130"/>
      <c r="P50" s="131"/>
      <c r="Q50" s="1326" t="str">
        <f t="shared" ref="Q50:Q64" si="13">K50</f>
        <v>Vicious Vixen</v>
      </c>
      <c r="R50" s="1327"/>
    </row>
    <row r="51" spans="1:18" ht="15.75" customHeight="1">
      <c r="A51" s="132" t="str">
        <f ca="1">IF(Rosters!H12="","",Rosters!H12)</f>
        <v>3CC</v>
      </c>
      <c r="B51" s="148" t="str">
        <f ca="1">IF(Rosters!I12="","",Rosters!I12)</f>
        <v>Roxanna Hardplace</v>
      </c>
      <c r="C51" s="133"/>
      <c r="D51" s="134"/>
      <c r="E51" s="134"/>
      <c r="F51" s="134"/>
      <c r="G51" s="135"/>
      <c r="H51" s="1320" t="str">
        <f t="shared" si="10"/>
        <v>Roxanna Hardplace</v>
      </c>
      <c r="I51" s="1321"/>
      <c r="J51" s="132" t="str">
        <f t="shared" si="11"/>
        <v>3CC</v>
      </c>
      <c r="K51" s="148" t="str">
        <f t="shared" si="12"/>
        <v>Roxanna Hardplace</v>
      </c>
      <c r="L51" s="133"/>
      <c r="M51" s="134"/>
      <c r="N51" s="134"/>
      <c r="O51" s="134"/>
      <c r="P51" s="135"/>
      <c r="Q51" s="1320" t="str">
        <f t="shared" si="13"/>
        <v>Roxanna Hardplace</v>
      </c>
      <c r="R51" s="1321"/>
    </row>
    <row r="52" spans="1:18" ht="15.75" customHeight="1">
      <c r="A52" s="136" t="str">
        <f ca="1">IF(Rosters!H13="","",Rosters!H13)</f>
        <v>5</v>
      </c>
      <c r="B52" s="135" t="str">
        <f ca="1">IF(Rosters!I13="","",Rosters!I13)</f>
        <v>Sista Slit'chya</v>
      </c>
      <c r="C52" s="137"/>
      <c r="D52" s="138"/>
      <c r="E52" s="138"/>
      <c r="F52" s="138"/>
      <c r="G52" s="139"/>
      <c r="H52" s="1318" t="str">
        <f t="shared" si="10"/>
        <v>Sista Slit'chya</v>
      </c>
      <c r="I52" s="1319"/>
      <c r="J52" s="136" t="str">
        <f t="shared" si="11"/>
        <v>5</v>
      </c>
      <c r="K52" s="135" t="str">
        <f t="shared" si="12"/>
        <v>Sista Slit'chya</v>
      </c>
      <c r="L52" s="137"/>
      <c r="M52" s="138"/>
      <c r="N52" s="138"/>
      <c r="O52" s="138"/>
      <c r="P52" s="139"/>
      <c r="Q52" s="1318" t="str">
        <f t="shared" si="13"/>
        <v>Sista Slit'chya</v>
      </c>
      <c r="R52" s="1319"/>
    </row>
    <row r="53" spans="1:18" ht="15.75" customHeight="1">
      <c r="A53" s="132" t="str">
        <f ca="1">IF(Rosters!H14="","",Rosters!H14)</f>
        <v>6</v>
      </c>
      <c r="B53" s="148" t="str">
        <f ca="1">IF(Rosters!I14="","",Rosters!I14)</f>
        <v>Elle McFearsome</v>
      </c>
      <c r="C53" s="133"/>
      <c r="D53" s="134"/>
      <c r="E53" s="134"/>
      <c r="F53" s="134"/>
      <c r="G53" s="135"/>
      <c r="H53" s="1320" t="str">
        <f t="shared" si="10"/>
        <v>Elle McFearsome</v>
      </c>
      <c r="I53" s="1321"/>
      <c r="J53" s="132" t="str">
        <f t="shared" si="11"/>
        <v>6</v>
      </c>
      <c r="K53" s="148" t="str">
        <f t="shared" si="12"/>
        <v>Elle McFearsome</v>
      </c>
      <c r="L53" s="133"/>
      <c r="M53" s="134"/>
      <c r="N53" s="134"/>
      <c r="O53" s="134"/>
      <c r="P53" s="135"/>
      <c r="Q53" s="1320" t="str">
        <f t="shared" si="13"/>
        <v>Elle McFearsome</v>
      </c>
      <c r="R53" s="1321"/>
    </row>
    <row r="54" spans="1:18" ht="15.75" customHeight="1">
      <c r="A54" s="136" t="str">
        <f ca="1">IF(Rosters!H15="","",Rosters!H15)</f>
        <v>10</v>
      </c>
      <c r="B54" s="135" t="str">
        <f ca="1">IF(Rosters!I15="","",Rosters!I15)</f>
        <v>Rock Candy</v>
      </c>
      <c r="C54" s="137"/>
      <c r="D54" s="138"/>
      <c r="E54" s="138"/>
      <c r="F54" s="138"/>
      <c r="G54" s="139"/>
      <c r="H54" s="1318" t="str">
        <f t="shared" si="10"/>
        <v>Rock Candy</v>
      </c>
      <c r="I54" s="1319"/>
      <c r="J54" s="136" t="str">
        <f t="shared" si="11"/>
        <v>10</v>
      </c>
      <c r="K54" s="135" t="str">
        <f t="shared" si="12"/>
        <v>Rock Candy</v>
      </c>
      <c r="L54" s="137"/>
      <c r="M54" s="138"/>
      <c r="N54" s="138"/>
      <c r="O54" s="138"/>
      <c r="P54" s="139"/>
      <c r="Q54" s="1318" t="str">
        <f t="shared" si="13"/>
        <v>Rock Candy</v>
      </c>
      <c r="R54" s="1319"/>
    </row>
    <row r="55" spans="1:18" ht="15.75" customHeight="1">
      <c r="A55" s="132" t="str">
        <f ca="1">IF(Rosters!H16="","",Rosters!H16)</f>
        <v>28</v>
      </c>
      <c r="B55" s="148" t="str">
        <f ca="1">IF(Rosters!I16="","",Rosters!I16)</f>
        <v>Racer McChaseHer</v>
      </c>
      <c r="C55" s="133"/>
      <c r="D55" s="134"/>
      <c r="E55" s="134"/>
      <c r="F55" s="134"/>
      <c r="G55" s="135"/>
      <c r="H55" s="1320" t="str">
        <f t="shared" si="10"/>
        <v>Racer McChaseHer</v>
      </c>
      <c r="I55" s="1321"/>
      <c r="J55" s="132" t="str">
        <f t="shared" si="11"/>
        <v>28</v>
      </c>
      <c r="K55" s="148" t="str">
        <f t="shared" si="12"/>
        <v>Racer McChaseHer</v>
      </c>
      <c r="L55" s="133"/>
      <c r="M55" s="134"/>
      <c r="N55" s="134"/>
      <c r="O55" s="134"/>
      <c r="P55" s="135"/>
      <c r="Q55" s="1320" t="str">
        <f t="shared" si="13"/>
        <v>Racer McChaseHer</v>
      </c>
      <c r="R55" s="1321"/>
    </row>
    <row r="56" spans="1:18" ht="15.75" customHeight="1">
      <c r="A56" s="136" t="str">
        <f ca="1">IF(Rosters!H17="","",Rosters!H17)</f>
        <v>33 1/3</v>
      </c>
      <c r="B56" s="135" t="str">
        <f ca="1">IF(Rosters!I17="","",Rosters!I17)</f>
        <v>Cookie Rumble</v>
      </c>
      <c r="C56" s="137"/>
      <c r="D56" s="138"/>
      <c r="E56" s="138"/>
      <c r="F56" s="138"/>
      <c r="G56" s="139"/>
      <c r="H56" s="1318" t="str">
        <f t="shared" si="10"/>
        <v>Cookie Rumble</v>
      </c>
      <c r="I56" s="1319"/>
      <c r="J56" s="136" t="str">
        <f t="shared" si="11"/>
        <v>33 1/3</v>
      </c>
      <c r="K56" s="135" t="str">
        <f t="shared" si="12"/>
        <v>Cookie Rumble</v>
      </c>
      <c r="L56" s="137"/>
      <c r="M56" s="138"/>
      <c r="N56" s="138"/>
      <c r="O56" s="138"/>
      <c r="P56" s="139"/>
      <c r="Q56" s="1318" t="str">
        <f t="shared" si="13"/>
        <v>Cookie Rumble</v>
      </c>
      <c r="R56" s="1319"/>
    </row>
    <row r="57" spans="1:18" ht="15.75" customHeight="1">
      <c r="A57" s="132" t="str">
        <f ca="1">IF(Rosters!H18="","",Rosters!H18)</f>
        <v>46</v>
      </c>
      <c r="B57" s="148" t="str">
        <f ca="1">IF(Rosters!I18="","",Rosters!I18)</f>
        <v>Fatal Femme</v>
      </c>
      <c r="C57" s="133"/>
      <c r="D57" s="134"/>
      <c r="E57" s="134"/>
      <c r="F57" s="134"/>
      <c r="G57" s="135"/>
      <c r="H57" s="1320" t="str">
        <f t="shared" si="10"/>
        <v>Fatal Femme</v>
      </c>
      <c r="I57" s="1321"/>
      <c r="J57" s="132" t="str">
        <f t="shared" si="11"/>
        <v>46</v>
      </c>
      <c r="K57" s="148" t="str">
        <f t="shared" si="12"/>
        <v>Fatal Femme</v>
      </c>
      <c r="L57" s="133"/>
      <c r="M57" s="134"/>
      <c r="N57" s="134"/>
      <c r="O57" s="134"/>
      <c r="P57" s="135"/>
      <c r="Q57" s="1320" t="str">
        <f t="shared" si="13"/>
        <v>Fatal Femme</v>
      </c>
      <c r="R57" s="1321"/>
    </row>
    <row r="58" spans="1:18" ht="15.75" customHeight="1">
      <c r="A58" s="136" t="str">
        <f ca="1">IF(Rosters!H19="","",Rosters!H19)</f>
        <v>68</v>
      </c>
      <c r="B58" s="135" t="str">
        <f ca="1">IF(Rosters!I19="","",Rosters!I19)</f>
        <v>Summers Eve-L</v>
      </c>
      <c r="C58" s="137"/>
      <c r="D58" s="138"/>
      <c r="E58" s="138"/>
      <c r="F58" s="138"/>
      <c r="G58" s="139"/>
      <c r="H58" s="1318" t="str">
        <f t="shared" si="10"/>
        <v>Summers Eve-L</v>
      </c>
      <c r="I58" s="1319"/>
      <c r="J58" s="136" t="str">
        <f t="shared" si="11"/>
        <v>68</v>
      </c>
      <c r="K58" s="135" t="str">
        <f t="shared" si="12"/>
        <v>Summers Eve-L</v>
      </c>
      <c r="L58" s="137"/>
      <c r="M58" s="138"/>
      <c r="N58" s="138"/>
      <c r="O58" s="138"/>
      <c r="P58" s="139"/>
      <c r="Q58" s="1318" t="str">
        <f t="shared" si="13"/>
        <v>Summers Eve-L</v>
      </c>
      <c r="R58" s="1319"/>
    </row>
    <row r="59" spans="1:18" ht="15.75" customHeight="1">
      <c r="A59" s="132" t="str">
        <f ca="1">IF(Rosters!H20="","",Rosters!H20)</f>
        <v>I75</v>
      </c>
      <c r="B59" s="148" t="str">
        <f ca="1">IF(Rosters!I20="","",Rosters!I20)</f>
        <v>Diesel Doll</v>
      </c>
      <c r="C59" s="133"/>
      <c r="D59" s="134"/>
      <c r="E59" s="134"/>
      <c r="F59" s="134"/>
      <c r="G59" s="135"/>
      <c r="H59" s="1320" t="str">
        <f t="shared" si="10"/>
        <v>Diesel Doll</v>
      </c>
      <c r="I59" s="1321"/>
      <c r="J59" s="132" t="str">
        <f t="shared" si="11"/>
        <v>I75</v>
      </c>
      <c r="K59" s="148" t="str">
        <f t="shared" si="12"/>
        <v>Diesel Doll</v>
      </c>
      <c r="L59" s="133"/>
      <c r="M59" s="134"/>
      <c r="N59" s="134"/>
      <c r="O59" s="134"/>
      <c r="P59" s="135"/>
      <c r="Q59" s="1320" t="str">
        <f t="shared" si="13"/>
        <v>Diesel Doll</v>
      </c>
      <c r="R59" s="1321"/>
    </row>
    <row r="60" spans="1:18" ht="15.75" customHeight="1">
      <c r="A60" s="136" t="str">
        <f ca="1">IF(Rosters!H21="","",Rosters!H21)</f>
        <v>100</v>
      </c>
      <c r="B60" s="135" t="str">
        <f ca="1">IF(Rosters!I21="","",Rosters!I21)</f>
        <v>Polly Fester</v>
      </c>
      <c r="C60" s="137"/>
      <c r="D60" s="138"/>
      <c r="E60" s="138"/>
      <c r="F60" s="138"/>
      <c r="G60" s="139"/>
      <c r="H60" s="1318" t="str">
        <f t="shared" si="10"/>
        <v>Polly Fester</v>
      </c>
      <c r="I60" s="1319"/>
      <c r="J60" s="136" t="str">
        <f t="shared" si="11"/>
        <v>100</v>
      </c>
      <c r="K60" s="135" t="str">
        <f t="shared" si="12"/>
        <v>Polly Fester</v>
      </c>
      <c r="L60" s="137"/>
      <c r="M60" s="138"/>
      <c r="N60" s="138"/>
      <c r="O60" s="138"/>
      <c r="P60" s="139"/>
      <c r="Q60" s="1318" t="str">
        <f t="shared" si="13"/>
        <v>Polly Fester</v>
      </c>
      <c r="R60" s="1319"/>
    </row>
    <row r="61" spans="1:18" ht="15.75" customHeight="1">
      <c r="A61" s="132" t="str">
        <f ca="1">IF(Rosters!H22="","",Rosters!H22)</f>
        <v>303</v>
      </c>
      <c r="B61" s="148" t="str">
        <f ca="1">IF(Rosters!I22="","",Rosters!I22)</f>
        <v>Bruisie Siouxxx</v>
      </c>
      <c r="C61" s="133"/>
      <c r="D61" s="134"/>
      <c r="E61" s="134"/>
      <c r="F61" s="134"/>
      <c r="G61" s="135"/>
      <c r="H61" s="1320" t="str">
        <f t="shared" si="10"/>
        <v>Bruisie Siouxxx</v>
      </c>
      <c r="I61" s="1321"/>
      <c r="J61" s="132" t="str">
        <f t="shared" si="11"/>
        <v>303</v>
      </c>
      <c r="K61" s="148" t="str">
        <f t="shared" si="12"/>
        <v>Bruisie Siouxxx</v>
      </c>
      <c r="L61" s="133"/>
      <c r="M61" s="134"/>
      <c r="N61" s="134"/>
      <c r="O61" s="134"/>
      <c r="P61" s="135"/>
      <c r="Q61" s="1320" t="str">
        <f t="shared" si="13"/>
        <v>Bruisie Siouxxx</v>
      </c>
      <c r="R61" s="1321"/>
    </row>
    <row r="62" spans="1:18" ht="15.75" customHeight="1">
      <c r="A62" s="136" t="str">
        <f ca="1">IF(Rosters!H23="","",Rosters!H23)</f>
        <v>989</v>
      </c>
      <c r="B62" s="135" t="str">
        <f ca="1">IF(Rosters!I23="","",Rosters!I23)</f>
        <v>Sarah Hipel</v>
      </c>
      <c r="C62" s="137"/>
      <c r="D62" s="138"/>
      <c r="E62" s="138"/>
      <c r="F62" s="138"/>
      <c r="G62" s="139"/>
      <c r="H62" s="1318" t="str">
        <f t="shared" si="10"/>
        <v>Sarah Hipel</v>
      </c>
      <c r="I62" s="1319"/>
      <c r="J62" s="136" t="str">
        <f t="shared" si="11"/>
        <v>989</v>
      </c>
      <c r="K62" s="135" t="str">
        <f t="shared" si="12"/>
        <v>Sarah Hipel</v>
      </c>
      <c r="L62" s="137"/>
      <c r="M62" s="138"/>
      <c r="N62" s="138"/>
      <c r="O62" s="138"/>
      <c r="P62" s="139"/>
      <c r="Q62" s="1318" t="str">
        <f t="shared" si="13"/>
        <v>Sarah Hipel</v>
      </c>
      <c r="R62" s="1319"/>
    </row>
    <row r="63" spans="1:18" ht="15.75" customHeight="1">
      <c r="A63" s="132" t="str">
        <f ca="1">IF(Rosters!H24="","",Rosters!H24)</f>
        <v>247</v>
      </c>
      <c r="B63" s="148" t="str">
        <f ca="1">IF(Rosters!I24="","",Rosters!I24)</f>
        <v>boo d. livers</v>
      </c>
      <c r="C63" s="133"/>
      <c r="D63" s="134"/>
      <c r="E63" s="134"/>
      <c r="F63" s="134"/>
      <c r="G63" s="135"/>
      <c r="H63" s="1320" t="str">
        <f t="shared" si="10"/>
        <v>boo d. livers</v>
      </c>
      <c r="I63" s="1321"/>
      <c r="J63" s="132" t="str">
        <f t="shared" si="11"/>
        <v>247</v>
      </c>
      <c r="K63" s="148" t="str">
        <f t="shared" si="12"/>
        <v>boo d. livers</v>
      </c>
      <c r="L63" s="133"/>
      <c r="M63" s="134"/>
      <c r="N63" s="134"/>
      <c r="O63" s="134"/>
      <c r="P63" s="135"/>
      <c r="Q63" s="1320" t="str">
        <f t="shared" si="13"/>
        <v>boo d. livers</v>
      </c>
      <c r="R63" s="1321"/>
    </row>
    <row r="64" spans="1:18" ht="15.75" customHeight="1">
      <c r="A64" s="136" t="str">
        <f ca="1">IF(Rosters!H25="","",Rosters!H25)</f>
        <v/>
      </c>
      <c r="B64" s="135" t="str">
        <f ca="1">IF(Rosters!I25="","",Rosters!I25)</f>
        <v/>
      </c>
      <c r="C64" s="141"/>
      <c r="D64" s="142"/>
      <c r="E64" s="142"/>
      <c r="F64" s="142"/>
      <c r="G64" s="143"/>
      <c r="H64" s="1318" t="str">
        <f t="shared" si="10"/>
        <v/>
      </c>
      <c r="I64" s="1319"/>
      <c r="J64" s="136" t="str">
        <f t="shared" si="11"/>
        <v/>
      </c>
      <c r="K64" s="135" t="str">
        <f t="shared" si="12"/>
        <v/>
      </c>
      <c r="L64" s="141"/>
      <c r="M64" s="142"/>
      <c r="N64" s="142"/>
      <c r="O64" s="142"/>
      <c r="P64" s="143"/>
      <c r="Q64" s="1318" t="str">
        <f t="shared" si="13"/>
        <v/>
      </c>
      <c r="R64" s="1319"/>
    </row>
    <row r="65" spans="1:18" ht="15.75" customHeight="1">
      <c r="A65" s="132" t="str">
        <f ca="1">IF(Rosters!H26="","",Rosters!H26)</f>
        <v/>
      </c>
      <c r="B65" s="148" t="str">
        <f ca="1">IF(Rosters!I26="","",Rosters!I26)</f>
        <v/>
      </c>
      <c r="C65" s="133"/>
      <c r="D65" s="134"/>
      <c r="E65" s="134"/>
      <c r="F65" s="134"/>
      <c r="G65" s="135"/>
      <c r="H65" s="1320" t="str">
        <f>B65</f>
        <v/>
      </c>
      <c r="I65" s="1321"/>
      <c r="J65" s="132" t="str">
        <f t="shared" ref="J65:K69" si="14">A65</f>
        <v/>
      </c>
      <c r="K65" s="148" t="str">
        <f t="shared" si="14"/>
        <v/>
      </c>
      <c r="L65" s="133"/>
      <c r="M65" s="134"/>
      <c r="N65" s="134"/>
      <c r="O65" s="134"/>
      <c r="P65" s="135"/>
      <c r="Q65" s="1320" t="str">
        <f>K65</f>
        <v/>
      </c>
      <c r="R65" s="1321"/>
    </row>
    <row r="66" spans="1:18" ht="15.75" customHeight="1">
      <c r="A66" s="136" t="str">
        <f ca="1">IF(Rosters!H27="","",Rosters!H27)</f>
        <v/>
      </c>
      <c r="B66" s="135" t="str">
        <f ca="1">IF(Rosters!I27="","",Rosters!I27)</f>
        <v/>
      </c>
      <c r="C66" s="137"/>
      <c r="D66" s="138"/>
      <c r="E66" s="138"/>
      <c r="F66" s="138"/>
      <c r="G66" s="139"/>
      <c r="H66" s="1318" t="str">
        <f>B66</f>
        <v/>
      </c>
      <c r="I66" s="1319"/>
      <c r="J66" s="136" t="str">
        <f t="shared" si="14"/>
        <v/>
      </c>
      <c r="K66" s="135" t="str">
        <f t="shared" si="14"/>
        <v/>
      </c>
      <c r="L66" s="137"/>
      <c r="M66" s="138"/>
      <c r="N66" s="138"/>
      <c r="O66" s="138"/>
      <c r="P66" s="139"/>
      <c r="Q66" s="1318" t="str">
        <f>K66</f>
        <v/>
      </c>
      <c r="R66" s="1319"/>
    </row>
    <row r="67" spans="1:18" ht="15.75" customHeight="1">
      <c r="A67" s="132" t="str">
        <f ca="1">IF(Rosters!H28="","",Rosters!H28)</f>
        <v/>
      </c>
      <c r="B67" s="148" t="str">
        <f ca="1">IF(Rosters!I28="","",Rosters!I28)</f>
        <v/>
      </c>
      <c r="C67" s="133"/>
      <c r="D67" s="134"/>
      <c r="E67" s="134"/>
      <c r="F67" s="134"/>
      <c r="G67" s="135"/>
      <c r="H67" s="1320" t="str">
        <f>B67</f>
        <v/>
      </c>
      <c r="I67" s="1321"/>
      <c r="J67" s="132" t="str">
        <f t="shared" si="14"/>
        <v/>
      </c>
      <c r="K67" s="148" t="str">
        <f t="shared" si="14"/>
        <v/>
      </c>
      <c r="L67" s="133"/>
      <c r="M67" s="134"/>
      <c r="N67" s="134"/>
      <c r="O67" s="134"/>
      <c r="P67" s="135"/>
      <c r="Q67" s="1320" t="str">
        <f>K67</f>
        <v/>
      </c>
      <c r="R67" s="1321"/>
    </row>
    <row r="68" spans="1:18" ht="15.75" customHeight="1">
      <c r="A68" s="136" t="str">
        <f ca="1">IF(Rosters!H29="","",Rosters!H29)</f>
        <v/>
      </c>
      <c r="B68" s="135" t="str">
        <f ca="1">IF(Rosters!I29="","",Rosters!I29)</f>
        <v/>
      </c>
      <c r="C68" s="137"/>
      <c r="D68" s="138"/>
      <c r="E68" s="138"/>
      <c r="F68" s="138"/>
      <c r="G68" s="139"/>
      <c r="H68" s="1318" t="str">
        <f>B68</f>
        <v/>
      </c>
      <c r="I68" s="1319"/>
      <c r="J68" s="136" t="str">
        <f t="shared" si="14"/>
        <v/>
      </c>
      <c r="K68" s="135" t="str">
        <f t="shared" si="14"/>
        <v/>
      </c>
      <c r="L68" s="137"/>
      <c r="M68" s="138"/>
      <c r="N68" s="138"/>
      <c r="O68" s="138"/>
      <c r="P68" s="139"/>
      <c r="Q68" s="1318" t="str">
        <f>K68</f>
        <v/>
      </c>
      <c r="R68" s="1319"/>
    </row>
    <row r="69" spans="1:18" ht="15.75" customHeight="1" thickBot="1">
      <c r="A69" s="132" t="str">
        <f ca="1">IF(Rosters!H30="","",Rosters!H30)</f>
        <v/>
      </c>
      <c r="B69" s="148" t="str">
        <f ca="1">IF(Rosters!I30="","",Rosters!I30)</f>
        <v/>
      </c>
      <c r="C69" s="133"/>
      <c r="D69" s="134"/>
      <c r="E69" s="134"/>
      <c r="F69" s="134"/>
      <c r="G69" s="135"/>
      <c r="H69" s="1320" t="str">
        <f>B69</f>
        <v/>
      </c>
      <c r="I69" s="1321"/>
      <c r="J69" s="132" t="str">
        <f t="shared" si="14"/>
        <v/>
      </c>
      <c r="K69" s="148" t="str">
        <f t="shared" si="14"/>
        <v/>
      </c>
      <c r="L69" s="133"/>
      <c r="M69" s="134"/>
      <c r="N69" s="134"/>
      <c r="O69" s="134"/>
      <c r="P69" s="135"/>
      <c r="Q69" s="1320" t="str">
        <f>K69</f>
        <v/>
      </c>
      <c r="R69" s="1321"/>
    </row>
    <row r="70" spans="1:18" ht="21" customHeight="1" thickBot="1">
      <c r="A70" s="69" t="s">
        <v>133</v>
      </c>
      <c r="B70" s="160" t="str">
        <f ca="1">IF(Rosters!B9="","Home Team",Rosters!B9)</f>
        <v>Burning River Roller Girls</v>
      </c>
      <c r="C70" s="164" t="s">
        <v>103</v>
      </c>
      <c r="D70" s="165" t="s">
        <v>246</v>
      </c>
      <c r="E70" s="165" t="s">
        <v>247</v>
      </c>
      <c r="F70" s="165" t="s">
        <v>102</v>
      </c>
      <c r="G70" s="166" t="s">
        <v>101</v>
      </c>
      <c r="H70" s="1339" t="s">
        <v>137</v>
      </c>
      <c r="I70" s="1340"/>
      <c r="J70" s="69" t="s">
        <v>133</v>
      </c>
      <c r="K70" s="160" t="str">
        <f>B70</f>
        <v>Burning River Roller Girls</v>
      </c>
      <c r="L70" s="164" t="s">
        <v>103</v>
      </c>
      <c r="M70" s="165" t="s">
        <v>246</v>
      </c>
      <c r="N70" s="165" t="s">
        <v>247</v>
      </c>
      <c r="O70" s="165" t="s">
        <v>102</v>
      </c>
      <c r="P70" s="166" t="s">
        <v>101</v>
      </c>
      <c r="Q70" s="1339" t="s">
        <v>137</v>
      </c>
      <c r="R70" s="1340"/>
    </row>
    <row r="71" spans="1:18" ht="15.75" customHeight="1">
      <c r="A71" s="161" t="str">
        <f ca="1">IF(Rosters!B11="","",Rosters!B11)</f>
        <v>00</v>
      </c>
      <c r="B71" s="162" t="str">
        <f ca="1">IF(Rosters!C11="","",Rosters!C11)</f>
        <v>Professor Booty</v>
      </c>
      <c r="C71" s="129"/>
      <c r="D71" s="130"/>
      <c r="E71" s="130"/>
      <c r="F71" s="130"/>
      <c r="G71" s="131"/>
      <c r="H71" s="1326" t="str">
        <f t="shared" ref="H71:H85" si="15">B71</f>
        <v>Professor Booty</v>
      </c>
      <c r="I71" s="1327"/>
      <c r="J71" s="161" t="str">
        <f t="shared" ref="J71:J85" si="16">A71</f>
        <v>00</v>
      </c>
      <c r="K71" s="162" t="str">
        <f t="shared" ref="K71:K85" si="17">B71</f>
        <v>Professor Booty</v>
      </c>
      <c r="L71" s="129"/>
      <c r="M71" s="130"/>
      <c r="N71" s="130"/>
      <c r="O71" s="130"/>
      <c r="P71" s="131"/>
      <c r="Q71" s="1326" t="str">
        <f t="shared" ref="Q71:Q85" si="18">K71</f>
        <v>Professor Booty</v>
      </c>
      <c r="R71" s="1327"/>
    </row>
    <row r="72" spans="1:18" ht="15.75" customHeight="1">
      <c r="A72" s="132" t="str">
        <f ca="1">IF(Rosters!B12="","",Rosters!B12)</f>
        <v>4</v>
      </c>
      <c r="B72" s="148" t="str">
        <f ca="1">IF(Rosters!C12="","",Rosters!C12)</f>
        <v>CoCo Sparx</v>
      </c>
      <c r="C72" s="133"/>
      <c r="D72" s="134"/>
      <c r="E72" s="134"/>
      <c r="F72" s="134"/>
      <c r="G72" s="135"/>
      <c r="H72" s="1320" t="str">
        <f t="shared" si="15"/>
        <v>CoCo Sparx</v>
      </c>
      <c r="I72" s="1321"/>
      <c r="J72" s="132" t="str">
        <f t="shared" si="16"/>
        <v>4</v>
      </c>
      <c r="K72" s="148" t="str">
        <f t="shared" si="17"/>
        <v>CoCo Sparx</v>
      </c>
      <c r="L72" s="133"/>
      <c r="M72" s="134"/>
      <c r="N72" s="134"/>
      <c r="O72" s="134"/>
      <c r="P72" s="135"/>
      <c r="Q72" s="1320" t="str">
        <f t="shared" si="18"/>
        <v>CoCo Sparx</v>
      </c>
      <c r="R72" s="1321"/>
    </row>
    <row r="73" spans="1:18" ht="15.75" customHeight="1">
      <c r="A73" s="136" t="str">
        <f ca="1">IF(Rosters!B13="","",Rosters!B13)</f>
        <v>10</v>
      </c>
      <c r="B73" s="135" t="str">
        <f ca="1">IF(Rosters!C13="","",Rosters!C13)</f>
        <v>Take-Out</v>
      </c>
      <c r="C73" s="137"/>
      <c r="D73" s="138"/>
      <c r="E73" s="138"/>
      <c r="F73" s="138"/>
      <c r="G73" s="139"/>
      <c r="H73" s="1318" t="str">
        <f t="shared" si="15"/>
        <v>Take-Out</v>
      </c>
      <c r="I73" s="1319"/>
      <c r="J73" s="136" t="str">
        <f t="shared" si="16"/>
        <v>10</v>
      </c>
      <c r="K73" s="135" t="str">
        <f t="shared" si="17"/>
        <v>Take-Out</v>
      </c>
      <c r="L73" s="137"/>
      <c r="M73" s="138"/>
      <c r="N73" s="138"/>
      <c r="O73" s="138"/>
      <c r="P73" s="139"/>
      <c r="Q73" s="1318" t="str">
        <f t="shared" si="18"/>
        <v>Take-Out</v>
      </c>
      <c r="R73" s="1319"/>
    </row>
    <row r="74" spans="1:18" ht="15.75" customHeight="1">
      <c r="A74" s="132" t="str">
        <f ca="1">IF(Rosters!B14="","",Rosters!B14)</f>
        <v>16</v>
      </c>
      <c r="B74" s="148" t="str">
        <f ca="1">IF(Rosters!C14="","",Rosters!C14)</f>
        <v>Killustrator</v>
      </c>
      <c r="C74" s="133"/>
      <c r="D74" s="134"/>
      <c r="E74" s="134"/>
      <c r="F74" s="134"/>
      <c r="G74" s="135"/>
      <c r="H74" s="1320" t="str">
        <f t="shared" si="15"/>
        <v>Killustrator</v>
      </c>
      <c r="I74" s="1321"/>
      <c r="J74" s="132" t="str">
        <f t="shared" si="16"/>
        <v>16</v>
      </c>
      <c r="K74" s="148" t="str">
        <f t="shared" si="17"/>
        <v>Killustrator</v>
      </c>
      <c r="L74" s="133"/>
      <c r="M74" s="134"/>
      <c r="N74" s="134"/>
      <c r="O74" s="134"/>
      <c r="P74" s="135"/>
      <c r="Q74" s="1320" t="str">
        <f t="shared" si="18"/>
        <v>Killustrator</v>
      </c>
      <c r="R74" s="1321"/>
    </row>
    <row r="75" spans="1:18" ht="15.75" customHeight="1">
      <c r="A75" s="136" t="str">
        <f ca="1">IF(Rosters!B15="","",Rosters!B15)</f>
        <v>45</v>
      </c>
      <c r="B75" s="135" t="str">
        <f ca="1">IF(Rosters!C15="","",Rosters!C15)</f>
        <v>Halochic</v>
      </c>
      <c r="C75" s="137"/>
      <c r="D75" s="138"/>
      <c r="E75" s="138"/>
      <c r="F75" s="138"/>
      <c r="G75" s="139"/>
      <c r="H75" s="1318" t="str">
        <f t="shared" si="15"/>
        <v>Halochic</v>
      </c>
      <c r="I75" s="1319"/>
      <c r="J75" s="136" t="str">
        <f t="shared" si="16"/>
        <v>45</v>
      </c>
      <c r="K75" s="135" t="str">
        <f t="shared" si="17"/>
        <v>Halochic</v>
      </c>
      <c r="L75" s="137"/>
      <c r="M75" s="138"/>
      <c r="N75" s="138"/>
      <c r="O75" s="138"/>
      <c r="P75" s="139"/>
      <c r="Q75" s="1318" t="str">
        <f t="shared" si="18"/>
        <v>Halochic</v>
      </c>
      <c r="R75" s="1319"/>
    </row>
    <row r="76" spans="1:18" ht="15.75" customHeight="1">
      <c r="A76" s="132" t="str">
        <f ca="1">IF(Rosters!B16="","",Rosters!B16)</f>
        <v>47</v>
      </c>
      <c r="B76" s="148" t="str">
        <f ca="1">IF(Rosters!C16="","",Rosters!C16)</f>
        <v>Ivanna Destroya</v>
      </c>
      <c r="C76" s="133"/>
      <c r="D76" s="134"/>
      <c r="E76" s="134"/>
      <c r="F76" s="134"/>
      <c r="G76" s="135"/>
      <c r="H76" s="1320" t="str">
        <f t="shared" si="15"/>
        <v>Ivanna Destroya</v>
      </c>
      <c r="I76" s="1321"/>
      <c r="J76" s="132" t="str">
        <f t="shared" si="16"/>
        <v>47</v>
      </c>
      <c r="K76" s="148" t="str">
        <f t="shared" si="17"/>
        <v>Ivanna Destroya</v>
      </c>
      <c r="L76" s="133"/>
      <c r="M76" s="134"/>
      <c r="N76" s="134"/>
      <c r="O76" s="134"/>
      <c r="P76" s="135"/>
      <c r="Q76" s="1320" t="str">
        <f t="shared" si="18"/>
        <v>Ivanna Destroya</v>
      </c>
      <c r="R76" s="1321"/>
    </row>
    <row r="77" spans="1:18" ht="15.75" customHeight="1">
      <c r="A77" s="136" t="str">
        <f ca="1">IF(Rosters!B17="","",Rosters!B17)</f>
        <v>53</v>
      </c>
      <c r="B77" s="135" t="str">
        <f ca="1">IF(Rosters!C17="","",Rosters!C17)</f>
        <v>Soul Eater</v>
      </c>
      <c r="C77" s="137"/>
      <c r="D77" s="138"/>
      <c r="E77" s="138"/>
      <c r="F77" s="138"/>
      <c r="G77" s="139"/>
      <c r="H77" s="1318" t="str">
        <f t="shared" si="15"/>
        <v>Soul Eater</v>
      </c>
      <c r="I77" s="1319"/>
      <c r="J77" s="136" t="str">
        <f t="shared" si="16"/>
        <v>53</v>
      </c>
      <c r="K77" s="135" t="str">
        <f t="shared" si="17"/>
        <v>Soul Eater</v>
      </c>
      <c r="L77" s="137"/>
      <c r="M77" s="138"/>
      <c r="N77" s="138"/>
      <c r="O77" s="138"/>
      <c r="P77" s="139"/>
      <c r="Q77" s="1318" t="str">
        <f t="shared" si="18"/>
        <v>Soul Eater</v>
      </c>
      <c r="R77" s="1319"/>
    </row>
    <row r="78" spans="1:18" ht="15.75" customHeight="1">
      <c r="A78" s="132" t="str">
        <f ca="1">IF(Rosters!B18="","",Rosters!B18)</f>
        <v>71</v>
      </c>
      <c r="B78" s="148" t="str">
        <f ca="1">IF(Rosters!C18="","",Rosters!C18)</f>
        <v>e. gargiulo</v>
      </c>
      <c r="C78" s="133"/>
      <c r="D78" s="134"/>
      <c r="E78" s="134"/>
      <c r="F78" s="134"/>
      <c r="G78" s="135"/>
      <c r="H78" s="1320" t="str">
        <f t="shared" si="15"/>
        <v>e. gargiulo</v>
      </c>
      <c r="I78" s="1321"/>
      <c r="J78" s="132" t="str">
        <f t="shared" si="16"/>
        <v>71</v>
      </c>
      <c r="K78" s="148" t="str">
        <f t="shared" si="17"/>
        <v>e. gargiulo</v>
      </c>
      <c r="L78" s="133"/>
      <c r="M78" s="134"/>
      <c r="N78" s="134"/>
      <c r="O78" s="134"/>
      <c r="P78" s="135"/>
      <c r="Q78" s="1320" t="str">
        <f t="shared" si="18"/>
        <v>e. gargiulo</v>
      </c>
      <c r="R78" s="1321"/>
    </row>
    <row r="79" spans="1:18" ht="15.75" customHeight="1">
      <c r="A79" s="136" t="str">
        <f ca="1">IF(Rosters!B19="","",Rosters!B19)</f>
        <v>68</v>
      </c>
      <c r="B79" s="135" t="str">
        <f ca="1">IF(Rosters!C19="","",Rosters!C19)</f>
        <v>Stroker Ace</v>
      </c>
      <c r="C79" s="137"/>
      <c r="D79" s="138"/>
      <c r="E79" s="138"/>
      <c r="F79" s="138"/>
      <c r="G79" s="139"/>
      <c r="H79" s="1318" t="str">
        <f t="shared" si="15"/>
        <v>Stroker Ace</v>
      </c>
      <c r="I79" s="1319"/>
      <c r="J79" s="136" t="str">
        <f t="shared" si="16"/>
        <v>68</v>
      </c>
      <c r="K79" s="135" t="str">
        <f t="shared" si="17"/>
        <v>Stroker Ace</v>
      </c>
      <c r="L79" s="137"/>
      <c r="M79" s="138"/>
      <c r="N79" s="138"/>
      <c r="O79" s="138"/>
      <c r="P79" s="139"/>
      <c r="Q79" s="1318" t="str">
        <f t="shared" si="18"/>
        <v>Stroker Ace</v>
      </c>
      <c r="R79" s="1319"/>
    </row>
    <row r="80" spans="1:18" ht="15.75" customHeight="1">
      <c r="A80" s="132" t="str">
        <f ca="1">IF(Rosters!B20="","",Rosters!B20)</f>
        <v>69</v>
      </c>
      <c r="B80" s="148" t="str">
        <f ca="1">IF(Rosters!C20="","",Rosters!C20)</f>
        <v>Dagney Taghurt</v>
      </c>
      <c r="C80" s="133"/>
      <c r="D80" s="134"/>
      <c r="E80" s="134"/>
      <c r="F80" s="134"/>
      <c r="G80" s="135"/>
      <c r="H80" s="1320" t="str">
        <f t="shared" si="15"/>
        <v>Dagney Taghurt</v>
      </c>
      <c r="I80" s="1321"/>
      <c r="J80" s="132" t="str">
        <f t="shared" si="16"/>
        <v>69</v>
      </c>
      <c r="K80" s="148" t="str">
        <f t="shared" si="17"/>
        <v>Dagney Taghurt</v>
      </c>
      <c r="L80" s="133"/>
      <c r="M80" s="134"/>
      <c r="N80" s="134"/>
      <c r="O80" s="134"/>
      <c r="P80" s="135"/>
      <c r="Q80" s="1320" t="str">
        <f t="shared" si="18"/>
        <v>Dagney Taghurt</v>
      </c>
      <c r="R80" s="1321"/>
    </row>
    <row r="81" spans="1:18" ht="15.75" customHeight="1">
      <c r="A81" s="136" t="str">
        <f ca="1">IF(Rosters!B21="","",Rosters!B21)</f>
        <v>80mph</v>
      </c>
      <c r="B81" s="135" t="str">
        <f ca="1">IF(Rosters!C21="","",Rosters!C21)</f>
        <v>Pretty Scarrie</v>
      </c>
      <c r="C81" s="137"/>
      <c r="D81" s="138"/>
      <c r="E81" s="138"/>
      <c r="F81" s="138"/>
      <c r="G81" s="139"/>
      <c r="H81" s="1318" t="str">
        <f t="shared" si="15"/>
        <v>Pretty Scarrie</v>
      </c>
      <c r="I81" s="1319"/>
      <c r="J81" s="136" t="str">
        <f t="shared" si="16"/>
        <v>80mph</v>
      </c>
      <c r="K81" s="135" t="str">
        <f t="shared" si="17"/>
        <v>Pretty Scarrie</v>
      </c>
      <c r="L81" s="137"/>
      <c r="M81" s="138"/>
      <c r="N81" s="138"/>
      <c r="O81" s="138"/>
      <c r="P81" s="139"/>
      <c r="Q81" s="1318" t="str">
        <f t="shared" si="18"/>
        <v>Pretty Scarrie</v>
      </c>
      <c r="R81" s="1319"/>
    </row>
    <row r="82" spans="1:18" ht="15.75" customHeight="1">
      <c r="A82" s="132" t="str">
        <f ca="1">IF(Rosters!B22="","",Rosters!B22)</f>
        <v>99</v>
      </c>
      <c r="B82" s="148" t="str">
        <f ca="1">IF(Rosters!C22="","",Rosters!C22)</f>
        <v>Skank Williams</v>
      </c>
      <c r="C82" s="133"/>
      <c r="D82" s="134"/>
      <c r="E82" s="134"/>
      <c r="F82" s="134"/>
      <c r="G82" s="135"/>
      <c r="H82" s="1320" t="str">
        <f t="shared" si="15"/>
        <v>Skank Williams</v>
      </c>
      <c r="I82" s="1321"/>
      <c r="J82" s="132" t="str">
        <f t="shared" si="16"/>
        <v>99</v>
      </c>
      <c r="K82" s="148" t="str">
        <f t="shared" si="17"/>
        <v>Skank Williams</v>
      </c>
      <c r="L82" s="133"/>
      <c r="M82" s="134"/>
      <c r="N82" s="134"/>
      <c r="O82" s="134"/>
      <c r="P82" s="135"/>
      <c r="Q82" s="1320" t="str">
        <f t="shared" si="18"/>
        <v>Skank Williams</v>
      </c>
      <c r="R82" s="1321"/>
    </row>
    <row r="83" spans="1:18" ht="15.75" customHeight="1">
      <c r="A83" s="136" t="str">
        <f ca="1">IF(Rosters!B23="","",Rosters!B23)</f>
        <v>96</v>
      </c>
      <c r="B83" s="135" t="str">
        <f ca="1">IF(Rosters!C23="","",Rosters!C23)</f>
        <v>Finnish-Her</v>
      </c>
      <c r="C83" s="137"/>
      <c r="D83" s="138"/>
      <c r="E83" s="138"/>
      <c r="F83" s="138"/>
      <c r="G83" s="139"/>
      <c r="H83" s="1318" t="str">
        <f t="shared" si="15"/>
        <v>Finnish-Her</v>
      </c>
      <c r="I83" s="1319"/>
      <c r="J83" s="136" t="str">
        <f t="shared" si="16"/>
        <v>96</v>
      </c>
      <c r="K83" s="135" t="str">
        <f t="shared" si="17"/>
        <v>Finnish-Her</v>
      </c>
      <c r="L83" s="137"/>
      <c r="M83" s="138"/>
      <c r="N83" s="138"/>
      <c r="O83" s="138"/>
      <c r="P83" s="139"/>
      <c r="Q83" s="1318" t="str">
        <f t="shared" si="18"/>
        <v>Finnish-Her</v>
      </c>
      <c r="R83" s="1319"/>
    </row>
    <row r="84" spans="1:18" ht="15.75" customHeight="1">
      <c r="A84" s="132" t="str">
        <f ca="1">IF(Rosters!B24="","",Rosters!B24)</f>
        <v>fish</v>
      </c>
      <c r="B84" s="148" t="str">
        <f ca="1">IF(Rosters!C24="","",Rosters!C24)</f>
        <v>Eva Lucien</v>
      </c>
      <c r="C84" s="133"/>
      <c r="D84" s="134"/>
      <c r="E84" s="134"/>
      <c r="F84" s="134"/>
      <c r="G84" s="135"/>
      <c r="H84" s="1320" t="str">
        <f t="shared" si="15"/>
        <v>Eva Lucien</v>
      </c>
      <c r="I84" s="1321"/>
      <c r="J84" s="132" t="str">
        <f t="shared" si="16"/>
        <v>fish</v>
      </c>
      <c r="K84" s="148" t="str">
        <f t="shared" si="17"/>
        <v>Eva Lucien</v>
      </c>
      <c r="L84" s="133"/>
      <c r="M84" s="134"/>
      <c r="N84" s="134"/>
      <c r="O84" s="134"/>
      <c r="P84" s="135"/>
      <c r="Q84" s="1320" t="str">
        <f t="shared" si="18"/>
        <v>Eva Lucien</v>
      </c>
      <c r="R84" s="1321"/>
    </row>
    <row r="85" spans="1:18" ht="15.75" customHeight="1">
      <c r="A85" s="136" t="str">
        <f ca="1">IF(Rosters!B25="","",Rosters!B25)</f>
        <v/>
      </c>
      <c r="B85" s="135" t="str">
        <f ca="1">IF(Rosters!C25="","",Rosters!C25)</f>
        <v/>
      </c>
      <c r="C85" s="141"/>
      <c r="D85" s="142"/>
      <c r="E85" s="142"/>
      <c r="F85" s="142"/>
      <c r="G85" s="143"/>
      <c r="H85" s="1318" t="str">
        <f t="shared" si="15"/>
        <v/>
      </c>
      <c r="I85" s="1319"/>
      <c r="J85" s="136" t="str">
        <f t="shared" si="16"/>
        <v/>
      </c>
      <c r="K85" s="135" t="str">
        <f t="shared" si="17"/>
        <v/>
      </c>
      <c r="L85" s="141"/>
      <c r="M85" s="142"/>
      <c r="N85" s="142"/>
      <c r="O85" s="142"/>
      <c r="P85" s="143"/>
      <c r="Q85" s="1318" t="str">
        <f t="shared" si="18"/>
        <v/>
      </c>
      <c r="R85" s="1319"/>
    </row>
    <row r="86" spans="1:18" ht="15.75" customHeight="1">
      <c r="A86" s="132" t="str">
        <f ca="1">IF(Rosters!B26="","",Rosters!B26)</f>
        <v/>
      </c>
      <c r="B86" s="148" t="str">
        <f ca="1">IF(Rosters!C26="","",Rosters!C26)</f>
        <v/>
      </c>
      <c r="C86" s="133"/>
      <c r="D86" s="134"/>
      <c r="E86" s="134"/>
      <c r="F86" s="134"/>
      <c r="G86" s="135"/>
      <c r="H86" s="1320" t="str">
        <f>B86</f>
        <v/>
      </c>
      <c r="I86" s="1321"/>
      <c r="J86" s="132" t="str">
        <f t="shared" ref="J86:K90" si="19">A86</f>
        <v/>
      </c>
      <c r="K86" s="148" t="str">
        <f t="shared" si="19"/>
        <v/>
      </c>
      <c r="L86" s="133"/>
      <c r="M86" s="134"/>
      <c r="N86" s="134"/>
      <c r="O86" s="134"/>
      <c r="P86" s="135"/>
      <c r="Q86" s="1320" t="str">
        <f>K86</f>
        <v/>
      </c>
      <c r="R86" s="1321"/>
    </row>
    <row r="87" spans="1:18" ht="15.75" customHeight="1">
      <c r="A87" s="136" t="str">
        <f ca="1">IF(Rosters!B27="","",Rosters!B27)</f>
        <v/>
      </c>
      <c r="B87" s="135" t="str">
        <f ca="1">IF(Rosters!C27="","",Rosters!C27)</f>
        <v/>
      </c>
      <c r="C87" s="137"/>
      <c r="D87" s="138"/>
      <c r="E87" s="138"/>
      <c r="F87" s="138"/>
      <c r="G87" s="139"/>
      <c r="H87" s="1318" t="str">
        <f>B87</f>
        <v/>
      </c>
      <c r="I87" s="1319"/>
      <c r="J87" s="136" t="str">
        <f t="shared" si="19"/>
        <v/>
      </c>
      <c r="K87" s="135" t="str">
        <f t="shared" si="19"/>
        <v/>
      </c>
      <c r="L87" s="137"/>
      <c r="M87" s="138"/>
      <c r="N87" s="138"/>
      <c r="O87" s="138"/>
      <c r="P87" s="139"/>
      <c r="Q87" s="1318" t="str">
        <f>K87</f>
        <v/>
      </c>
      <c r="R87" s="1319"/>
    </row>
    <row r="88" spans="1:18" ht="15.75" customHeight="1">
      <c r="A88" s="132" t="str">
        <f ca="1">IF(Rosters!B28="","",Rosters!B28)</f>
        <v/>
      </c>
      <c r="B88" s="148" t="str">
        <f ca="1">IF(Rosters!C28="","",Rosters!C28)</f>
        <v/>
      </c>
      <c r="C88" s="133"/>
      <c r="D88" s="134"/>
      <c r="E88" s="134"/>
      <c r="F88" s="134"/>
      <c r="G88" s="135"/>
      <c r="H88" s="1320" t="str">
        <f>B88</f>
        <v/>
      </c>
      <c r="I88" s="1321"/>
      <c r="J88" s="132" t="str">
        <f t="shared" si="19"/>
        <v/>
      </c>
      <c r="K88" s="148" t="str">
        <f t="shared" si="19"/>
        <v/>
      </c>
      <c r="L88" s="133"/>
      <c r="M88" s="134"/>
      <c r="N88" s="134"/>
      <c r="O88" s="134"/>
      <c r="P88" s="135"/>
      <c r="Q88" s="1320" t="str">
        <f>K88</f>
        <v/>
      </c>
      <c r="R88" s="1321"/>
    </row>
    <row r="89" spans="1:18" ht="15.75" customHeight="1">
      <c r="A89" s="136" t="str">
        <f ca="1">IF(Rosters!B29="","",Rosters!B29)</f>
        <v/>
      </c>
      <c r="B89" s="135" t="str">
        <f ca="1">IF(Rosters!C29="","",Rosters!C29)</f>
        <v/>
      </c>
      <c r="C89" s="137"/>
      <c r="D89" s="138"/>
      <c r="E89" s="138"/>
      <c r="F89" s="138"/>
      <c r="G89" s="139"/>
      <c r="H89" s="1318" t="str">
        <f>B89</f>
        <v/>
      </c>
      <c r="I89" s="1319"/>
      <c r="J89" s="136" t="str">
        <f t="shared" si="19"/>
        <v/>
      </c>
      <c r="K89" s="135" t="str">
        <f t="shared" si="19"/>
        <v/>
      </c>
      <c r="L89" s="137"/>
      <c r="M89" s="138"/>
      <c r="N89" s="138"/>
      <c r="O89" s="138"/>
      <c r="P89" s="139"/>
      <c r="Q89" s="1318" t="str">
        <f>K89</f>
        <v/>
      </c>
      <c r="R89" s="1319"/>
    </row>
    <row r="90" spans="1:18" ht="15.75" customHeight="1" thickBot="1">
      <c r="A90" s="132" t="str">
        <f ca="1">IF(Rosters!B30="","",Rosters!B30)</f>
        <v/>
      </c>
      <c r="B90" s="148" t="str">
        <f ca="1">IF(Rosters!C30="","",Rosters!C30)</f>
        <v/>
      </c>
      <c r="C90" s="133"/>
      <c r="D90" s="134"/>
      <c r="E90" s="134"/>
      <c r="F90" s="134"/>
      <c r="G90" s="135"/>
      <c r="H90" s="1320" t="str">
        <f>B90</f>
        <v/>
      </c>
      <c r="I90" s="1321"/>
      <c r="J90" s="132" t="str">
        <f t="shared" si="19"/>
        <v/>
      </c>
      <c r="K90" s="148" t="str">
        <f t="shared" si="19"/>
        <v/>
      </c>
      <c r="L90" s="133"/>
      <c r="M90" s="134"/>
      <c r="N90" s="134"/>
      <c r="O90" s="134"/>
      <c r="P90" s="135"/>
      <c r="Q90" s="1320" t="str">
        <f>K90</f>
        <v/>
      </c>
      <c r="R90" s="1321"/>
    </row>
    <row r="91" spans="1:18" ht="14" customHeight="1">
      <c r="A91" s="1311" t="s">
        <v>395</v>
      </c>
      <c r="B91" s="1312"/>
      <c r="C91" s="1312"/>
      <c r="D91" s="1312"/>
      <c r="E91" s="1312"/>
      <c r="F91" s="1312"/>
      <c r="G91" s="1312"/>
      <c r="H91" s="1312"/>
      <c r="I91" s="1313"/>
      <c r="J91" s="1311" t="s">
        <v>395</v>
      </c>
      <c r="K91" s="1312"/>
      <c r="L91" s="1312"/>
      <c r="M91" s="1312"/>
      <c r="N91" s="1312"/>
      <c r="O91" s="1312"/>
      <c r="P91" s="1312"/>
      <c r="Q91" s="1312"/>
      <c r="R91" s="1313"/>
    </row>
    <row r="92" spans="1:18" ht="14" customHeight="1">
      <c r="A92" s="1307" t="s">
        <v>357</v>
      </c>
      <c r="B92" s="1096"/>
      <c r="C92" s="1096"/>
      <c r="D92" s="1096"/>
      <c r="E92" s="1096"/>
      <c r="F92" s="1096"/>
      <c r="G92" s="1096"/>
      <c r="H92" s="1096"/>
      <c r="I92" s="1097"/>
      <c r="J92" s="1307" t="s">
        <v>357</v>
      </c>
      <c r="K92" s="1096"/>
      <c r="L92" s="1096"/>
      <c r="M92" s="1096"/>
      <c r="N92" s="1096"/>
      <c r="O92" s="1096"/>
      <c r="P92" s="1096"/>
      <c r="Q92" s="1096"/>
      <c r="R92" s="1097"/>
    </row>
    <row r="93" spans="1:18" ht="14" customHeight="1">
      <c r="A93" s="1307" t="s">
        <v>358</v>
      </c>
      <c r="B93" s="1096"/>
      <c r="C93" s="1096"/>
      <c r="D93" s="1096"/>
      <c r="E93" s="1096"/>
      <c r="F93" s="1096"/>
      <c r="G93" s="1096"/>
      <c r="H93" s="1096"/>
      <c r="I93" s="1097"/>
      <c r="J93" s="1307" t="s">
        <v>358</v>
      </c>
      <c r="K93" s="1096"/>
      <c r="L93" s="1096"/>
      <c r="M93" s="1096"/>
      <c r="N93" s="1096"/>
      <c r="O93" s="1096"/>
      <c r="P93" s="1096"/>
      <c r="Q93" s="1096"/>
      <c r="R93" s="1097"/>
    </row>
    <row r="94" spans="1:18" ht="13.5" customHeight="1" thickBot="1">
      <c r="A94" s="1308" t="s">
        <v>359</v>
      </c>
      <c r="B94" s="1309"/>
      <c r="C94" s="1309"/>
      <c r="D94" s="1309"/>
      <c r="E94" s="1309"/>
      <c r="F94" s="1309"/>
      <c r="G94" s="1309"/>
      <c r="H94" s="1309"/>
      <c r="I94" s="1310"/>
      <c r="J94" s="1308" t="s">
        <v>359</v>
      </c>
      <c r="K94" s="1309"/>
      <c r="L94" s="1309"/>
      <c r="M94" s="1309"/>
      <c r="N94" s="1309"/>
      <c r="O94" s="1309"/>
      <c r="P94" s="1309"/>
      <c r="Q94" s="1309"/>
      <c r="R94" s="1310"/>
    </row>
  </sheetData>
  <sheetCalcPr fullCalcOnLoad="1"/>
  <mergeCells count="196">
    <mergeCell ref="H3:I3"/>
    <mergeCell ref="Q5:R5"/>
    <mergeCell ref="Q3:R3"/>
    <mergeCell ref="H7:I7"/>
    <mergeCell ref="H8:I8"/>
    <mergeCell ref="Q4:R4"/>
    <mergeCell ref="H14:I14"/>
    <mergeCell ref="H6:I6"/>
    <mergeCell ref="H9:I9"/>
    <mergeCell ref="H11:I11"/>
    <mergeCell ref="H10:I10"/>
    <mergeCell ref="Q7:R7"/>
    <mergeCell ref="Q8:R8"/>
    <mergeCell ref="A1:B1"/>
    <mergeCell ref="C1:D1"/>
    <mergeCell ref="F1:G1"/>
    <mergeCell ref="H2:I2"/>
    <mergeCell ref="Q9:R9"/>
    <mergeCell ref="H4:I4"/>
    <mergeCell ref="Q6:R6"/>
    <mergeCell ref="O1:P1"/>
    <mergeCell ref="J1:K1"/>
    <mergeCell ref="L1:M1"/>
    <mergeCell ref="Q2:R2"/>
    <mergeCell ref="Q11:R11"/>
    <mergeCell ref="H22:I22"/>
    <mergeCell ref="Q22:R22"/>
    <mergeCell ref="Q20:R20"/>
    <mergeCell ref="H21:I21"/>
    <mergeCell ref="Q21:R21"/>
    <mergeCell ref="H5:I5"/>
    <mergeCell ref="Q12:R12"/>
    <mergeCell ref="Q15:R15"/>
    <mergeCell ref="Q16:R16"/>
    <mergeCell ref="H15:I15"/>
    <mergeCell ref="H28:I28"/>
    <mergeCell ref="H24:I24"/>
    <mergeCell ref="H25:I25"/>
    <mergeCell ref="H17:I17"/>
    <mergeCell ref="H18:I18"/>
    <mergeCell ref="H23:I23"/>
    <mergeCell ref="H20:I20"/>
    <mergeCell ref="H27:I27"/>
    <mergeCell ref="Q28:R28"/>
    <mergeCell ref="Q27:R27"/>
    <mergeCell ref="Q23:R23"/>
    <mergeCell ref="H26:I26"/>
    <mergeCell ref="Q17:R17"/>
    <mergeCell ref="Q10:R10"/>
    <mergeCell ref="Q13:R13"/>
    <mergeCell ref="Q14:R14"/>
    <mergeCell ref="Q18:R18"/>
    <mergeCell ref="H16:I16"/>
    <mergeCell ref="Q35:R35"/>
    <mergeCell ref="Q36:R36"/>
    <mergeCell ref="H13:I13"/>
    <mergeCell ref="H12:I12"/>
    <mergeCell ref="Q32:R32"/>
    <mergeCell ref="Q29:R29"/>
    <mergeCell ref="H19:I19"/>
    <mergeCell ref="Q19:R19"/>
    <mergeCell ref="H29:I29"/>
    <mergeCell ref="Q24:R24"/>
    <mergeCell ref="H31:I31"/>
    <mergeCell ref="H32:I32"/>
    <mergeCell ref="Q30:R30"/>
    <mergeCell ref="H30:I30"/>
    <mergeCell ref="Q31:R31"/>
    <mergeCell ref="Q34:R34"/>
    <mergeCell ref="Q33:R33"/>
    <mergeCell ref="Q25:R25"/>
    <mergeCell ref="Q26:R26"/>
    <mergeCell ref="H88:I88"/>
    <mergeCell ref="A93:I93"/>
    <mergeCell ref="H89:I89"/>
    <mergeCell ref="H34:I34"/>
    <mergeCell ref="A44:I44"/>
    <mergeCell ref="A46:I46"/>
    <mergeCell ref="H53:I53"/>
    <mergeCell ref="A47:I47"/>
    <mergeCell ref="A94:I94"/>
    <mergeCell ref="H83:I83"/>
    <mergeCell ref="H84:I84"/>
    <mergeCell ref="H85:I85"/>
    <mergeCell ref="H86:I86"/>
    <mergeCell ref="A92:I92"/>
    <mergeCell ref="A91:I91"/>
    <mergeCell ref="H90:I90"/>
    <mergeCell ref="H77:I77"/>
    <mergeCell ref="H78:I78"/>
    <mergeCell ref="H82:I82"/>
    <mergeCell ref="F48:G48"/>
    <mergeCell ref="H50:I50"/>
    <mergeCell ref="H79:I79"/>
    <mergeCell ref="H74:I74"/>
    <mergeCell ref="H81:I81"/>
    <mergeCell ref="H80:I80"/>
    <mergeCell ref="H75:I75"/>
    <mergeCell ref="H76:I76"/>
    <mergeCell ref="H87:I87"/>
    <mergeCell ref="H64:I64"/>
    <mergeCell ref="H59:I59"/>
    <mergeCell ref="H60:I60"/>
    <mergeCell ref="H63:I63"/>
    <mergeCell ref="H72:I72"/>
    <mergeCell ref="H73:I73"/>
    <mergeCell ref="A48:B48"/>
    <mergeCell ref="H56:I56"/>
    <mergeCell ref="C48:D48"/>
    <mergeCell ref="H54:I54"/>
    <mergeCell ref="H51:I51"/>
    <mergeCell ref="H52:I52"/>
    <mergeCell ref="H55:I55"/>
    <mergeCell ref="Q37:R37"/>
    <mergeCell ref="Q38:R38"/>
    <mergeCell ref="H70:I70"/>
    <mergeCell ref="H71:I71"/>
    <mergeCell ref="H68:I68"/>
    <mergeCell ref="H69:I69"/>
    <mergeCell ref="H65:I65"/>
    <mergeCell ref="H67:I67"/>
    <mergeCell ref="Q41:R41"/>
    <mergeCell ref="H62:I62"/>
    <mergeCell ref="H35:I35"/>
    <mergeCell ref="H33:I33"/>
    <mergeCell ref="H43:I43"/>
    <mergeCell ref="H42:I42"/>
    <mergeCell ref="H39:I39"/>
    <mergeCell ref="H37:I37"/>
    <mergeCell ref="H36:I36"/>
    <mergeCell ref="H38:I38"/>
    <mergeCell ref="H61:I61"/>
    <mergeCell ref="H41:I41"/>
    <mergeCell ref="H57:I57"/>
    <mergeCell ref="Q39:R39"/>
    <mergeCell ref="J44:R44"/>
    <mergeCell ref="J46:R46"/>
    <mergeCell ref="Q57:R57"/>
    <mergeCell ref="H49:I49"/>
    <mergeCell ref="A45:I45"/>
    <mergeCell ref="Q89:R89"/>
    <mergeCell ref="Q49:R49"/>
    <mergeCell ref="Q43:R43"/>
    <mergeCell ref="Q54:R54"/>
    <mergeCell ref="J47:R47"/>
    <mergeCell ref="L48:M48"/>
    <mergeCell ref="O48:P48"/>
    <mergeCell ref="J45:R45"/>
    <mergeCell ref="Q51:R51"/>
    <mergeCell ref="Q52:R52"/>
    <mergeCell ref="Q88:R88"/>
    <mergeCell ref="Q40:R40"/>
    <mergeCell ref="Q53:R53"/>
    <mergeCell ref="Q64:R64"/>
    <mergeCell ref="Q50:R50"/>
    <mergeCell ref="Q56:R56"/>
    <mergeCell ref="Q61:R61"/>
    <mergeCell ref="Q42:R42"/>
    <mergeCell ref="Q66:R66"/>
    <mergeCell ref="Q59:R59"/>
    <mergeCell ref="Q84:R84"/>
    <mergeCell ref="Q85:R85"/>
    <mergeCell ref="Q86:R86"/>
    <mergeCell ref="Q82:R82"/>
    <mergeCell ref="H58:I58"/>
    <mergeCell ref="H40:I40"/>
    <mergeCell ref="J48:K48"/>
    <mergeCell ref="H66:I66"/>
    <mergeCell ref="Q60:R60"/>
    <mergeCell ref="Q63:R63"/>
    <mergeCell ref="J93:R93"/>
    <mergeCell ref="J94:R94"/>
    <mergeCell ref="J91:R91"/>
    <mergeCell ref="J92:R92"/>
    <mergeCell ref="Q69:R69"/>
    <mergeCell ref="Q87:R87"/>
    <mergeCell ref="Q90:R90"/>
    <mergeCell ref="Q75:R75"/>
    <mergeCell ref="Q76:R76"/>
    <mergeCell ref="Q83:R83"/>
    <mergeCell ref="Q67:R67"/>
    <mergeCell ref="Q68:R68"/>
    <mergeCell ref="Q62:R62"/>
    <mergeCell ref="Q55:R55"/>
    <mergeCell ref="Q65:R65"/>
    <mergeCell ref="Q58:R58"/>
    <mergeCell ref="Q81:R81"/>
    <mergeCell ref="Q74:R74"/>
    <mergeCell ref="Q71:R71"/>
    <mergeCell ref="Q70:R70"/>
    <mergeCell ref="Q72:R72"/>
    <mergeCell ref="Q73:R73"/>
    <mergeCell ref="Q77:R77"/>
    <mergeCell ref="Q78:R78"/>
    <mergeCell ref="Q79:R79"/>
    <mergeCell ref="Q80:R80"/>
  </mergeCells>
  <phoneticPr fontId="0" type="noConversion"/>
  <pageMargins left="0.72" right="0.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I72"/>
  <sheetViews>
    <sheetView workbookViewId="0">
      <selection activeCell="C1" sqref="C1:D1"/>
    </sheetView>
  </sheetViews>
  <sheetFormatPr baseColWidth="10" defaultColWidth="8.83203125" defaultRowHeight="13"/>
  <cols>
    <col min="1" max="1" width="5.6640625" style="68" customWidth="1"/>
    <col min="2" max="2" width="9.6640625" style="68" customWidth="1"/>
    <col min="3" max="3" width="13.6640625" style="68" customWidth="1"/>
    <col min="4" max="7" width="9.6640625" style="68" customWidth="1"/>
    <col min="8" max="8" width="8.83203125" style="68"/>
    <col min="9" max="9" width="9.6640625" style="68" customWidth="1"/>
    <col min="10" max="16384" width="8.83203125" style="68"/>
  </cols>
  <sheetData>
    <row r="1" spans="1:9">
      <c r="A1" s="1344" t="s">
        <v>399</v>
      </c>
      <c r="B1" s="1344"/>
      <c r="C1" s="1344"/>
      <c r="D1" s="1344"/>
      <c r="E1" s="115"/>
      <c r="F1" s="115"/>
      <c r="H1" s="115" t="s">
        <v>294</v>
      </c>
      <c r="I1" s="167">
        <v>1</v>
      </c>
    </row>
    <row r="2" spans="1:9" ht="14" thickBot="1">
      <c r="A2" s="218"/>
      <c r="B2" s="1216" t="s">
        <v>298</v>
      </c>
      <c r="C2" s="1216"/>
      <c r="D2" s="1216" t="s">
        <v>296</v>
      </c>
      <c r="E2" s="1216"/>
      <c r="F2" s="1216"/>
      <c r="G2" s="219" t="s">
        <v>297</v>
      </c>
      <c r="H2" s="1216" t="s">
        <v>141</v>
      </c>
      <c r="I2" s="1216"/>
    </row>
    <row r="3" spans="1:9" s="116" customFormat="1" ht="21" customHeight="1" thickBot="1">
      <c r="A3" s="220" t="s">
        <v>170</v>
      </c>
      <c r="B3" s="1345"/>
      <c r="C3" s="1346"/>
      <c r="D3" s="1354"/>
      <c r="E3" s="1353"/>
      <c r="F3" s="1352"/>
      <c r="G3" s="1349"/>
      <c r="H3" s="1355" t="str">
        <f ca="1">IF(ISBLANK(Rosters!B9),"",Rosters!B9)</f>
        <v>Burning River Roller Girls</v>
      </c>
      <c r="I3" s="1356"/>
    </row>
    <row r="4" spans="1:9" s="116" customFormat="1" ht="21" customHeight="1" thickBot="1">
      <c r="A4" s="221" t="s">
        <v>295</v>
      </c>
      <c r="B4" s="1347"/>
      <c r="C4" s="1348"/>
      <c r="D4" s="1354"/>
      <c r="E4" s="1353"/>
      <c r="F4" s="1352"/>
      <c r="G4" s="1350"/>
      <c r="H4" s="1357"/>
      <c r="I4" s="1358"/>
    </row>
    <row r="5" spans="1:9" s="116" customFormat="1" ht="21" customHeight="1" thickBot="1">
      <c r="A5" s="220" t="s">
        <v>170</v>
      </c>
      <c r="B5" s="1345"/>
      <c r="C5" s="1346"/>
      <c r="D5" s="1354"/>
      <c r="E5" s="1353"/>
      <c r="F5" s="1352"/>
      <c r="G5" s="1349"/>
      <c r="H5" s="1355" t="str">
        <f ca="1">IF(ISBLANK(Rosters!H9),"",Rosters!H9)</f>
        <v>Detroit Derby Girls</v>
      </c>
      <c r="I5" s="1356"/>
    </row>
    <row r="6" spans="1:9" s="116" customFormat="1" ht="21" customHeight="1" thickBot="1">
      <c r="A6" s="221" t="s">
        <v>295</v>
      </c>
      <c r="B6" s="1347"/>
      <c r="C6" s="1348"/>
      <c r="D6" s="1354"/>
      <c r="E6" s="1353"/>
      <c r="F6" s="1352"/>
      <c r="G6" s="1350"/>
      <c r="H6" s="1357"/>
      <c r="I6" s="1358"/>
    </row>
    <row r="7" spans="1:9">
      <c r="A7" s="1343" t="s">
        <v>299</v>
      </c>
      <c r="B7" s="1343"/>
      <c r="C7" s="1343"/>
      <c r="D7" s="1343"/>
      <c r="E7" s="1343"/>
      <c r="F7" s="1343"/>
      <c r="G7" s="1343"/>
      <c r="H7" s="1343"/>
      <c r="I7" s="1343"/>
    </row>
    <row r="8" spans="1:9" s="115" customFormat="1" ht="14" thickBot="1">
      <c r="A8" s="219" t="s">
        <v>154</v>
      </c>
      <c r="B8" s="219" t="s">
        <v>182</v>
      </c>
      <c r="C8" s="219" t="s">
        <v>183</v>
      </c>
      <c r="D8" s="219" t="s">
        <v>400</v>
      </c>
      <c r="E8" s="1216" t="s">
        <v>401</v>
      </c>
      <c r="F8" s="1216"/>
      <c r="G8" s="1216"/>
      <c r="H8" s="219" t="s">
        <v>292</v>
      </c>
      <c r="I8" s="219" t="s">
        <v>293</v>
      </c>
    </row>
    <row r="9" spans="1:9" ht="21" customHeight="1">
      <c r="A9" s="222"/>
      <c r="B9" s="543"/>
      <c r="C9" s="223"/>
      <c r="D9" s="223"/>
      <c r="E9" s="1345"/>
      <c r="F9" s="1345"/>
      <c r="G9" s="1345"/>
      <c r="H9" s="314" t="str">
        <f t="shared" ref="H9:H33" si="0">IF(OR(A9="",B9="",B9=0,C9=""),"",60*C9/B9)</f>
        <v/>
      </c>
      <c r="I9" s="315" t="str">
        <f ca="1">IF(OR(A9="",B9="",B9=0),"",60*SUM(INDIRECT(ADDRESS(MATCH(A9,SK!A$3:A$52,0)+2,COLUMN(SK!E$2),,,"SK")),INDIRECT(ADDRESS(MATCH(A9,SK!Y$3:Y$52,0)+2,COLUMN(SK!AC$2),,,"SK")))/B9)</f>
        <v/>
      </c>
    </row>
    <row r="10" spans="1:9" ht="21" customHeight="1">
      <c r="A10" s="224"/>
      <c r="B10" s="544"/>
      <c r="C10" s="225"/>
      <c r="D10" s="225"/>
      <c r="E10" s="1351"/>
      <c r="F10" s="1351"/>
      <c r="G10" s="1351"/>
      <c r="H10" s="316" t="str">
        <f t="shared" si="0"/>
        <v/>
      </c>
      <c r="I10" s="317" t="str">
        <f ca="1">IF(OR(A10="",B10="",B10=0),"",60*SUM(INDIRECT(ADDRESS(MATCH(A10,SK!A$3:A$52,0)+2,COLUMN(SK!E$2),,,"SK")),INDIRECT(ADDRESS(MATCH(A10,SK!Y$3:Y$52,0)+2,COLUMN(SK!AC$2),,,"SK")))/B10)</f>
        <v/>
      </c>
    </row>
    <row r="11" spans="1:9" ht="21" customHeight="1">
      <c r="A11" s="168"/>
      <c r="B11" s="545"/>
      <c r="C11" s="169"/>
      <c r="D11" s="169"/>
      <c r="E11" s="1342"/>
      <c r="F11" s="1342"/>
      <c r="G11" s="1342"/>
      <c r="H11" s="318" t="str">
        <f t="shared" si="0"/>
        <v/>
      </c>
      <c r="I11" s="319" t="str">
        <f ca="1">IF(OR(A11="",B11="",B11=0),"",60*SUM(INDIRECT(ADDRESS(MATCH(A11,SK!A$3:A$52,0)+2,COLUMN(SK!E$2),,,"SK")),INDIRECT(ADDRESS(MATCH(A11,SK!Y$3:Y$52,0)+2,COLUMN(SK!AC$2),,,"SK")))/B11)</f>
        <v/>
      </c>
    </row>
    <row r="12" spans="1:9" ht="21" customHeight="1">
      <c r="A12" s="224"/>
      <c r="B12" s="544"/>
      <c r="C12" s="225"/>
      <c r="D12" s="225"/>
      <c r="E12" s="1351"/>
      <c r="F12" s="1351"/>
      <c r="G12" s="1351"/>
      <c r="H12" s="316" t="str">
        <f t="shared" si="0"/>
        <v/>
      </c>
      <c r="I12" s="317" t="str">
        <f ca="1">IF(OR(A12="",B12="",B12=0),"",60*SUM(INDIRECT(ADDRESS(MATCH(A12,SK!A$3:A$52,0)+2,COLUMN(SK!E$2),,,"SK")),INDIRECT(ADDRESS(MATCH(A12,SK!Y$3:Y$52,0)+2,COLUMN(SK!AC$2),,,"SK")))/B12)</f>
        <v/>
      </c>
    </row>
    <row r="13" spans="1:9" ht="21" customHeight="1">
      <c r="A13" s="168"/>
      <c r="B13" s="545"/>
      <c r="C13" s="169"/>
      <c r="D13" s="169"/>
      <c r="E13" s="1342"/>
      <c r="F13" s="1342"/>
      <c r="G13" s="1342"/>
      <c r="H13" s="318" t="str">
        <f t="shared" si="0"/>
        <v/>
      </c>
      <c r="I13" s="319" t="str">
        <f ca="1">IF(OR(A13="",B13="",B13=0),"",60*SUM(INDIRECT(ADDRESS(MATCH(A13,SK!A$3:A$52,0)+2,COLUMN(SK!E$2),,,"SK")),INDIRECT(ADDRESS(MATCH(A13,SK!Y$3:Y$52,0)+2,COLUMN(SK!AC$2),,,"SK")))/B13)</f>
        <v/>
      </c>
    </row>
    <row r="14" spans="1:9" ht="21" customHeight="1">
      <c r="A14" s="224"/>
      <c r="B14" s="544"/>
      <c r="C14" s="225"/>
      <c r="D14" s="225"/>
      <c r="E14" s="1351"/>
      <c r="F14" s="1351"/>
      <c r="G14" s="1351"/>
      <c r="H14" s="316" t="str">
        <f t="shared" si="0"/>
        <v/>
      </c>
      <c r="I14" s="317" t="str">
        <f ca="1">IF(OR(A14="",B14="",B14=0),"",60*SUM(INDIRECT(ADDRESS(MATCH(A14,SK!A$3:A$52,0)+2,COLUMN(SK!E$2),,,"SK")),INDIRECT(ADDRESS(MATCH(A14,SK!Y$3:Y$52,0)+2,COLUMN(SK!AC$2),,,"SK")))/B14)</f>
        <v/>
      </c>
    </row>
    <row r="15" spans="1:9" ht="21" customHeight="1">
      <c r="A15" s="168"/>
      <c r="B15" s="545"/>
      <c r="C15" s="169"/>
      <c r="D15" s="169"/>
      <c r="E15" s="1342"/>
      <c r="F15" s="1342"/>
      <c r="G15" s="1342"/>
      <c r="H15" s="318" t="str">
        <f t="shared" si="0"/>
        <v/>
      </c>
      <c r="I15" s="319" t="str">
        <f ca="1">IF(OR(A15="",B15="",B15=0),"",60*SUM(INDIRECT(ADDRESS(MATCH(A15,SK!A$3:A$52,0)+2,COLUMN(SK!E$2),,,"SK")),INDIRECT(ADDRESS(MATCH(A15,SK!Y$3:Y$52,0)+2,COLUMN(SK!AC$2),,,"SK")))/B15)</f>
        <v/>
      </c>
    </row>
    <row r="16" spans="1:9" ht="21" customHeight="1">
      <c r="A16" s="224"/>
      <c r="B16" s="544"/>
      <c r="C16" s="225"/>
      <c r="D16" s="225"/>
      <c r="E16" s="1351"/>
      <c r="F16" s="1351"/>
      <c r="G16" s="1351"/>
      <c r="H16" s="316" t="str">
        <f t="shared" si="0"/>
        <v/>
      </c>
      <c r="I16" s="317" t="str">
        <f ca="1">IF(OR(A16="",B16="",B16=0),"",60*SUM(INDIRECT(ADDRESS(MATCH(A16,SK!A$3:A$52,0)+2,COLUMN(SK!E$2),,,"SK")),INDIRECT(ADDRESS(MATCH(A16,SK!Y$3:Y$52,0)+2,COLUMN(SK!AC$2),,,"SK")))/B16)</f>
        <v/>
      </c>
    </row>
    <row r="17" spans="1:9" ht="21" customHeight="1">
      <c r="A17" s="168"/>
      <c r="B17" s="545"/>
      <c r="C17" s="169"/>
      <c r="D17" s="169"/>
      <c r="E17" s="1342"/>
      <c r="F17" s="1342"/>
      <c r="G17" s="1342"/>
      <c r="H17" s="318" t="str">
        <f t="shared" si="0"/>
        <v/>
      </c>
      <c r="I17" s="319" t="str">
        <f ca="1">IF(OR(A17="",B17="",B17=0),"",60*SUM(INDIRECT(ADDRESS(MATCH(A17,SK!A$3:A$52,0)+2,COLUMN(SK!E$2),,,"SK")),INDIRECT(ADDRESS(MATCH(A17,SK!Y$3:Y$52,0)+2,COLUMN(SK!AC$2),,,"SK")))/B17)</f>
        <v/>
      </c>
    </row>
    <row r="18" spans="1:9" ht="21" customHeight="1">
      <c r="A18" s="224"/>
      <c r="B18" s="544"/>
      <c r="C18" s="225"/>
      <c r="D18" s="225"/>
      <c r="E18" s="1351"/>
      <c r="F18" s="1351"/>
      <c r="G18" s="1351"/>
      <c r="H18" s="316" t="str">
        <f t="shared" si="0"/>
        <v/>
      </c>
      <c r="I18" s="317" t="str">
        <f ca="1">IF(OR(A18="",B18="",B18=0),"",60*SUM(INDIRECT(ADDRESS(MATCH(A18,SK!A$3:A$52,0)+2,COLUMN(SK!E$2),,,"SK")),INDIRECT(ADDRESS(MATCH(A18,SK!Y$3:Y$52,0)+2,COLUMN(SK!AC$2),,,"SK")))/B18)</f>
        <v/>
      </c>
    </row>
    <row r="19" spans="1:9" ht="21" customHeight="1">
      <c r="A19" s="168"/>
      <c r="B19" s="545"/>
      <c r="C19" s="169"/>
      <c r="D19" s="169"/>
      <c r="E19" s="1342"/>
      <c r="F19" s="1342"/>
      <c r="G19" s="1342"/>
      <c r="H19" s="318" t="str">
        <f t="shared" si="0"/>
        <v/>
      </c>
      <c r="I19" s="319" t="str">
        <f ca="1">IF(OR(A19="",B19="",B19=0),"",60*SUM(INDIRECT(ADDRESS(MATCH(A19,SK!A$3:A$52,0)+2,COLUMN(SK!E$2),,,"SK")),INDIRECT(ADDRESS(MATCH(A19,SK!Y$3:Y$52,0)+2,COLUMN(SK!AC$2),,,"SK")))/B19)</f>
        <v/>
      </c>
    </row>
    <row r="20" spans="1:9" ht="21" customHeight="1">
      <c r="A20" s="224"/>
      <c r="B20" s="544"/>
      <c r="C20" s="225"/>
      <c r="D20" s="225"/>
      <c r="E20" s="1351"/>
      <c r="F20" s="1351"/>
      <c r="G20" s="1351"/>
      <c r="H20" s="316" t="str">
        <f t="shared" si="0"/>
        <v/>
      </c>
      <c r="I20" s="317" t="str">
        <f ca="1">IF(OR(A20="",B20="",B20=0),"",60*SUM(INDIRECT(ADDRESS(MATCH(A20,SK!A$3:A$52,0)+2,COLUMN(SK!E$2),,,"SK")),INDIRECT(ADDRESS(MATCH(A20,SK!Y$3:Y$52,0)+2,COLUMN(SK!AC$2),,,"SK")))/B20)</f>
        <v/>
      </c>
    </row>
    <row r="21" spans="1:9" ht="21" customHeight="1">
      <c r="A21" s="168"/>
      <c r="B21" s="545"/>
      <c r="C21" s="169"/>
      <c r="D21" s="169"/>
      <c r="E21" s="1342"/>
      <c r="F21" s="1342"/>
      <c r="G21" s="1342"/>
      <c r="H21" s="318" t="str">
        <f t="shared" si="0"/>
        <v/>
      </c>
      <c r="I21" s="319" t="str">
        <f ca="1">IF(OR(A21="",B21="",B21=0),"",60*SUM(INDIRECT(ADDRESS(MATCH(A21,SK!A$3:A$52,0)+2,COLUMN(SK!E$2),,,"SK")),INDIRECT(ADDRESS(MATCH(A21,SK!Y$3:Y$52,0)+2,COLUMN(SK!AC$2),,,"SK")))/B21)</f>
        <v/>
      </c>
    </row>
    <row r="22" spans="1:9" ht="21" customHeight="1">
      <c r="A22" s="224"/>
      <c r="B22" s="544"/>
      <c r="C22" s="225"/>
      <c r="D22" s="225"/>
      <c r="E22" s="1351"/>
      <c r="F22" s="1351"/>
      <c r="G22" s="1351"/>
      <c r="H22" s="316" t="str">
        <f t="shared" si="0"/>
        <v/>
      </c>
      <c r="I22" s="317" t="str">
        <f ca="1">IF(OR(A22="",B22="",B22=0),"",60*SUM(INDIRECT(ADDRESS(MATCH(A22,SK!A$3:A$52,0)+2,COLUMN(SK!E$2),,,"SK")),INDIRECT(ADDRESS(MATCH(A22,SK!Y$3:Y$52,0)+2,COLUMN(SK!AC$2),,,"SK")))/B22)</f>
        <v/>
      </c>
    </row>
    <row r="23" spans="1:9" ht="21" customHeight="1">
      <c r="A23" s="168"/>
      <c r="B23" s="545"/>
      <c r="C23" s="169"/>
      <c r="D23" s="169"/>
      <c r="E23" s="1342"/>
      <c r="F23" s="1342"/>
      <c r="G23" s="1342"/>
      <c r="H23" s="318" t="str">
        <f t="shared" si="0"/>
        <v/>
      </c>
      <c r="I23" s="319" t="str">
        <f ca="1">IF(OR(A23="",B23="",B23=0),"",60*SUM(INDIRECT(ADDRESS(MATCH(A23,SK!A$3:A$52,0)+2,COLUMN(SK!E$2),,,"SK")),INDIRECT(ADDRESS(MATCH(A23,SK!Y$3:Y$52,0)+2,COLUMN(SK!AC$2),,,"SK")))/B23)</f>
        <v/>
      </c>
    </row>
    <row r="24" spans="1:9" ht="21" customHeight="1">
      <c r="A24" s="224"/>
      <c r="B24" s="544"/>
      <c r="C24" s="225"/>
      <c r="D24" s="225"/>
      <c r="E24" s="1351"/>
      <c r="F24" s="1351"/>
      <c r="G24" s="1351"/>
      <c r="H24" s="316" t="str">
        <f t="shared" si="0"/>
        <v/>
      </c>
      <c r="I24" s="317" t="str">
        <f ca="1">IF(OR(A24="",B24="",B24=0),"",60*SUM(INDIRECT(ADDRESS(MATCH(A24,SK!A$3:A$52,0)+2,COLUMN(SK!E$2),,,"SK")),INDIRECT(ADDRESS(MATCH(A24,SK!Y$3:Y$52,0)+2,COLUMN(SK!AC$2),,,"SK")))/B24)</f>
        <v/>
      </c>
    </row>
    <row r="25" spans="1:9" ht="21" customHeight="1">
      <c r="A25" s="168"/>
      <c r="B25" s="545"/>
      <c r="C25" s="169"/>
      <c r="D25" s="169"/>
      <c r="E25" s="1342"/>
      <c r="F25" s="1342"/>
      <c r="G25" s="1342"/>
      <c r="H25" s="318" t="str">
        <f t="shared" si="0"/>
        <v/>
      </c>
      <c r="I25" s="319" t="str">
        <f ca="1">IF(OR(A25="",B25="",B25=0),"",60*SUM(INDIRECT(ADDRESS(MATCH(A25,SK!A$3:A$52,0)+2,COLUMN(SK!E$2),,,"SK")),INDIRECT(ADDRESS(MATCH(A25,SK!Y$3:Y$52,0)+2,COLUMN(SK!AC$2),,,"SK")))/B25)</f>
        <v/>
      </c>
    </row>
    <row r="26" spans="1:9" ht="21" customHeight="1">
      <c r="A26" s="224"/>
      <c r="B26" s="544"/>
      <c r="C26" s="225"/>
      <c r="D26" s="225"/>
      <c r="E26" s="1351"/>
      <c r="F26" s="1351"/>
      <c r="G26" s="1351"/>
      <c r="H26" s="316" t="str">
        <f t="shared" si="0"/>
        <v/>
      </c>
      <c r="I26" s="317" t="str">
        <f ca="1">IF(OR(A26="",B26="",B26=0),"",60*SUM(INDIRECT(ADDRESS(MATCH(A26,SK!A$3:A$52,0)+2,COLUMN(SK!E$2),,,"SK")),INDIRECT(ADDRESS(MATCH(A26,SK!Y$3:Y$52,0)+2,COLUMN(SK!AC$2),,,"SK")))/B26)</f>
        <v/>
      </c>
    </row>
    <row r="27" spans="1:9" ht="21" customHeight="1">
      <c r="A27" s="168"/>
      <c r="B27" s="545"/>
      <c r="C27" s="169"/>
      <c r="D27" s="169"/>
      <c r="E27" s="1342"/>
      <c r="F27" s="1342"/>
      <c r="G27" s="1342"/>
      <c r="H27" s="318" t="str">
        <f t="shared" si="0"/>
        <v/>
      </c>
      <c r="I27" s="319" t="str">
        <f ca="1">IF(OR(A27="",B27="",B27=0),"",60*SUM(INDIRECT(ADDRESS(MATCH(A27,SK!A$3:A$52,0)+2,COLUMN(SK!E$2),,,"SK")),INDIRECT(ADDRESS(MATCH(A27,SK!Y$3:Y$52,0)+2,COLUMN(SK!AC$2),,,"SK")))/B27)</f>
        <v/>
      </c>
    </row>
    <row r="28" spans="1:9" ht="21" customHeight="1">
      <c r="A28" s="224"/>
      <c r="B28" s="544"/>
      <c r="C28" s="225"/>
      <c r="D28" s="225"/>
      <c r="E28" s="1351"/>
      <c r="F28" s="1351"/>
      <c r="G28" s="1351"/>
      <c r="H28" s="316" t="str">
        <f t="shared" si="0"/>
        <v/>
      </c>
      <c r="I28" s="317" t="str">
        <f ca="1">IF(OR(A28="",B28="",B28=0),"",60*SUM(INDIRECT(ADDRESS(MATCH(A28,SK!A$3:A$52,0)+2,COLUMN(SK!E$2),,,"SK")),INDIRECT(ADDRESS(MATCH(A28,SK!Y$3:Y$52,0)+2,COLUMN(SK!AC$2),,,"SK")))/B28)</f>
        <v/>
      </c>
    </row>
    <row r="29" spans="1:9" ht="21" customHeight="1">
      <c r="A29" s="168"/>
      <c r="B29" s="545"/>
      <c r="C29" s="169"/>
      <c r="D29" s="169"/>
      <c r="E29" s="1342"/>
      <c r="F29" s="1342"/>
      <c r="G29" s="1342"/>
      <c r="H29" s="318" t="str">
        <f t="shared" si="0"/>
        <v/>
      </c>
      <c r="I29" s="319" t="str">
        <f ca="1">IF(OR(A29="",B29="",B29=0),"",60*SUM(INDIRECT(ADDRESS(MATCH(A29,SK!A$3:A$52,0)+2,COLUMN(SK!E$2),,,"SK")),INDIRECT(ADDRESS(MATCH(A29,SK!Y$3:Y$52,0)+2,COLUMN(SK!AC$2),,,"SK")))/B29)</f>
        <v/>
      </c>
    </row>
    <row r="30" spans="1:9" ht="21" customHeight="1">
      <c r="A30" s="224"/>
      <c r="B30" s="544"/>
      <c r="C30" s="225"/>
      <c r="D30" s="225"/>
      <c r="E30" s="1351"/>
      <c r="F30" s="1351"/>
      <c r="G30" s="1351"/>
      <c r="H30" s="316" t="str">
        <f t="shared" si="0"/>
        <v/>
      </c>
      <c r="I30" s="317" t="str">
        <f ca="1">IF(OR(A30="",B30="",B30=0),"",60*SUM(INDIRECT(ADDRESS(MATCH(A30,SK!A$3:A$52,0)+2,COLUMN(SK!E$2),,,"SK")),INDIRECT(ADDRESS(MATCH(A30,SK!Y$3:Y$52,0)+2,COLUMN(SK!AC$2),,,"SK")))/B30)</f>
        <v/>
      </c>
    </row>
    <row r="31" spans="1:9" ht="21" customHeight="1">
      <c r="A31" s="168"/>
      <c r="B31" s="545"/>
      <c r="C31" s="169"/>
      <c r="D31" s="169"/>
      <c r="E31" s="1342"/>
      <c r="F31" s="1342"/>
      <c r="G31" s="1342"/>
      <c r="H31" s="318" t="str">
        <f t="shared" si="0"/>
        <v/>
      </c>
      <c r="I31" s="319" t="str">
        <f ca="1">IF(OR(A31="",B31="",B31=0),"",60*SUM(INDIRECT(ADDRESS(MATCH(A31,SK!A$3:A$52,0)+2,COLUMN(SK!E$2),,,"SK")),INDIRECT(ADDRESS(MATCH(A31,SK!Y$3:Y$52,0)+2,COLUMN(SK!AC$2),,,"SK")))/B31)</f>
        <v/>
      </c>
    </row>
    <row r="32" spans="1:9" ht="21" customHeight="1">
      <c r="A32" s="224"/>
      <c r="B32" s="544"/>
      <c r="C32" s="225"/>
      <c r="D32" s="225"/>
      <c r="E32" s="1351"/>
      <c r="F32" s="1351"/>
      <c r="G32" s="1351"/>
      <c r="H32" s="316" t="str">
        <f t="shared" si="0"/>
        <v/>
      </c>
      <c r="I32" s="317" t="str">
        <f ca="1">IF(OR(A32="",B32="",B32=0),"",60*SUM(INDIRECT(ADDRESS(MATCH(A32,SK!A$3:A$52,0)+2,COLUMN(SK!E$2),,,"SK")),INDIRECT(ADDRESS(MATCH(A32,SK!Y$3:Y$52,0)+2,COLUMN(SK!AC$2),,,"SK")))/B32)</f>
        <v/>
      </c>
    </row>
    <row r="33" spans="1:9" ht="21" customHeight="1" thickBot="1">
      <c r="A33" s="226"/>
      <c r="B33" s="546"/>
      <c r="C33" s="227"/>
      <c r="D33" s="227"/>
      <c r="E33" s="1347"/>
      <c r="F33" s="1347"/>
      <c r="G33" s="1347"/>
      <c r="H33" s="320" t="str">
        <f t="shared" si="0"/>
        <v/>
      </c>
      <c r="I33" s="321" t="str">
        <f ca="1">IF(OR(A33="",B33="",B33=0),"",60*SUM(INDIRECT(ADDRESS(MATCH(A33,SK!A$3:A$52,0)+2,COLUMN(SK!E$2),,,"SK")),INDIRECT(ADDRESS(MATCH(A33,SK!Y$3:Y$52,0)+2,COLUMN(SK!AC$2),,,"SK")))/B33)</f>
        <v/>
      </c>
    </row>
    <row r="34" spans="1:9">
      <c r="A34" s="229" t="s">
        <v>302</v>
      </c>
      <c r="B34" s="229"/>
      <c r="C34" s="229" t="s">
        <v>303</v>
      </c>
      <c r="D34" s="229"/>
      <c r="E34" s="229"/>
      <c r="F34" s="229"/>
      <c r="G34" s="229"/>
      <c r="H34" s="229"/>
      <c r="I34" s="229"/>
    </row>
    <row r="35" spans="1:9">
      <c r="A35" s="228" t="s">
        <v>301</v>
      </c>
      <c r="B35" s="228"/>
      <c r="C35" s="228" t="s">
        <v>304</v>
      </c>
      <c r="D35" s="228"/>
      <c r="E35" s="228"/>
      <c r="F35" s="228"/>
      <c r="G35" s="228"/>
      <c r="H35" s="228"/>
      <c r="I35" s="228"/>
    </row>
    <row r="36" spans="1:9">
      <c r="A36" s="228" t="s">
        <v>300</v>
      </c>
      <c r="C36" s="228" t="s">
        <v>305</v>
      </c>
    </row>
    <row r="37" spans="1:9">
      <c r="A37" s="1344" t="s">
        <v>399</v>
      </c>
      <c r="B37" s="1344"/>
      <c r="C37" s="1344"/>
      <c r="D37" s="1344"/>
      <c r="E37" s="115"/>
      <c r="F37" s="115"/>
      <c r="H37" s="115" t="s">
        <v>294</v>
      </c>
      <c r="I37" s="167">
        <v>2</v>
      </c>
    </row>
    <row r="38" spans="1:9" ht="14" thickBot="1">
      <c r="A38" s="218"/>
      <c r="B38" s="1216" t="s">
        <v>298</v>
      </c>
      <c r="C38" s="1216"/>
      <c r="D38" s="1216" t="s">
        <v>296</v>
      </c>
      <c r="E38" s="1216"/>
      <c r="F38" s="1216"/>
      <c r="G38" s="219" t="s">
        <v>297</v>
      </c>
      <c r="H38" s="1216" t="s">
        <v>141</v>
      </c>
      <c r="I38" s="1216"/>
    </row>
    <row r="39" spans="1:9" ht="21" customHeight="1" thickBot="1">
      <c r="A39" s="220" t="s">
        <v>170</v>
      </c>
      <c r="B39" s="1345"/>
      <c r="C39" s="1345"/>
      <c r="D39" s="1354"/>
      <c r="E39" s="1353"/>
      <c r="F39" s="1352"/>
      <c r="G39" s="1349"/>
      <c r="H39" s="1355" t="str">
        <f ca="1">IF(ISBLANK(Rosters!B49),"",Rosters!B49)</f>
        <v/>
      </c>
      <c r="I39" s="1356"/>
    </row>
    <row r="40" spans="1:9" ht="21" customHeight="1" thickBot="1">
      <c r="A40" s="221" t="s">
        <v>295</v>
      </c>
      <c r="B40" s="1347"/>
      <c r="C40" s="1347"/>
      <c r="D40" s="1354"/>
      <c r="E40" s="1353"/>
      <c r="F40" s="1352"/>
      <c r="G40" s="1350"/>
      <c r="H40" s="1357"/>
      <c r="I40" s="1358"/>
    </row>
    <row r="41" spans="1:9" ht="21" customHeight="1" thickBot="1">
      <c r="A41" s="220" t="s">
        <v>170</v>
      </c>
      <c r="B41" s="1345"/>
      <c r="C41" s="1345"/>
      <c r="D41" s="1354"/>
      <c r="E41" s="1353"/>
      <c r="F41" s="1352"/>
      <c r="G41" s="1349"/>
      <c r="H41" s="1355" t="str">
        <f ca="1">IF(ISBLANK(Rosters!H49),"",Rosters!H49)</f>
        <v/>
      </c>
      <c r="I41" s="1356"/>
    </row>
    <row r="42" spans="1:9" ht="21" customHeight="1" thickBot="1">
      <c r="A42" s="221" t="s">
        <v>295</v>
      </c>
      <c r="B42" s="1347"/>
      <c r="C42" s="1347"/>
      <c r="D42" s="1354"/>
      <c r="E42" s="1353"/>
      <c r="F42" s="1352"/>
      <c r="G42" s="1350"/>
      <c r="H42" s="1357"/>
      <c r="I42" s="1358"/>
    </row>
    <row r="43" spans="1:9">
      <c r="A43" s="1343" t="s">
        <v>299</v>
      </c>
      <c r="B43" s="1343"/>
      <c r="C43" s="1343"/>
      <c r="D43" s="1343"/>
      <c r="E43" s="1343"/>
      <c r="F43" s="1343"/>
      <c r="G43" s="1343"/>
      <c r="H43" s="1343"/>
      <c r="I43" s="1343"/>
    </row>
    <row r="44" spans="1:9" ht="14" thickBot="1">
      <c r="A44" s="219" t="s">
        <v>154</v>
      </c>
      <c r="B44" s="219" t="s">
        <v>182</v>
      </c>
      <c r="C44" s="219" t="s">
        <v>183</v>
      </c>
      <c r="D44" s="219" t="s">
        <v>400</v>
      </c>
      <c r="E44" s="1216" t="s">
        <v>401</v>
      </c>
      <c r="F44" s="1216"/>
      <c r="G44" s="1216"/>
      <c r="H44" s="219" t="s">
        <v>292</v>
      </c>
      <c r="I44" s="219" t="s">
        <v>293</v>
      </c>
    </row>
    <row r="45" spans="1:9" ht="21" customHeight="1">
      <c r="A45" s="547"/>
      <c r="B45" s="548"/>
      <c r="C45" s="223"/>
      <c r="D45" s="223"/>
      <c r="E45" s="1345"/>
      <c r="F45" s="1345"/>
      <c r="G45" s="1345"/>
      <c r="H45" s="314" t="str">
        <f t="shared" ref="H45:H69" si="1">IF(OR(A45="",B45="",B45=0,C45=""),"",60*C45/B45)</f>
        <v/>
      </c>
      <c r="I45" s="315" t="str">
        <f ca="1">IF(OR(A45="",B45="",B45=0),"",60*SUM(INDIRECT(ADDRESS(MATCH(A45,SK!A$3:A$52,0)+2,COLUMN(SK!E$2),,,"SK")),INDIRECT(ADDRESS(MATCH(A45,SK!Y$3:Y$52,0)+2,COLUMN(SK!AC$2),,,"SK")))/B45)</f>
        <v/>
      </c>
    </row>
    <row r="46" spans="1:9" ht="21" customHeight="1">
      <c r="A46" s="549"/>
      <c r="B46" s="550"/>
      <c r="C46" s="225"/>
      <c r="D46" s="225"/>
      <c r="E46" s="1351"/>
      <c r="F46" s="1351"/>
      <c r="G46" s="1351"/>
      <c r="H46" s="316" t="str">
        <f t="shared" si="1"/>
        <v/>
      </c>
      <c r="I46" s="317" t="str">
        <f ca="1">IF(OR(A46="",B46="",B46=0),"",60*SUM(INDIRECT(ADDRESS(MATCH(A46,SK!A$3:A$52,0)+2,COLUMN(SK!E$2),,,"SK")),INDIRECT(ADDRESS(MATCH(A46,SK!Y$3:Y$52,0)+2,COLUMN(SK!AC$2),,,"SK")))/B46)</f>
        <v/>
      </c>
    </row>
    <row r="47" spans="1:9" ht="21" customHeight="1">
      <c r="A47" s="549"/>
      <c r="B47" s="550"/>
      <c r="C47" s="169"/>
      <c r="D47" s="169"/>
      <c r="E47" s="1342"/>
      <c r="F47" s="1342"/>
      <c r="G47" s="1342"/>
      <c r="H47" s="318" t="str">
        <f t="shared" si="1"/>
        <v/>
      </c>
      <c r="I47" s="319" t="str">
        <f ca="1">IF(OR(A47="",B47="",B47=0),"",60*SUM(INDIRECT(ADDRESS(MATCH(A47,SK!A$3:A$52,0)+2,COLUMN(SK!E$2),,,"SK")),INDIRECT(ADDRESS(MATCH(A47,SK!Y$3:Y$52,0)+2,COLUMN(SK!AC$2),,,"SK")))/B47)</f>
        <v/>
      </c>
    </row>
    <row r="48" spans="1:9" ht="21" customHeight="1">
      <c r="A48" s="549"/>
      <c r="B48" s="550"/>
      <c r="C48" s="225"/>
      <c r="D48" s="225"/>
      <c r="E48" s="1351"/>
      <c r="F48" s="1351"/>
      <c r="G48" s="1351"/>
      <c r="H48" s="316" t="str">
        <f t="shared" si="1"/>
        <v/>
      </c>
      <c r="I48" s="317" t="str">
        <f ca="1">IF(OR(A48="",B48="",B48=0),"",60*SUM(INDIRECT(ADDRESS(MATCH(A48,SK!A$3:A$52,0)+2,COLUMN(SK!E$2),,,"SK")),INDIRECT(ADDRESS(MATCH(A48,SK!Y$3:Y$52,0)+2,COLUMN(SK!AC$2),,,"SK")))/B48)</f>
        <v/>
      </c>
    </row>
    <row r="49" spans="1:9" ht="21" customHeight="1">
      <c r="A49" s="549"/>
      <c r="B49" s="550"/>
      <c r="C49" s="169"/>
      <c r="D49" s="169"/>
      <c r="E49" s="1342"/>
      <c r="F49" s="1342"/>
      <c r="G49" s="1342"/>
      <c r="H49" s="318" t="str">
        <f t="shared" si="1"/>
        <v/>
      </c>
      <c r="I49" s="319" t="str">
        <f ca="1">IF(OR(A49="",B49="",B49=0),"",60*SUM(INDIRECT(ADDRESS(MATCH(A49,SK!A$3:A$52,0)+2,COLUMN(SK!E$2),,,"SK")),INDIRECT(ADDRESS(MATCH(A49,SK!Y$3:Y$52,0)+2,COLUMN(SK!AC$2),,,"SK")))/B49)</f>
        <v/>
      </c>
    </row>
    <row r="50" spans="1:9" ht="21" customHeight="1">
      <c r="A50" s="549"/>
      <c r="B50" s="550"/>
      <c r="C50" s="225"/>
      <c r="D50" s="225"/>
      <c r="E50" s="1351"/>
      <c r="F50" s="1351"/>
      <c r="G50" s="1351"/>
      <c r="H50" s="316" t="str">
        <f t="shared" si="1"/>
        <v/>
      </c>
      <c r="I50" s="317" t="str">
        <f ca="1">IF(OR(A50="",B50="",B50=0),"",60*SUM(INDIRECT(ADDRESS(MATCH(A50,SK!A$3:A$52,0)+2,COLUMN(SK!E$2),,,"SK")),INDIRECT(ADDRESS(MATCH(A50,SK!Y$3:Y$52,0)+2,COLUMN(SK!AC$2),,,"SK")))/B50)</f>
        <v/>
      </c>
    </row>
    <row r="51" spans="1:9" ht="21" customHeight="1">
      <c r="A51" s="549"/>
      <c r="B51" s="550"/>
      <c r="C51" s="169"/>
      <c r="D51" s="169"/>
      <c r="E51" s="1342"/>
      <c r="F51" s="1342"/>
      <c r="G51" s="1342"/>
      <c r="H51" s="318" t="str">
        <f t="shared" si="1"/>
        <v/>
      </c>
      <c r="I51" s="319" t="str">
        <f ca="1">IF(OR(A51="",B51="",B51=0),"",60*SUM(INDIRECT(ADDRESS(MATCH(A51,SK!A$3:A$52,0)+2,COLUMN(SK!E$2),,,"SK")),INDIRECT(ADDRESS(MATCH(A51,SK!Y$3:Y$52,0)+2,COLUMN(SK!AC$2),,,"SK")))/B51)</f>
        <v/>
      </c>
    </row>
    <row r="52" spans="1:9" ht="21" customHeight="1">
      <c r="A52" s="549"/>
      <c r="B52" s="550"/>
      <c r="C52" s="225"/>
      <c r="D52" s="225"/>
      <c r="E52" s="1351"/>
      <c r="F52" s="1351"/>
      <c r="G52" s="1351"/>
      <c r="H52" s="316" t="str">
        <f t="shared" si="1"/>
        <v/>
      </c>
      <c r="I52" s="317" t="str">
        <f ca="1">IF(OR(A52="",B52="",B52=0),"",60*SUM(INDIRECT(ADDRESS(MATCH(A52,SK!A$3:A$52,0)+2,COLUMN(SK!E$2),,,"SK")),INDIRECT(ADDRESS(MATCH(A52,SK!Y$3:Y$52,0)+2,COLUMN(SK!AC$2),,,"SK")))/B52)</f>
        <v/>
      </c>
    </row>
    <row r="53" spans="1:9" ht="21" customHeight="1">
      <c r="A53" s="549"/>
      <c r="B53" s="550"/>
      <c r="C53" s="169"/>
      <c r="D53" s="169"/>
      <c r="E53" s="1342"/>
      <c r="F53" s="1342"/>
      <c r="G53" s="1342"/>
      <c r="H53" s="318" t="str">
        <f t="shared" si="1"/>
        <v/>
      </c>
      <c r="I53" s="319" t="str">
        <f ca="1">IF(OR(A53="",B53="",B53=0),"",60*SUM(INDIRECT(ADDRESS(MATCH(A53,SK!A$3:A$52,0)+2,COLUMN(SK!E$2),,,"SK")),INDIRECT(ADDRESS(MATCH(A53,SK!Y$3:Y$52,0)+2,COLUMN(SK!AC$2),,,"SK")))/B53)</f>
        <v/>
      </c>
    </row>
    <row r="54" spans="1:9" ht="21" customHeight="1">
      <c r="A54" s="549"/>
      <c r="B54" s="550"/>
      <c r="C54" s="225"/>
      <c r="D54" s="225"/>
      <c r="E54" s="1351"/>
      <c r="F54" s="1351"/>
      <c r="G54" s="1351"/>
      <c r="H54" s="316" t="str">
        <f t="shared" si="1"/>
        <v/>
      </c>
      <c r="I54" s="317" t="str">
        <f ca="1">IF(OR(A54="",B54="",B54=0),"",60*SUM(INDIRECT(ADDRESS(MATCH(A54,SK!A$3:A$52,0)+2,COLUMN(SK!E$2),,,"SK")),INDIRECT(ADDRESS(MATCH(A54,SK!Y$3:Y$52,0)+2,COLUMN(SK!AC$2),,,"SK")))/B54)</f>
        <v/>
      </c>
    </row>
    <row r="55" spans="1:9" ht="21" customHeight="1">
      <c r="A55" s="549"/>
      <c r="B55" s="550"/>
      <c r="C55" s="169"/>
      <c r="D55" s="169"/>
      <c r="E55" s="1342"/>
      <c r="F55" s="1342"/>
      <c r="G55" s="1342"/>
      <c r="H55" s="318" t="str">
        <f t="shared" si="1"/>
        <v/>
      </c>
      <c r="I55" s="319" t="str">
        <f ca="1">IF(OR(A55="",B55="",B55=0),"",60*SUM(INDIRECT(ADDRESS(MATCH(A55,SK!A$3:A$52,0)+2,COLUMN(SK!E$2),,,"SK")),INDIRECT(ADDRESS(MATCH(A55,SK!Y$3:Y$52,0)+2,COLUMN(SK!AC$2),,,"SK")))/B55)</f>
        <v/>
      </c>
    </row>
    <row r="56" spans="1:9" ht="21" customHeight="1">
      <c r="A56" s="549"/>
      <c r="B56" s="550"/>
      <c r="C56" s="225"/>
      <c r="D56" s="225"/>
      <c r="E56" s="1351"/>
      <c r="F56" s="1351"/>
      <c r="G56" s="1351"/>
      <c r="H56" s="316" t="str">
        <f t="shared" si="1"/>
        <v/>
      </c>
      <c r="I56" s="317" t="str">
        <f ca="1">IF(OR(A56="",B56="",B56=0),"",60*SUM(INDIRECT(ADDRESS(MATCH(A56,SK!A$3:A$52,0)+2,COLUMN(SK!E$2),,,"SK")),INDIRECT(ADDRESS(MATCH(A56,SK!Y$3:Y$52,0)+2,COLUMN(SK!AC$2),,,"SK")))/B56)</f>
        <v/>
      </c>
    </row>
    <row r="57" spans="1:9" ht="21" customHeight="1">
      <c r="A57" s="549"/>
      <c r="B57" s="550"/>
      <c r="C57" s="169"/>
      <c r="D57" s="169"/>
      <c r="E57" s="1342"/>
      <c r="F57" s="1342"/>
      <c r="G57" s="1342"/>
      <c r="H57" s="318" t="str">
        <f t="shared" si="1"/>
        <v/>
      </c>
      <c r="I57" s="319" t="str">
        <f ca="1">IF(OR(A57="",B57="",B57=0),"",60*SUM(INDIRECT(ADDRESS(MATCH(A57,SK!A$3:A$52,0)+2,COLUMN(SK!E$2),,,"SK")),INDIRECT(ADDRESS(MATCH(A57,SK!Y$3:Y$52,0)+2,COLUMN(SK!AC$2),,,"SK")))/B57)</f>
        <v/>
      </c>
    </row>
    <row r="58" spans="1:9" ht="21" customHeight="1">
      <c r="A58" s="549"/>
      <c r="B58" s="550"/>
      <c r="C58" s="225"/>
      <c r="D58" s="225"/>
      <c r="E58" s="1351"/>
      <c r="F58" s="1351"/>
      <c r="G58" s="1351"/>
      <c r="H58" s="316" t="str">
        <f t="shared" si="1"/>
        <v/>
      </c>
      <c r="I58" s="317" t="str">
        <f ca="1">IF(OR(A58="",B58="",B58=0),"",60*SUM(INDIRECT(ADDRESS(MATCH(A58,SK!A$3:A$52,0)+2,COLUMN(SK!E$2),,,"SK")),INDIRECT(ADDRESS(MATCH(A58,SK!Y$3:Y$52,0)+2,COLUMN(SK!AC$2),,,"SK")))/B58)</f>
        <v/>
      </c>
    </row>
    <row r="59" spans="1:9" ht="21" customHeight="1">
      <c r="A59" s="549"/>
      <c r="B59" s="550"/>
      <c r="C59" s="169"/>
      <c r="D59" s="169"/>
      <c r="E59" s="1342"/>
      <c r="F59" s="1342"/>
      <c r="G59" s="1342"/>
      <c r="H59" s="318" t="str">
        <f t="shared" si="1"/>
        <v/>
      </c>
      <c r="I59" s="319" t="str">
        <f ca="1">IF(OR(A59="",B59="",B59=0),"",60*SUM(INDIRECT(ADDRESS(MATCH(A59,SK!A$3:A$52,0)+2,COLUMN(SK!E$2),,,"SK")),INDIRECT(ADDRESS(MATCH(A59,SK!Y$3:Y$52,0)+2,COLUMN(SK!AC$2),,,"SK")))/B59)</f>
        <v/>
      </c>
    </row>
    <row r="60" spans="1:9" ht="21" customHeight="1">
      <c r="A60" s="549"/>
      <c r="B60" s="550"/>
      <c r="C60" s="225"/>
      <c r="D60" s="225"/>
      <c r="E60" s="1351"/>
      <c r="F60" s="1351"/>
      <c r="G60" s="1351"/>
      <c r="H60" s="316" t="str">
        <f t="shared" si="1"/>
        <v/>
      </c>
      <c r="I60" s="317" t="str">
        <f ca="1">IF(OR(A60="",B60="",B60=0),"",60*SUM(INDIRECT(ADDRESS(MATCH(A60,SK!A$3:A$52,0)+2,COLUMN(SK!E$2),,,"SK")),INDIRECT(ADDRESS(MATCH(A60,SK!Y$3:Y$52,0)+2,COLUMN(SK!AC$2),,,"SK")))/B60)</f>
        <v/>
      </c>
    </row>
    <row r="61" spans="1:9" ht="21" customHeight="1">
      <c r="A61" s="549"/>
      <c r="B61" s="550"/>
      <c r="C61" s="169"/>
      <c r="D61" s="169"/>
      <c r="E61" s="1342"/>
      <c r="F61" s="1342"/>
      <c r="G61" s="1342"/>
      <c r="H61" s="318" t="str">
        <f t="shared" si="1"/>
        <v/>
      </c>
      <c r="I61" s="319" t="str">
        <f ca="1">IF(OR(A61="",B61="",B61=0),"",60*SUM(INDIRECT(ADDRESS(MATCH(A61,SK!A$3:A$52,0)+2,COLUMN(SK!E$2),,,"SK")),INDIRECT(ADDRESS(MATCH(A61,SK!Y$3:Y$52,0)+2,COLUMN(SK!AC$2),,,"SK")))/B61)</f>
        <v/>
      </c>
    </row>
    <row r="62" spans="1:9" ht="21" customHeight="1">
      <c r="A62" s="549"/>
      <c r="B62" s="550"/>
      <c r="C62" s="225"/>
      <c r="D62" s="225"/>
      <c r="E62" s="1351"/>
      <c r="F62" s="1351"/>
      <c r="G62" s="1351"/>
      <c r="H62" s="316" t="str">
        <f t="shared" si="1"/>
        <v/>
      </c>
      <c r="I62" s="317" t="str">
        <f ca="1">IF(OR(A62="",B62="",B62=0),"",60*SUM(INDIRECT(ADDRESS(MATCH(A62,SK!A$3:A$52,0)+2,COLUMN(SK!E$2),,,"SK")),INDIRECT(ADDRESS(MATCH(A62,SK!Y$3:Y$52,0)+2,COLUMN(SK!AC$2),,,"SK")))/B62)</f>
        <v/>
      </c>
    </row>
    <row r="63" spans="1:9" ht="21" customHeight="1">
      <c r="A63" s="549"/>
      <c r="B63" s="550"/>
      <c r="C63" s="169"/>
      <c r="D63" s="169"/>
      <c r="E63" s="1342"/>
      <c r="F63" s="1342"/>
      <c r="G63" s="1342"/>
      <c r="H63" s="318" t="str">
        <f t="shared" si="1"/>
        <v/>
      </c>
      <c r="I63" s="319" t="str">
        <f ca="1">IF(OR(A63="",B63="",B63=0),"",60*SUM(INDIRECT(ADDRESS(MATCH(A63,SK!A$3:A$52,0)+2,COLUMN(SK!E$2),,,"SK")),INDIRECT(ADDRESS(MATCH(A63,SK!Y$3:Y$52,0)+2,COLUMN(SK!AC$2),,,"SK")))/B63)</f>
        <v/>
      </c>
    </row>
    <row r="64" spans="1:9" ht="21" customHeight="1">
      <c r="A64" s="549"/>
      <c r="B64" s="550"/>
      <c r="C64" s="225"/>
      <c r="D64" s="225"/>
      <c r="E64" s="1351"/>
      <c r="F64" s="1351"/>
      <c r="G64" s="1351"/>
      <c r="H64" s="316" t="str">
        <f t="shared" si="1"/>
        <v/>
      </c>
      <c r="I64" s="317" t="str">
        <f ca="1">IF(OR(A64="",B64="",B64=0),"",60*SUM(INDIRECT(ADDRESS(MATCH(A64,SK!A$3:A$52,0)+2,COLUMN(SK!E$2),,,"SK")),INDIRECT(ADDRESS(MATCH(A64,SK!Y$3:Y$52,0)+2,COLUMN(SK!AC$2),,,"SK")))/B64)</f>
        <v/>
      </c>
    </row>
    <row r="65" spans="1:9" ht="21" customHeight="1">
      <c r="A65" s="168"/>
      <c r="B65" s="375"/>
      <c r="C65" s="169"/>
      <c r="D65" s="169"/>
      <c r="E65" s="1342"/>
      <c r="F65" s="1342"/>
      <c r="G65" s="1342"/>
      <c r="H65" s="318" t="str">
        <f t="shared" si="1"/>
        <v/>
      </c>
      <c r="I65" s="319" t="str">
        <f ca="1">IF(OR(A65="",B65="",B65=0),"",60*SUM(INDIRECT(ADDRESS(MATCH(A65,SK!A$3:A$52,0)+2,COLUMN(SK!E$2),,,"SK")),INDIRECT(ADDRESS(MATCH(A65,SK!Y$3:Y$52,0)+2,COLUMN(SK!AC$2),,,"SK")))/B65)</f>
        <v/>
      </c>
    </row>
    <row r="66" spans="1:9" ht="21" customHeight="1">
      <c r="A66" s="224"/>
      <c r="B66" s="374"/>
      <c r="C66" s="225"/>
      <c r="D66" s="225"/>
      <c r="E66" s="1351"/>
      <c r="F66" s="1351"/>
      <c r="G66" s="1351"/>
      <c r="H66" s="316" t="str">
        <f t="shared" si="1"/>
        <v/>
      </c>
      <c r="I66" s="317" t="str">
        <f ca="1">IF(OR(A66="",B66="",B66=0),"",60*SUM(INDIRECT(ADDRESS(MATCH(A66,SK!A$3:A$52,0)+2,COLUMN(SK!E$2),,,"SK")),INDIRECT(ADDRESS(MATCH(A66,SK!Y$3:Y$52,0)+2,COLUMN(SK!AC$2),,,"SK")))/B66)</f>
        <v/>
      </c>
    </row>
    <row r="67" spans="1:9" ht="21" customHeight="1">
      <c r="A67" s="168"/>
      <c r="B67" s="375"/>
      <c r="C67" s="169"/>
      <c r="D67" s="169"/>
      <c r="E67" s="1342"/>
      <c r="F67" s="1342"/>
      <c r="G67" s="1342"/>
      <c r="H67" s="318" t="str">
        <f t="shared" si="1"/>
        <v/>
      </c>
      <c r="I67" s="319" t="str">
        <f ca="1">IF(OR(A67="",B67="",B67=0),"",60*SUM(INDIRECT(ADDRESS(MATCH(A67,SK!A$3:A$52,0)+2,COLUMN(SK!E$2),,,"SK")),INDIRECT(ADDRESS(MATCH(A67,SK!Y$3:Y$52,0)+2,COLUMN(SK!AC$2),,,"SK")))/B67)</f>
        <v/>
      </c>
    </row>
    <row r="68" spans="1:9" ht="21" customHeight="1">
      <c r="A68" s="224"/>
      <c r="B68" s="374"/>
      <c r="C68" s="225"/>
      <c r="D68" s="225"/>
      <c r="E68" s="1351"/>
      <c r="F68" s="1351"/>
      <c r="G68" s="1351"/>
      <c r="H68" s="316" t="str">
        <f t="shared" si="1"/>
        <v/>
      </c>
      <c r="I68" s="317" t="str">
        <f ca="1">IF(OR(A68="",B68="",B68=0),"",60*SUM(INDIRECT(ADDRESS(MATCH(A68,SK!A$3:A$52,0)+2,COLUMN(SK!E$2),,,"SK")),INDIRECT(ADDRESS(MATCH(A68,SK!Y$3:Y$52,0)+2,COLUMN(SK!AC$2),,,"SK")))/B68)</f>
        <v/>
      </c>
    </row>
    <row r="69" spans="1:9" ht="21" customHeight="1" thickBot="1">
      <c r="A69" s="226"/>
      <c r="B69" s="376"/>
      <c r="C69" s="227"/>
      <c r="D69" s="227"/>
      <c r="E69" s="1347"/>
      <c r="F69" s="1347"/>
      <c r="G69" s="1347"/>
      <c r="H69" s="320" t="str">
        <f t="shared" si="1"/>
        <v/>
      </c>
      <c r="I69" s="321" t="str">
        <f ca="1">IF(OR(A69="",B69="",B69=0),"",60*SUM(INDIRECT(ADDRESS(MATCH(A69,SK!A$3:A$52,0)+2,COLUMN(SK!E$2),,,"SK")),INDIRECT(ADDRESS(MATCH(A69,SK!Y$3:Y$52,0)+2,COLUMN(SK!AC$2),,,"SK")))/B69)</f>
        <v/>
      </c>
    </row>
    <row r="70" spans="1:9">
      <c r="A70" s="229" t="s">
        <v>302</v>
      </c>
      <c r="B70" s="229"/>
      <c r="C70" s="229" t="s">
        <v>303</v>
      </c>
      <c r="D70" s="229"/>
      <c r="E70" s="229"/>
      <c r="F70" s="229"/>
      <c r="G70" s="229"/>
      <c r="H70" s="229"/>
      <c r="I70" s="229"/>
    </row>
    <row r="71" spans="1:9">
      <c r="A71" s="228" t="s">
        <v>301</v>
      </c>
      <c r="B71" s="228"/>
      <c r="C71" s="228" t="s">
        <v>304</v>
      </c>
      <c r="D71" s="228"/>
      <c r="E71" s="228"/>
      <c r="F71" s="228"/>
      <c r="G71" s="228"/>
      <c r="H71" s="228"/>
      <c r="I71" s="228"/>
    </row>
    <row r="72" spans="1:9">
      <c r="A72" s="228" t="s">
        <v>300</v>
      </c>
      <c r="C72" s="228" t="s">
        <v>305</v>
      </c>
    </row>
  </sheetData>
  <sheetCalcPr fullCalcOnLoad="1"/>
  <mergeCells count="92">
    <mergeCell ref="E58:G58"/>
    <mergeCell ref="E59:G59"/>
    <mergeCell ref="E60:G60"/>
    <mergeCell ref="E65:G65"/>
    <mergeCell ref="E66:G66"/>
    <mergeCell ref="E67:G67"/>
    <mergeCell ref="E68:G68"/>
    <mergeCell ref="E48:G48"/>
    <mergeCell ref="A43:I43"/>
    <mergeCell ref="E44:G44"/>
    <mergeCell ref="E45:G45"/>
    <mergeCell ref="E46:G46"/>
    <mergeCell ref="E47:G47"/>
    <mergeCell ref="E54:G54"/>
    <mergeCell ref="E49:G49"/>
    <mergeCell ref="E50:G50"/>
    <mergeCell ref="E51:G51"/>
    <mergeCell ref="E52:G52"/>
    <mergeCell ref="E69:G69"/>
    <mergeCell ref="E61:G61"/>
    <mergeCell ref="E62:G62"/>
    <mergeCell ref="E63:G63"/>
    <mergeCell ref="E64:G64"/>
    <mergeCell ref="E57:G57"/>
    <mergeCell ref="D39:D40"/>
    <mergeCell ref="E39:E40"/>
    <mergeCell ref="E28:G28"/>
    <mergeCell ref="F39:F40"/>
    <mergeCell ref="E31:G31"/>
    <mergeCell ref="E30:G30"/>
    <mergeCell ref="E53:G53"/>
    <mergeCell ref="E55:G55"/>
    <mergeCell ref="E56:G56"/>
    <mergeCell ref="D41:D42"/>
    <mergeCell ref="E41:E42"/>
    <mergeCell ref="E32:G32"/>
    <mergeCell ref="E33:G33"/>
    <mergeCell ref="E29:G29"/>
    <mergeCell ref="E24:G24"/>
    <mergeCell ref="E25:G25"/>
    <mergeCell ref="E26:G26"/>
    <mergeCell ref="A37:B37"/>
    <mergeCell ref="C37:D37"/>
    <mergeCell ref="H38:I38"/>
    <mergeCell ref="B42:C42"/>
    <mergeCell ref="B40:C40"/>
    <mergeCell ref="B38:C38"/>
    <mergeCell ref="B39:C39"/>
    <mergeCell ref="B41:C41"/>
    <mergeCell ref="D38:F38"/>
    <mergeCell ref="F41:F42"/>
    <mergeCell ref="E12:G12"/>
    <mergeCell ref="E13:G13"/>
    <mergeCell ref="H39:I40"/>
    <mergeCell ref="G41:G42"/>
    <mergeCell ref="H41:I42"/>
    <mergeCell ref="G39:G40"/>
    <mergeCell ref="E23:G23"/>
    <mergeCell ref="E22:G22"/>
    <mergeCell ref="H2:I2"/>
    <mergeCell ref="H3:I4"/>
    <mergeCell ref="H5:I6"/>
    <mergeCell ref="D2:F2"/>
    <mergeCell ref="D3:D4"/>
    <mergeCell ref="E3:E4"/>
    <mergeCell ref="F3:F4"/>
    <mergeCell ref="F5:F6"/>
    <mergeCell ref="G3:G4"/>
    <mergeCell ref="E5:E6"/>
    <mergeCell ref="B5:C5"/>
    <mergeCell ref="D5:D6"/>
    <mergeCell ref="B6:C6"/>
    <mergeCell ref="E10:G10"/>
    <mergeCell ref="E27:G27"/>
    <mergeCell ref="E14:G14"/>
    <mergeCell ref="E21:G21"/>
    <mergeCell ref="E15:G15"/>
    <mergeCell ref="E17:G17"/>
    <mergeCell ref="E16:G16"/>
    <mergeCell ref="E19:G19"/>
    <mergeCell ref="E20:G20"/>
    <mergeCell ref="E18:G18"/>
    <mergeCell ref="E11:G11"/>
    <mergeCell ref="A7:I7"/>
    <mergeCell ref="A1:B1"/>
    <mergeCell ref="C1:D1"/>
    <mergeCell ref="B3:C3"/>
    <mergeCell ref="B4:C4"/>
    <mergeCell ref="B2:C2"/>
    <mergeCell ref="E8:G8"/>
    <mergeCell ref="G5:G6"/>
    <mergeCell ref="E9:G9"/>
  </mergeCells>
  <phoneticPr fontId="0"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H91"/>
  <sheetViews>
    <sheetView workbookViewId="0">
      <selection activeCell="M1" sqref="M1:V1"/>
    </sheetView>
  </sheetViews>
  <sheetFormatPr baseColWidth="10" defaultColWidth="8.83203125" defaultRowHeight="13"/>
  <cols>
    <col min="1" max="1" width="5.6640625" style="68" customWidth="1"/>
    <col min="2" max="2" width="19.6640625" style="68" customWidth="1"/>
    <col min="3" max="22" width="3.5" style="68" customWidth="1"/>
    <col min="23" max="23" width="4.6640625" style="68" customWidth="1"/>
    <col min="24" max="28" width="3.5" style="68" customWidth="1"/>
    <col min="29" max="29" width="7.5" style="68" customWidth="1"/>
    <col min="30" max="30" width="1.6640625" customWidth="1"/>
    <col min="31" max="31" width="7.5" customWidth="1"/>
    <col min="32" max="32" width="5.6640625" style="68" customWidth="1"/>
    <col min="33" max="33" width="18.6640625" style="68" customWidth="1"/>
    <col min="34" max="53" width="3.5" style="68" customWidth="1"/>
    <col min="54" max="54" width="4.6640625" style="68" customWidth="1"/>
    <col min="55" max="58" width="3.5" style="68" customWidth="1"/>
    <col min="59" max="59" width="3.6640625" style="68" customWidth="1"/>
    <col min="60" max="60" width="6.6640625" style="68" customWidth="1"/>
    <col min="61" max="16384" width="8.83203125" style="68"/>
  </cols>
  <sheetData>
    <row r="1" spans="1:60" ht="14" thickBot="1">
      <c r="A1" s="178" t="s">
        <v>148</v>
      </c>
      <c r="B1" s="1119" t="str">
        <f ca="1">IF(Rosters!B9="","Home Team",Rosters!B9)</f>
        <v>Burning River Roller Girls</v>
      </c>
      <c r="C1" s="1119"/>
      <c r="D1" s="1119"/>
      <c r="E1" s="1119"/>
      <c r="F1" s="1119"/>
      <c r="G1" s="1119"/>
      <c r="H1" s="1120" t="s">
        <v>67</v>
      </c>
      <c r="I1" s="1120"/>
      <c r="J1" s="1120"/>
      <c r="K1" s="1120"/>
      <c r="L1" s="1120"/>
      <c r="M1" s="1034"/>
      <c r="N1" s="1034"/>
      <c r="O1" s="1034"/>
      <c r="P1" s="1034"/>
      <c r="Q1" s="1034"/>
      <c r="R1" s="1034"/>
      <c r="S1" s="1034"/>
      <c r="T1" s="1034"/>
      <c r="U1" s="1034"/>
      <c r="V1" s="1034"/>
      <c r="W1" s="1051">
        <f ca="1">IF(Rosters!$B$5="","",Rosters!$B$5)</f>
        <v>40072</v>
      </c>
      <c r="X1" s="1051"/>
      <c r="Y1" s="1051"/>
      <c r="Z1" s="1120" t="s">
        <v>162</v>
      </c>
      <c r="AA1" s="1120"/>
      <c r="AB1" s="1120"/>
      <c r="AC1" s="179">
        <v>1</v>
      </c>
      <c r="AF1" s="178" t="s">
        <v>148</v>
      </c>
      <c r="AG1" s="1119" t="str">
        <f>B1</f>
        <v>Burning River Roller Girls</v>
      </c>
      <c r="AH1" s="1119"/>
      <c r="AI1" s="1119"/>
      <c r="AJ1" s="1119"/>
      <c r="AK1" s="1119"/>
      <c r="AL1" s="1119"/>
      <c r="AM1" s="1120" t="s">
        <v>67</v>
      </c>
      <c r="AN1" s="1120"/>
      <c r="AO1" s="1120"/>
      <c r="AP1" s="1120"/>
      <c r="AQ1" s="1120"/>
      <c r="AR1" s="1034"/>
      <c r="AS1" s="1034"/>
      <c r="AT1" s="1034"/>
      <c r="AU1" s="1034"/>
      <c r="AV1" s="1034"/>
      <c r="AW1" s="1034"/>
      <c r="AX1" s="1034"/>
      <c r="AY1" s="1034"/>
      <c r="AZ1" s="1034"/>
      <c r="BA1" s="1034"/>
      <c r="BB1" s="1051">
        <f ca="1">IF(Rosters!$B$5="","",Rosters!$B$5)</f>
        <v>40072</v>
      </c>
      <c r="BC1" s="1051"/>
      <c r="BD1" s="1051"/>
      <c r="BE1" s="1120" t="s">
        <v>162</v>
      </c>
      <c r="BF1" s="1120"/>
      <c r="BG1" s="1120"/>
      <c r="BH1" s="179">
        <v>2</v>
      </c>
    </row>
    <row r="2" spans="1:60" ht="13.5" customHeight="1" thickBot="1">
      <c r="A2" s="69" t="s">
        <v>133</v>
      </c>
      <c r="B2" s="180" t="s">
        <v>137</v>
      </c>
      <c r="C2" s="1146" t="s">
        <v>140</v>
      </c>
      <c r="D2" s="1144"/>
      <c r="E2" s="1144"/>
      <c r="F2" s="1145"/>
      <c r="G2" s="1123" t="s">
        <v>140</v>
      </c>
      <c r="H2" s="1124"/>
      <c r="I2" s="1124"/>
      <c r="J2" s="1149"/>
      <c r="K2" s="1143" t="s">
        <v>140</v>
      </c>
      <c r="L2" s="1144"/>
      <c r="M2" s="1144"/>
      <c r="N2" s="1145"/>
      <c r="O2" s="1143" t="s">
        <v>140</v>
      </c>
      <c r="P2" s="1144"/>
      <c r="Q2" s="1144"/>
      <c r="R2" s="1145"/>
      <c r="S2" s="1123" t="s">
        <v>140</v>
      </c>
      <c r="T2" s="1124"/>
      <c r="U2" s="1124"/>
      <c r="V2" s="1125"/>
      <c r="W2" s="181" t="s">
        <v>139</v>
      </c>
      <c r="X2" s="1146" t="s">
        <v>153</v>
      </c>
      <c r="Y2" s="1144"/>
      <c r="Z2" s="1144"/>
      <c r="AA2" s="1144"/>
      <c r="AB2" s="1144"/>
      <c r="AC2" s="182" t="s">
        <v>18</v>
      </c>
      <c r="AF2" s="183" t="s">
        <v>133</v>
      </c>
      <c r="AG2" s="184" t="s">
        <v>137</v>
      </c>
      <c r="AH2" s="1117" t="s">
        <v>140</v>
      </c>
      <c r="AI2" s="1118"/>
      <c r="AJ2" s="1118"/>
      <c r="AK2" s="1122"/>
      <c r="AL2" s="1126" t="s">
        <v>140</v>
      </c>
      <c r="AM2" s="1127"/>
      <c r="AN2" s="1127"/>
      <c r="AO2" s="1128"/>
      <c r="AP2" s="1121" t="s">
        <v>140</v>
      </c>
      <c r="AQ2" s="1118"/>
      <c r="AR2" s="1118"/>
      <c r="AS2" s="1122"/>
      <c r="AT2" s="1121" t="s">
        <v>140</v>
      </c>
      <c r="AU2" s="1118"/>
      <c r="AV2" s="1118"/>
      <c r="AW2" s="1122"/>
      <c r="AX2" s="1123" t="s">
        <v>140</v>
      </c>
      <c r="AY2" s="1124"/>
      <c r="AZ2" s="1124"/>
      <c r="BA2" s="1125"/>
      <c r="BB2" s="185" t="s">
        <v>139</v>
      </c>
      <c r="BC2" s="1117" t="s">
        <v>153</v>
      </c>
      <c r="BD2" s="1118"/>
      <c r="BE2" s="1118"/>
      <c r="BF2" s="1118"/>
      <c r="BG2" s="1118"/>
      <c r="BH2" s="186" t="s">
        <v>18</v>
      </c>
    </row>
    <row r="3" spans="1:60">
      <c r="A3" s="1359" t="str">
        <f ca="1">IF(Rosters!B11="","",Rosters!B11)</f>
        <v>00</v>
      </c>
      <c r="B3" s="1141" t="str">
        <f ca="1">IF(Rosters!C11="","",Rosters!C11)</f>
        <v>Professor Booty</v>
      </c>
      <c r="C3" s="187"/>
      <c r="D3" s="188"/>
      <c r="E3" s="188"/>
      <c r="F3" s="189"/>
      <c r="G3" s="187"/>
      <c r="H3" s="188"/>
      <c r="I3" s="188"/>
      <c r="J3" s="189"/>
      <c r="K3" s="190"/>
      <c r="L3" s="188"/>
      <c r="M3" s="188"/>
      <c r="N3" s="191"/>
      <c r="O3" s="187"/>
      <c r="P3" s="188"/>
      <c r="Q3" s="188"/>
      <c r="R3" s="189"/>
      <c r="S3" s="190"/>
      <c r="T3" s="188"/>
      <c r="U3" s="192"/>
      <c r="V3" s="191"/>
      <c r="W3" s="1069" t="str">
        <f>IF(COUNT(C3:V3)=0,"",COUNT(C3:V3))</f>
        <v/>
      </c>
      <c r="X3" s="187"/>
      <c r="Y3" s="188"/>
      <c r="Z3" s="188"/>
      <c r="AA3" s="188"/>
      <c r="AB3" s="193"/>
      <c r="AC3" s="194"/>
      <c r="AF3" s="1359" t="str">
        <f>A3</f>
        <v>00</v>
      </c>
      <c r="AG3" s="1141" t="str">
        <f>B3</f>
        <v>Professor Booty</v>
      </c>
      <c r="AH3" s="187"/>
      <c r="AI3" s="188"/>
      <c r="AJ3" s="188"/>
      <c r="AK3" s="189"/>
      <c r="AL3" s="187"/>
      <c r="AM3" s="188"/>
      <c r="AN3" s="188"/>
      <c r="AO3" s="189"/>
      <c r="AP3" s="190"/>
      <c r="AQ3" s="188"/>
      <c r="AR3" s="188"/>
      <c r="AS3" s="191"/>
      <c r="AT3" s="187"/>
      <c r="AU3" s="188"/>
      <c r="AV3" s="188"/>
      <c r="AW3" s="189"/>
      <c r="AX3" s="190"/>
      <c r="AY3" s="188"/>
      <c r="AZ3" s="192"/>
      <c r="BA3" s="191"/>
      <c r="BB3" s="1069" t="str">
        <f>IF(COUNT(AH3:BA3)=0,"",COUNT(AH3:BA3))</f>
        <v/>
      </c>
      <c r="BC3" s="187"/>
      <c r="BD3" s="188"/>
      <c r="BE3" s="188"/>
      <c r="BF3" s="188"/>
      <c r="BG3" s="193"/>
      <c r="BH3" s="194"/>
    </row>
    <row r="4" spans="1:60" ht="14" thickBot="1">
      <c r="A4" s="1360"/>
      <c r="B4" s="1142"/>
      <c r="C4" s="195"/>
      <c r="D4" s="196"/>
      <c r="E4" s="196"/>
      <c r="F4" s="197"/>
      <c r="G4" s="195"/>
      <c r="H4" s="196"/>
      <c r="I4" s="196"/>
      <c r="J4" s="197"/>
      <c r="K4" s="198"/>
      <c r="L4" s="196"/>
      <c r="M4" s="196"/>
      <c r="N4" s="199"/>
      <c r="O4" s="195"/>
      <c r="P4" s="196"/>
      <c r="Q4" s="196"/>
      <c r="R4" s="197"/>
      <c r="S4" s="198"/>
      <c r="T4" s="196"/>
      <c r="U4" s="200"/>
      <c r="V4" s="199"/>
      <c r="W4" s="1070"/>
      <c r="X4" s="195"/>
      <c r="Y4" s="196"/>
      <c r="Z4" s="196"/>
      <c r="AA4" s="196"/>
      <c r="AB4" s="201"/>
      <c r="AC4" s="202"/>
      <c r="AF4" s="1360"/>
      <c r="AG4" s="1142"/>
      <c r="AH4" s="195"/>
      <c r="AI4" s="196"/>
      <c r="AJ4" s="196"/>
      <c r="AK4" s="197"/>
      <c r="AL4" s="195"/>
      <c r="AM4" s="196"/>
      <c r="AN4" s="196"/>
      <c r="AO4" s="197"/>
      <c r="AP4" s="198"/>
      <c r="AQ4" s="196"/>
      <c r="AR4" s="196"/>
      <c r="AS4" s="199"/>
      <c r="AT4" s="195"/>
      <c r="AU4" s="196"/>
      <c r="AV4" s="196"/>
      <c r="AW4" s="197"/>
      <c r="AX4" s="198"/>
      <c r="AY4" s="196"/>
      <c r="AZ4" s="200"/>
      <c r="BA4" s="199"/>
      <c r="BB4" s="1070"/>
      <c r="BC4" s="195"/>
      <c r="BD4" s="196"/>
      <c r="BE4" s="196"/>
      <c r="BF4" s="196"/>
      <c r="BG4" s="201"/>
      <c r="BH4" s="202"/>
    </row>
    <row r="5" spans="1:60">
      <c r="A5" s="1361" t="str">
        <f ca="1">IF(Rosters!B12="","",Rosters!B12)</f>
        <v>4</v>
      </c>
      <c r="B5" s="1139" t="str">
        <f ca="1">IF(Rosters!C12="","",Rosters!C12)</f>
        <v>CoCo Sparx</v>
      </c>
      <c r="C5" s="203"/>
      <c r="D5" s="204"/>
      <c r="E5" s="204"/>
      <c r="F5" s="189"/>
      <c r="G5" s="203"/>
      <c r="H5" s="204"/>
      <c r="I5" s="204"/>
      <c r="J5" s="189"/>
      <c r="K5" s="205"/>
      <c r="L5" s="204"/>
      <c r="M5" s="204"/>
      <c r="N5" s="191"/>
      <c r="O5" s="203"/>
      <c r="P5" s="204"/>
      <c r="Q5" s="204"/>
      <c r="R5" s="189"/>
      <c r="S5" s="205"/>
      <c r="T5" s="204"/>
      <c r="U5" s="206"/>
      <c r="V5" s="191"/>
      <c r="W5" s="1069" t="str">
        <f>IF(COUNT(C5:V5)=0,"",COUNT(C5:V5))</f>
        <v/>
      </c>
      <c r="X5" s="203"/>
      <c r="Y5" s="204"/>
      <c r="Z5" s="204"/>
      <c r="AA5" s="204"/>
      <c r="AB5" s="207"/>
      <c r="AC5" s="194"/>
      <c r="AF5" s="1361" t="str">
        <f>A5</f>
        <v>4</v>
      </c>
      <c r="AG5" s="1139" t="str">
        <f>B5</f>
        <v>CoCo Sparx</v>
      </c>
      <c r="AH5" s="203"/>
      <c r="AI5" s="204"/>
      <c r="AJ5" s="204"/>
      <c r="AK5" s="189"/>
      <c r="AL5" s="203"/>
      <c r="AM5" s="204"/>
      <c r="AN5" s="204"/>
      <c r="AO5" s="189"/>
      <c r="AP5" s="205"/>
      <c r="AQ5" s="204"/>
      <c r="AR5" s="204"/>
      <c r="AS5" s="191"/>
      <c r="AT5" s="203"/>
      <c r="AU5" s="204"/>
      <c r="AV5" s="204"/>
      <c r="AW5" s="189"/>
      <c r="AX5" s="205"/>
      <c r="AY5" s="204"/>
      <c r="AZ5" s="206"/>
      <c r="BA5" s="191"/>
      <c r="BB5" s="1069" t="str">
        <f>IF(COUNT(AH5:BA5)=0,"",COUNT(AH5:BA5))</f>
        <v/>
      </c>
      <c r="BC5" s="203"/>
      <c r="BD5" s="204"/>
      <c r="BE5" s="204"/>
      <c r="BF5" s="204"/>
      <c r="BG5" s="207"/>
      <c r="BH5" s="194"/>
    </row>
    <row r="6" spans="1:60" ht="14" thickBot="1">
      <c r="A6" s="1362"/>
      <c r="B6" s="1140"/>
      <c r="C6" s="208"/>
      <c r="D6" s="209"/>
      <c r="E6" s="209"/>
      <c r="F6" s="197"/>
      <c r="G6" s="208"/>
      <c r="H6" s="209"/>
      <c r="I6" s="209"/>
      <c r="J6" s="197"/>
      <c r="K6" s="210"/>
      <c r="L6" s="209"/>
      <c r="M6" s="209"/>
      <c r="N6" s="199"/>
      <c r="O6" s="208"/>
      <c r="P6" s="209"/>
      <c r="Q6" s="209"/>
      <c r="R6" s="197"/>
      <c r="S6" s="210"/>
      <c r="T6" s="209"/>
      <c r="U6" s="211"/>
      <c r="V6" s="199"/>
      <c r="W6" s="1070"/>
      <c r="X6" s="208"/>
      <c r="Y6" s="209"/>
      <c r="Z6" s="209"/>
      <c r="AA6" s="209"/>
      <c r="AB6" s="212"/>
      <c r="AC6" s="202"/>
      <c r="AF6" s="1362"/>
      <c r="AG6" s="1140"/>
      <c r="AH6" s="208"/>
      <c r="AI6" s="209"/>
      <c r="AJ6" s="209"/>
      <c r="AK6" s="197"/>
      <c r="AL6" s="208"/>
      <c r="AM6" s="209"/>
      <c r="AN6" s="209"/>
      <c r="AO6" s="197"/>
      <c r="AP6" s="210"/>
      <c r="AQ6" s="209"/>
      <c r="AR6" s="209"/>
      <c r="AS6" s="199"/>
      <c r="AT6" s="208"/>
      <c r="AU6" s="209"/>
      <c r="AV6" s="209"/>
      <c r="AW6" s="197"/>
      <c r="AX6" s="210"/>
      <c r="AY6" s="209"/>
      <c r="AZ6" s="211"/>
      <c r="BA6" s="199"/>
      <c r="BB6" s="1070"/>
      <c r="BC6" s="208"/>
      <c r="BD6" s="209"/>
      <c r="BE6" s="209"/>
      <c r="BF6" s="209"/>
      <c r="BG6" s="212"/>
      <c r="BH6" s="202"/>
    </row>
    <row r="7" spans="1:60">
      <c r="A7" s="1359" t="str">
        <f ca="1">IF(Rosters!B13="","",Rosters!B13)</f>
        <v>10</v>
      </c>
      <c r="B7" s="1141" t="str">
        <f ca="1">IF(Rosters!C13="","",Rosters!C13)</f>
        <v>Take-Out</v>
      </c>
      <c r="C7" s="187"/>
      <c r="D7" s="188"/>
      <c r="E7" s="188"/>
      <c r="F7" s="189"/>
      <c r="G7" s="187"/>
      <c r="H7" s="188"/>
      <c r="I7" s="188"/>
      <c r="J7" s="189"/>
      <c r="K7" s="190"/>
      <c r="L7" s="188"/>
      <c r="M7" s="188"/>
      <c r="N7" s="191"/>
      <c r="O7" s="187"/>
      <c r="P7" s="188"/>
      <c r="Q7" s="188"/>
      <c r="R7" s="189"/>
      <c r="S7" s="190"/>
      <c r="T7" s="188"/>
      <c r="U7" s="192"/>
      <c r="V7" s="191"/>
      <c r="W7" s="1069" t="str">
        <f>IF(COUNT(C7:V7)=0,"",COUNT(C7:V7))</f>
        <v/>
      </c>
      <c r="X7" s="187"/>
      <c r="Y7" s="188"/>
      <c r="Z7" s="188"/>
      <c r="AA7" s="188"/>
      <c r="AB7" s="193"/>
      <c r="AC7" s="194"/>
      <c r="AF7" s="1359" t="str">
        <f>A7</f>
        <v>10</v>
      </c>
      <c r="AG7" s="1141" t="str">
        <f>B7</f>
        <v>Take-Out</v>
      </c>
      <c r="AH7" s="213"/>
      <c r="AI7" s="188"/>
      <c r="AJ7" s="188"/>
      <c r="AK7" s="189"/>
      <c r="AL7" s="187"/>
      <c r="AM7" s="188"/>
      <c r="AN7" s="188"/>
      <c r="AO7" s="189"/>
      <c r="AP7" s="190"/>
      <c r="AQ7" s="188"/>
      <c r="AR7" s="188"/>
      <c r="AS7" s="191"/>
      <c r="AT7" s="187"/>
      <c r="AU7" s="188"/>
      <c r="AV7" s="188"/>
      <c r="AW7" s="189"/>
      <c r="AX7" s="190"/>
      <c r="AY7" s="188"/>
      <c r="AZ7" s="192"/>
      <c r="BA7" s="191"/>
      <c r="BB7" s="1069" t="str">
        <f>IF(COUNT(AH7:BA7)=0,"",COUNT(AH7:BA7))</f>
        <v/>
      </c>
      <c r="BC7" s="187"/>
      <c r="BD7" s="188"/>
      <c r="BE7" s="188"/>
      <c r="BF7" s="188"/>
      <c r="BG7" s="193"/>
      <c r="BH7" s="194"/>
    </row>
    <row r="8" spans="1:60" ht="14" thickBot="1">
      <c r="A8" s="1360"/>
      <c r="B8" s="1142"/>
      <c r="C8" s="195"/>
      <c r="D8" s="196"/>
      <c r="E8" s="196"/>
      <c r="F8" s="197"/>
      <c r="G8" s="195"/>
      <c r="H8" s="196"/>
      <c r="I8" s="196"/>
      <c r="J8" s="197"/>
      <c r="K8" s="198"/>
      <c r="L8" s="196"/>
      <c r="M8" s="196"/>
      <c r="N8" s="199"/>
      <c r="O8" s="195"/>
      <c r="P8" s="196"/>
      <c r="Q8" s="196"/>
      <c r="R8" s="197"/>
      <c r="S8" s="198"/>
      <c r="T8" s="196"/>
      <c r="U8" s="200"/>
      <c r="V8" s="199"/>
      <c r="W8" s="1070"/>
      <c r="X8" s="195"/>
      <c r="Y8" s="196"/>
      <c r="Z8" s="196"/>
      <c r="AA8" s="196"/>
      <c r="AB8" s="201"/>
      <c r="AC8" s="202"/>
      <c r="AF8" s="1360"/>
      <c r="AG8" s="1142"/>
      <c r="AH8" s="214"/>
      <c r="AI8" s="196"/>
      <c r="AJ8" s="196"/>
      <c r="AK8" s="197"/>
      <c r="AL8" s="195"/>
      <c r="AM8" s="196"/>
      <c r="AN8" s="196"/>
      <c r="AO8" s="197"/>
      <c r="AP8" s="198"/>
      <c r="AQ8" s="196"/>
      <c r="AR8" s="196"/>
      <c r="AS8" s="199"/>
      <c r="AT8" s="195"/>
      <c r="AU8" s="196"/>
      <c r="AV8" s="196"/>
      <c r="AW8" s="197"/>
      <c r="AX8" s="198"/>
      <c r="AY8" s="196"/>
      <c r="AZ8" s="200"/>
      <c r="BA8" s="199"/>
      <c r="BB8" s="1070"/>
      <c r="BC8" s="195"/>
      <c r="BD8" s="196"/>
      <c r="BE8" s="196"/>
      <c r="BF8" s="196"/>
      <c r="BG8" s="201"/>
      <c r="BH8" s="202"/>
    </row>
    <row r="9" spans="1:60">
      <c r="A9" s="1361" t="str">
        <f ca="1">IF(Rosters!B14="","",Rosters!B14)</f>
        <v>16</v>
      </c>
      <c r="B9" s="1139" t="str">
        <f ca="1">IF(Rosters!C14="","",Rosters!C14)</f>
        <v>Killustrator</v>
      </c>
      <c r="C9" s="203"/>
      <c r="D9" s="204"/>
      <c r="E9" s="204"/>
      <c r="F9" s="189"/>
      <c r="G9" s="203"/>
      <c r="H9" s="204"/>
      <c r="I9" s="204"/>
      <c r="J9" s="189"/>
      <c r="K9" s="205"/>
      <c r="L9" s="204"/>
      <c r="M9" s="204"/>
      <c r="N9" s="191"/>
      <c r="O9" s="203"/>
      <c r="P9" s="204"/>
      <c r="Q9" s="204"/>
      <c r="R9" s="189"/>
      <c r="S9" s="205"/>
      <c r="T9" s="204"/>
      <c r="U9" s="206"/>
      <c r="V9" s="191"/>
      <c r="W9" s="1069" t="str">
        <f>IF(COUNT(C9:V9)=0,"",COUNT(C9:V9))</f>
        <v/>
      </c>
      <c r="X9" s="203"/>
      <c r="Y9" s="204"/>
      <c r="Z9" s="204"/>
      <c r="AA9" s="204"/>
      <c r="AB9" s="207"/>
      <c r="AC9" s="194"/>
      <c r="AF9" s="1361" t="str">
        <f>A9</f>
        <v>16</v>
      </c>
      <c r="AG9" s="1139" t="str">
        <f>B9</f>
        <v>Killustrator</v>
      </c>
      <c r="AH9" s="203"/>
      <c r="AI9" s="204"/>
      <c r="AJ9" s="204"/>
      <c r="AK9" s="189"/>
      <c r="AL9" s="203"/>
      <c r="AM9" s="204"/>
      <c r="AN9" s="204"/>
      <c r="AO9" s="189"/>
      <c r="AP9" s="205"/>
      <c r="AQ9" s="204"/>
      <c r="AR9" s="204"/>
      <c r="AS9" s="191"/>
      <c r="AT9" s="203"/>
      <c r="AU9" s="204"/>
      <c r="AV9" s="204"/>
      <c r="AW9" s="189"/>
      <c r="AX9" s="205"/>
      <c r="AY9" s="204"/>
      <c r="AZ9" s="206"/>
      <c r="BA9" s="191"/>
      <c r="BB9" s="1069" t="str">
        <f>IF(COUNT(AH9:BA9)=0,"",COUNT(AH9:BA9))</f>
        <v/>
      </c>
      <c r="BC9" s="203"/>
      <c r="BD9" s="204"/>
      <c r="BE9" s="204"/>
      <c r="BF9" s="204"/>
      <c r="BG9" s="207"/>
      <c r="BH9" s="194"/>
    </row>
    <row r="10" spans="1:60" ht="14" thickBot="1">
      <c r="A10" s="1362"/>
      <c r="B10" s="1140"/>
      <c r="C10" s="208"/>
      <c r="D10" s="209"/>
      <c r="E10" s="209"/>
      <c r="F10" s="197"/>
      <c r="G10" s="208"/>
      <c r="H10" s="209"/>
      <c r="I10" s="209"/>
      <c r="J10" s="197"/>
      <c r="K10" s="210"/>
      <c r="L10" s="209"/>
      <c r="M10" s="209"/>
      <c r="N10" s="199"/>
      <c r="O10" s="208"/>
      <c r="P10" s="209"/>
      <c r="Q10" s="209"/>
      <c r="R10" s="197"/>
      <c r="S10" s="210"/>
      <c r="T10" s="209"/>
      <c r="U10" s="211"/>
      <c r="V10" s="199"/>
      <c r="W10" s="1070"/>
      <c r="X10" s="208"/>
      <c r="Y10" s="209"/>
      <c r="Z10" s="209"/>
      <c r="AA10" s="209"/>
      <c r="AB10" s="212"/>
      <c r="AC10" s="202"/>
      <c r="AF10" s="1362"/>
      <c r="AG10" s="1140"/>
      <c r="AH10" s="208"/>
      <c r="AI10" s="209"/>
      <c r="AJ10" s="209"/>
      <c r="AK10" s="197"/>
      <c r="AL10" s="208"/>
      <c r="AM10" s="209"/>
      <c r="AN10" s="209"/>
      <c r="AO10" s="197"/>
      <c r="AP10" s="210"/>
      <c r="AQ10" s="209"/>
      <c r="AR10" s="209"/>
      <c r="AS10" s="199"/>
      <c r="AT10" s="208"/>
      <c r="AU10" s="209"/>
      <c r="AV10" s="209"/>
      <c r="AW10" s="197"/>
      <c r="AX10" s="210"/>
      <c r="AY10" s="209"/>
      <c r="AZ10" s="211"/>
      <c r="BA10" s="199"/>
      <c r="BB10" s="1070"/>
      <c r="BC10" s="208"/>
      <c r="BD10" s="209"/>
      <c r="BE10" s="209"/>
      <c r="BF10" s="209"/>
      <c r="BG10" s="212"/>
      <c r="BH10" s="202"/>
    </row>
    <row r="11" spans="1:60">
      <c r="A11" s="1359" t="str">
        <f ca="1">IF(Rosters!B15="","",Rosters!B15)</f>
        <v>45</v>
      </c>
      <c r="B11" s="1141" t="str">
        <f ca="1">IF(Rosters!C15="","",Rosters!C15)</f>
        <v>Halochic</v>
      </c>
      <c r="C11" s="187"/>
      <c r="D11" s="188"/>
      <c r="E11" s="188"/>
      <c r="F11" s="189"/>
      <c r="G11" s="187"/>
      <c r="H11" s="188"/>
      <c r="I11" s="188"/>
      <c r="J11" s="189"/>
      <c r="K11" s="190"/>
      <c r="L11" s="188"/>
      <c r="M11" s="188"/>
      <c r="N11" s="191"/>
      <c r="O11" s="187"/>
      <c r="P11" s="188"/>
      <c r="Q11" s="188"/>
      <c r="R11" s="189"/>
      <c r="S11" s="190"/>
      <c r="T11" s="188"/>
      <c r="U11" s="192"/>
      <c r="V11" s="191"/>
      <c r="W11" s="1069" t="str">
        <f>IF(COUNT(C11:V11)=0,"",COUNT(C11:V11))</f>
        <v/>
      </c>
      <c r="X11" s="187"/>
      <c r="Y11" s="188"/>
      <c r="Z11" s="188"/>
      <c r="AA11" s="188"/>
      <c r="AB11" s="193"/>
      <c r="AC11" s="194"/>
      <c r="AF11" s="1359" t="str">
        <f>A11</f>
        <v>45</v>
      </c>
      <c r="AG11" s="1141" t="str">
        <f>B11</f>
        <v>Halochic</v>
      </c>
      <c r="AH11" s="213"/>
      <c r="AI11" s="188"/>
      <c r="AJ11" s="188"/>
      <c r="AK11" s="189"/>
      <c r="AL11" s="187"/>
      <c r="AM11" s="188"/>
      <c r="AN11" s="188"/>
      <c r="AO11" s="189"/>
      <c r="AP11" s="190"/>
      <c r="AQ11" s="188"/>
      <c r="AR11" s="188"/>
      <c r="AS11" s="191"/>
      <c r="AT11" s="187"/>
      <c r="AU11" s="188"/>
      <c r="AV11" s="188"/>
      <c r="AW11" s="189"/>
      <c r="AX11" s="190"/>
      <c r="AY11" s="188"/>
      <c r="AZ11" s="192"/>
      <c r="BA11" s="191"/>
      <c r="BB11" s="1069" t="str">
        <f>IF(COUNT(AH11:BA11)=0,"",COUNT(AH11:BA11))</f>
        <v/>
      </c>
      <c r="BC11" s="187"/>
      <c r="BD11" s="188"/>
      <c r="BE11" s="188"/>
      <c r="BF11" s="188"/>
      <c r="BG11" s="193"/>
      <c r="BH11" s="194"/>
    </row>
    <row r="12" spans="1:60" ht="14" thickBot="1">
      <c r="A12" s="1360"/>
      <c r="B12" s="1142"/>
      <c r="C12" s="195"/>
      <c r="D12" s="196"/>
      <c r="E12" s="196"/>
      <c r="F12" s="197"/>
      <c r="G12" s="195"/>
      <c r="H12" s="196"/>
      <c r="I12" s="196"/>
      <c r="J12" s="197"/>
      <c r="K12" s="198"/>
      <c r="L12" s="196"/>
      <c r="M12" s="196"/>
      <c r="N12" s="199"/>
      <c r="O12" s="195"/>
      <c r="P12" s="196"/>
      <c r="Q12" s="196"/>
      <c r="R12" s="197"/>
      <c r="S12" s="198"/>
      <c r="T12" s="196"/>
      <c r="U12" s="200"/>
      <c r="V12" s="199"/>
      <c r="W12" s="1070"/>
      <c r="X12" s="195"/>
      <c r="Y12" s="196"/>
      <c r="Z12" s="196"/>
      <c r="AA12" s="196"/>
      <c r="AB12" s="201"/>
      <c r="AC12" s="202"/>
      <c r="AF12" s="1360"/>
      <c r="AG12" s="1142"/>
      <c r="AH12" s="214"/>
      <c r="AI12" s="196"/>
      <c r="AJ12" s="196"/>
      <c r="AK12" s="197"/>
      <c r="AL12" s="195"/>
      <c r="AM12" s="196"/>
      <c r="AN12" s="196"/>
      <c r="AO12" s="197"/>
      <c r="AP12" s="198"/>
      <c r="AQ12" s="196"/>
      <c r="AR12" s="196"/>
      <c r="AS12" s="199"/>
      <c r="AT12" s="195"/>
      <c r="AU12" s="196"/>
      <c r="AV12" s="196"/>
      <c r="AW12" s="197"/>
      <c r="AX12" s="198"/>
      <c r="AY12" s="196"/>
      <c r="AZ12" s="200"/>
      <c r="BA12" s="199"/>
      <c r="BB12" s="1070"/>
      <c r="BC12" s="195"/>
      <c r="BD12" s="196"/>
      <c r="BE12" s="196"/>
      <c r="BF12" s="196"/>
      <c r="BG12" s="201"/>
      <c r="BH12" s="202"/>
    </row>
    <row r="13" spans="1:60">
      <c r="A13" s="1361" t="str">
        <f ca="1">IF(Rosters!B16="","",Rosters!B16)</f>
        <v>47</v>
      </c>
      <c r="B13" s="1139" t="str">
        <f ca="1">IF(Rosters!C16="","",Rosters!C16)</f>
        <v>Ivanna Destroya</v>
      </c>
      <c r="C13" s="203"/>
      <c r="D13" s="204"/>
      <c r="E13" s="204"/>
      <c r="F13" s="189"/>
      <c r="G13" s="203"/>
      <c r="H13" s="204"/>
      <c r="I13" s="204"/>
      <c r="J13" s="189"/>
      <c r="K13" s="205"/>
      <c r="L13" s="204"/>
      <c r="M13" s="204"/>
      <c r="N13" s="191"/>
      <c r="O13" s="203"/>
      <c r="P13" s="204"/>
      <c r="Q13" s="204"/>
      <c r="R13" s="189"/>
      <c r="S13" s="205"/>
      <c r="T13" s="204"/>
      <c r="U13" s="206"/>
      <c r="V13" s="191"/>
      <c r="W13" s="1069" t="str">
        <f>IF(COUNT(C13:V13)=0,"",COUNT(C13:V13))</f>
        <v/>
      </c>
      <c r="X13" s="203"/>
      <c r="Y13" s="204"/>
      <c r="Z13" s="204"/>
      <c r="AA13" s="204"/>
      <c r="AB13" s="207"/>
      <c r="AC13" s="194"/>
      <c r="AF13" s="1361" t="str">
        <f>A13</f>
        <v>47</v>
      </c>
      <c r="AG13" s="1139" t="str">
        <f>B13</f>
        <v>Ivanna Destroya</v>
      </c>
      <c r="AH13" s="203"/>
      <c r="AI13" s="204"/>
      <c r="AJ13" s="204"/>
      <c r="AK13" s="189"/>
      <c r="AL13" s="203"/>
      <c r="AM13" s="204"/>
      <c r="AN13" s="204"/>
      <c r="AO13" s="189"/>
      <c r="AP13" s="205"/>
      <c r="AQ13" s="204"/>
      <c r="AR13" s="204"/>
      <c r="AS13" s="191"/>
      <c r="AT13" s="203"/>
      <c r="AU13" s="204"/>
      <c r="AV13" s="204"/>
      <c r="AW13" s="189"/>
      <c r="AX13" s="205"/>
      <c r="AY13" s="204"/>
      <c r="AZ13" s="206"/>
      <c r="BA13" s="191"/>
      <c r="BB13" s="1069" t="str">
        <f>IF(COUNT(AH13:BA13)=0,"",COUNT(AH13:BA13))</f>
        <v/>
      </c>
      <c r="BC13" s="203"/>
      <c r="BD13" s="204"/>
      <c r="BE13" s="204"/>
      <c r="BF13" s="204"/>
      <c r="BG13" s="207"/>
      <c r="BH13" s="194"/>
    </row>
    <row r="14" spans="1:60" ht="14" thickBot="1">
      <c r="A14" s="1362"/>
      <c r="B14" s="1140"/>
      <c r="C14" s="208"/>
      <c r="D14" s="209"/>
      <c r="E14" s="209"/>
      <c r="F14" s="197"/>
      <c r="G14" s="208"/>
      <c r="H14" s="209"/>
      <c r="I14" s="209"/>
      <c r="J14" s="197"/>
      <c r="K14" s="210"/>
      <c r="L14" s="209"/>
      <c r="M14" s="209"/>
      <c r="N14" s="199"/>
      <c r="O14" s="208"/>
      <c r="P14" s="209"/>
      <c r="Q14" s="209"/>
      <c r="R14" s="197"/>
      <c r="S14" s="210"/>
      <c r="T14" s="209"/>
      <c r="U14" s="211"/>
      <c r="V14" s="199"/>
      <c r="W14" s="1070"/>
      <c r="X14" s="208"/>
      <c r="Y14" s="209"/>
      <c r="Z14" s="209"/>
      <c r="AA14" s="209"/>
      <c r="AB14" s="212"/>
      <c r="AC14" s="202"/>
      <c r="AF14" s="1362"/>
      <c r="AG14" s="1140"/>
      <c r="AH14" s="208"/>
      <c r="AI14" s="209"/>
      <c r="AJ14" s="209"/>
      <c r="AK14" s="197"/>
      <c r="AL14" s="208"/>
      <c r="AM14" s="209"/>
      <c r="AN14" s="209"/>
      <c r="AO14" s="197"/>
      <c r="AP14" s="210"/>
      <c r="AQ14" s="209"/>
      <c r="AR14" s="209"/>
      <c r="AS14" s="199"/>
      <c r="AT14" s="208"/>
      <c r="AU14" s="209"/>
      <c r="AV14" s="209"/>
      <c r="AW14" s="197"/>
      <c r="AX14" s="210"/>
      <c r="AY14" s="209"/>
      <c r="AZ14" s="211"/>
      <c r="BA14" s="199"/>
      <c r="BB14" s="1070"/>
      <c r="BC14" s="208"/>
      <c r="BD14" s="209"/>
      <c r="BE14" s="209"/>
      <c r="BF14" s="209"/>
      <c r="BG14" s="212"/>
      <c r="BH14" s="202"/>
    </row>
    <row r="15" spans="1:60">
      <c r="A15" s="1359" t="str">
        <f ca="1">IF(Rosters!B17="","",Rosters!B17)</f>
        <v>53</v>
      </c>
      <c r="B15" s="1141" t="str">
        <f ca="1">IF(Rosters!C17="","",Rosters!C17)</f>
        <v>Soul Eater</v>
      </c>
      <c r="C15" s="187"/>
      <c r="D15" s="188"/>
      <c r="E15" s="188"/>
      <c r="F15" s="189"/>
      <c r="G15" s="187"/>
      <c r="H15" s="188"/>
      <c r="I15" s="188"/>
      <c r="J15" s="189"/>
      <c r="K15" s="190"/>
      <c r="L15" s="188"/>
      <c r="M15" s="188"/>
      <c r="N15" s="191"/>
      <c r="O15" s="187"/>
      <c r="P15" s="188"/>
      <c r="Q15" s="188"/>
      <c r="R15" s="189"/>
      <c r="S15" s="190"/>
      <c r="T15" s="188"/>
      <c r="U15" s="192"/>
      <c r="V15" s="191"/>
      <c r="W15" s="1069" t="str">
        <f>IF(COUNT(C15:V15)=0,"",COUNT(C15:V15))</f>
        <v/>
      </c>
      <c r="X15" s="187"/>
      <c r="Y15" s="188"/>
      <c r="Z15" s="188"/>
      <c r="AA15" s="188"/>
      <c r="AB15" s="193"/>
      <c r="AC15" s="194"/>
      <c r="AF15" s="1359" t="str">
        <f>A15</f>
        <v>53</v>
      </c>
      <c r="AG15" s="1141" t="str">
        <f>B15</f>
        <v>Soul Eater</v>
      </c>
      <c r="AH15" s="213"/>
      <c r="AI15" s="188"/>
      <c r="AJ15" s="188"/>
      <c r="AK15" s="189"/>
      <c r="AL15" s="187"/>
      <c r="AM15" s="188"/>
      <c r="AN15" s="188"/>
      <c r="AO15" s="189"/>
      <c r="AP15" s="190"/>
      <c r="AQ15" s="188"/>
      <c r="AR15" s="188"/>
      <c r="AS15" s="191"/>
      <c r="AT15" s="187"/>
      <c r="AU15" s="188"/>
      <c r="AV15" s="188"/>
      <c r="AW15" s="189"/>
      <c r="AX15" s="190"/>
      <c r="AY15" s="188"/>
      <c r="AZ15" s="192"/>
      <c r="BA15" s="191"/>
      <c r="BB15" s="1069" t="str">
        <f>IF(COUNT(AH15:BA15)=0,"",COUNT(AH15:BA15))</f>
        <v/>
      </c>
      <c r="BC15" s="187"/>
      <c r="BD15" s="188"/>
      <c r="BE15" s="188"/>
      <c r="BF15" s="188"/>
      <c r="BG15" s="193"/>
      <c r="BH15" s="194"/>
    </row>
    <row r="16" spans="1:60" ht="14" thickBot="1">
      <c r="A16" s="1360"/>
      <c r="B16" s="1142"/>
      <c r="C16" s="195"/>
      <c r="D16" s="196"/>
      <c r="E16" s="196"/>
      <c r="F16" s="197"/>
      <c r="G16" s="195"/>
      <c r="H16" s="196"/>
      <c r="I16" s="196"/>
      <c r="J16" s="197"/>
      <c r="K16" s="198"/>
      <c r="L16" s="196"/>
      <c r="M16" s="196"/>
      <c r="N16" s="199"/>
      <c r="O16" s="195"/>
      <c r="P16" s="196"/>
      <c r="Q16" s="196"/>
      <c r="R16" s="197"/>
      <c r="S16" s="198"/>
      <c r="T16" s="196"/>
      <c r="U16" s="200"/>
      <c r="V16" s="199"/>
      <c r="W16" s="1070"/>
      <c r="X16" s="195"/>
      <c r="Y16" s="196"/>
      <c r="Z16" s="196"/>
      <c r="AA16" s="196"/>
      <c r="AB16" s="201"/>
      <c r="AC16" s="202"/>
      <c r="AF16" s="1360"/>
      <c r="AG16" s="1142"/>
      <c r="AH16" s="214"/>
      <c r="AI16" s="196"/>
      <c r="AJ16" s="196"/>
      <c r="AK16" s="197"/>
      <c r="AL16" s="195"/>
      <c r="AM16" s="196"/>
      <c r="AN16" s="196"/>
      <c r="AO16" s="197"/>
      <c r="AP16" s="198"/>
      <c r="AQ16" s="196"/>
      <c r="AR16" s="196"/>
      <c r="AS16" s="199"/>
      <c r="AT16" s="195"/>
      <c r="AU16" s="196"/>
      <c r="AV16" s="196"/>
      <c r="AW16" s="197"/>
      <c r="AX16" s="198"/>
      <c r="AY16" s="196"/>
      <c r="AZ16" s="200"/>
      <c r="BA16" s="199"/>
      <c r="BB16" s="1070"/>
      <c r="BC16" s="195"/>
      <c r="BD16" s="196"/>
      <c r="BE16" s="196"/>
      <c r="BF16" s="196"/>
      <c r="BG16" s="201"/>
      <c r="BH16" s="202"/>
    </row>
    <row r="17" spans="1:60">
      <c r="A17" s="1361" t="str">
        <f ca="1">IF(Rosters!B18="","",Rosters!B18)</f>
        <v>71</v>
      </c>
      <c r="B17" s="1139" t="str">
        <f ca="1">IF(Rosters!C18="","",Rosters!C18)</f>
        <v>e. gargiulo</v>
      </c>
      <c r="C17" s="203"/>
      <c r="D17" s="204"/>
      <c r="E17" s="204"/>
      <c r="F17" s="189"/>
      <c r="G17" s="203"/>
      <c r="H17" s="204"/>
      <c r="I17" s="204"/>
      <c r="J17" s="189"/>
      <c r="K17" s="205"/>
      <c r="L17" s="204"/>
      <c r="M17" s="204"/>
      <c r="N17" s="191"/>
      <c r="O17" s="203"/>
      <c r="P17" s="204"/>
      <c r="Q17" s="204"/>
      <c r="R17" s="189"/>
      <c r="S17" s="205"/>
      <c r="T17" s="204"/>
      <c r="U17" s="206"/>
      <c r="V17" s="191"/>
      <c r="W17" s="1069" t="str">
        <f>IF(COUNT(C17:V17)=0,"",COUNT(C17:V17))</f>
        <v/>
      </c>
      <c r="X17" s="203"/>
      <c r="Y17" s="204"/>
      <c r="Z17" s="204"/>
      <c r="AA17" s="204"/>
      <c r="AB17" s="207"/>
      <c r="AC17" s="194"/>
      <c r="AF17" s="1361" t="str">
        <f>A17</f>
        <v>71</v>
      </c>
      <c r="AG17" s="1139" t="str">
        <f>B17</f>
        <v>e. gargiulo</v>
      </c>
      <c r="AH17" s="203"/>
      <c r="AI17" s="204"/>
      <c r="AJ17" s="204"/>
      <c r="AK17" s="189"/>
      <c r="AL17" s="203"/>
      <c r="AM17" s="204"/>
      <c r="AN17" s="204"/>
      <c r="AO17" s="189"/>
      <c r="AP17" s="205"/>
      <c r="AQ17" s="204"/>
      <c r="AR17" s="204"/>
      <c r="AS17" s="191"/>
      <c r="AT17" s="203"/>
      <c r="AU17" s="204"/>
      <c r="AV17" s="204"/>
      <c r="AW17" s="189"/>
      <c r="AX17" s="205"/>
      <c r="AY17" s="204"/>
      <c r="AZ17" s="206"/>
      <c r="BA17" s="191"/>
      <c r="BB17" s="1069" t="str">
        <f>IF(COUNT(AH17:BA17)=0,"",COUNT(AH17:BA17))</f>
        <v/>
      </c>
      <c r="BC17" s="203"/>
      <c r="BD17" s="204"/>
      <c r="BE17" s="204"/>
      <c r="BF17" s="204"/>
      <c r="BG17" s="207"/>
      <c r="BH17" s="194"/>
    </row>
    <row r="18" spans="1:60" ht="14" thickBot="1">
      <c r="A18" s="1362"/>
      <c r="B18" s="1140"/>
      <c r="C18" s="208"/>
      <c r="D18" s="209"/>
      <c r="E18" s="209"/>
      <c r="F18" s="197"/>
      <c r="G18" s="208"/>
      <c r="H18" s="209"/>
      <c r="I18" s="209"/>
      <c r="J18" s="197"/>
      <c r="K18" s="210"/>
      <c r="L18" s="209"/>
      <c r="M18" s="209"/>
      <c r="N18" s="199"/>
      <c r="O18" s="208"/>
      <c r="P18" s="209"/>
      <c r="Q18" s="209"/>
      <c r="R18" s="197"/>
      <c r="S18" s="210"/>
      <c r="T18" s="209"/>
      <c r="U18" s="211"/>
      <c r="V18" s="199"/>
      <c r="W18" s="1070"/>
      <c r="X18" s="208"/>
      <c r="Y18" s="209"/>
      <c r="Z18" s="209"/>
      <c r="AA18" s="209"/>
      <c r="AB18" s="212"/>
      <c r="AC18" s="202"/>
      <c r="AF18" s="1362"/>
      <c r="AG18" s="1140"/>
      <c r="AH18" s="208"/>
      <c r="AI18" s="209"/>
      <c r="AJ18" s="209"/>
      <c r="AK18" s="197"/>
      <c r="AL18" s="208"/>
      <c r="AM18" s="209"/>
      <c r="AN18" s="209"/>
      <c r="AO18" s="197"/>
      <c r="AP18" s="210"/>
      <c r="AQ18" s="209"/>
      <c r="AR18" s="209"/>
      <c r="AS18" s="199"/>
      <c r="AT18" s="208"/>
      <c r="AU18" s="209"/>
      <c r="AV18" s="209"/>
      <c r="AW18" s="197"/>
      <c r="AX18" s="210"/>
      <c r="AY18" s="209"/>
      <c r="AZ18" s="211"/>
      <c r="BA18" s="199"/>
      <c r="BB18" s="1070"/>
      <c r="BC18" s="208"/>
      <c r="BD18" s="209"/>
      <c r="BE18" s="209"/>
      <c r="BF18" s="209"/>
      <c r="BG18" s="212"/>
      <c r="BH18" s="202"/>
    </row>
    <row r="19" spans="1:60">
      <c r="A19" s="1359" t="str">
        <f ca="1">IF(Rosters!B19="","",Rosters!B19)</f>
        <v>68</v>
      </c>
      <c r="B19" s="1141" t="str">
        <f ca="1">IF(Rosters!C19="","",Rosters!C19)</f>
        <v>Stroker Ace</v>
      </c>
      <c r="C19" s="187"/>
      <c r="D19" s="188"/>
      <c r="E19" s="188"/>
      <c r="F19" s="189"/>
      <c r="G19" s="187"/>
      <c r="H19" s="188"/>
      <c r="I19" s="188"/>
      <c r="J19" s="189"/>
      <c r="K19" s="190"/>
      <c r="L19" s="188"/>
      <c r="M19" s="188"/>
      <c r="N19" s="191"/>
      <c r="O19" s="187"/>
      <c r="P19" s="188"/>
      <c r="Q19" s="188"/>
      <c r="R19" s="189"/>
      <c r="S19" s="190"/>
      <c r="T19" s="188"/>
      <c r="U19" s="192"/>
      <c r="V19" s="191"/>
      <c r="W19" s="1069" t="str">
        <f>IF(COUNT(C19:V19)=0,"",COUNT(C19:V19))</f>
        <v/>
      </c>
      <c r="X19" s="187"/>
      <c r="Y19" s="188"/>
      <c r="Z19" s="188"/>
      <c r="AA19" s="188"/>
      <c r="AB19" s="193"/>
      <c r="AC19" s="194"/>
      <c r="AF19" s="1359" t="str">
        <f>A19</f>
        <v>68</v>
      </c>
      <c r="AG19" s="1141" t="str">
        <f>B19</f>
        <v>Stroker Ace</v>
      </c>
      <c r="AH19" s="213"/>
      <c r="AI19" s="188"/>
      <c r="AJ19" s="188"/>
      <c r="AK19" s="189"/>
      <c r="AL19" s="187"/>
      <c r="AM19" s="188"/>
      <c r="AN19" s="188"/>
      <c r="AO19" s="189"/>
      <c r="AP19" s="190"/>
      <c r="AQ19" s="188"/>
      <c r="AR19" s="188"/>
      <c r="AS19" s="191"/>
      <c r="AT19" s="187"/>
      <c r="AU19" s="188"/>
      <c r="AV19" s="188"/>
      <c r="AW19" s="189"/>
      <c r="AX19" s="190"/>
      <c r="AY19" s="188"/>
      <c r="AZ19" s="192"/>
      <c r="BA19" s="191"/>
      <c r="BB19" s="1069" t="str">
        <f>IF(COUNT(AH19:BA19)=0,"",COUNT(AH19:BA19))</f>
        <v/>
      </c>
      <c r="BC19" s="187"/>
      <c r="BD19" s="188"/>
      <c r="BE19" s="188"/>
      <c r="BF19" s="188"/>
      <c r="BG19" s="193"/>
      <c r="BH19" s="194"/>
    </row>
    <row r="20" spans="1:60" ht="14" thickBot="1">
      <c r="A20" s="1360"/>
      <c r="B20" s="1142"/>
      <c r="C20" s="195"/>
      <c r="D20" s="196"/>
      <c r="E20" s="196"/>
      <c r="F20" s="197"/>
      <c r="G20" s="195"/>
      <c r="H20" s="196"/>
      <c r="I20" s="196"/>
      <c r="J20" s="197"/>
      <c r="K20" s="198"/>
      <c r="L20" s="196"/>
      <c r="M20" s="196"/>
      <c r="N20" s="199"/>
      <c r="O20" s="195"/>
      <c r="P20" s="196"/>
      <c r="Q20" s="196"/>
      <c r="R20" s="197"/>
      <c r="S20" s="198"/>
      <c r="T20" s="196"/>
      <c r="U20" s="200"/>
      <c r="V20" s="199"/>
      <c r="W20" s="1070"/>
      <c r="X20" s="195"/>
      <c r="Y20" s="196"/>
      <c r="Z20" s="196"/>
      <c r="AA20" s="196"/>
      <c r="AB20" s="201"/>
      <c r="AC20" s="202"/>
      <c r="AF20" s="1360"/>
      <c r="AG20" s="1142"/>
      <c r="AH20" s="214"/>
      <c r="AI20" s="196"/>
      <c r="AJ20" s="196"/>
      <c r="AK20" s="197"/>
      <c r="AL20" s="195"/>
      <c r="AM20" s="196"/>
      <c r="AN20" s="196"/>
      <c r="AO20" s="197"/>
      <c r="AP20" s="198"/>
      <c r="AQ20" s="196"/>
      <c r="AR20" s="196"/>
      <c r="AS20" s="199"/>
      <c r="AT20" s="195"/>
      <c r="AU20" s="196"/>
      <c r="AV20" s="196"/>
      <c r="AW20" s="197"/>
      <c r="AX20" s="198"/>
      <c r="AY20" s="196"/>
      <c r="AZ20" s="200"/>
      <c r="BA20" s="199"/>
      <c r="BB20" s="1070"/>
      <c r="BC20" s="195"/>
      <c r="BD20" s="196"/>
      <c r="BE20" s="196"/>
      <c r="BF20" s="196"/>
      <c r="BG20" s="201"/>
      <c r="BH20" s="202"/>
    </row>
    <row r="21" spans="1:60">
      <c r="A21" s="1361" t="str">
        <f ca="1">IF(Rosters!B20="","",Rosters!B20)</f>
        <v>69</v>
      </c>
      <c r="B21" s="1139" t="str">
        <f ca="1">IF(Rosters!C20="","",Rosters!C20)</f>
        <v>Dagney Taghurt</v>
      </c>
      <c r="C21" s="203"/>
      <c r="D21" s="204"/>
      <c r="E21" s="204"/>
      <c r="F21" s="189"/>
      <c r="G21" s="203"/>
      <c r="H21" s="204"/>
      <c r="I21" s="204"/>
      <c r="J21" s="189"/>
      <c r="K21" s="205"/>
      <c r="L21" s="204"/>
      <c r="M21" s="204"/>
      <c r="N21" s="191"/>
      <c r="O21" s="203"/>
      <c r="P21" s="204"/>
      <c r="Q21" s="204"/>
      <c r="R21" s="189"/>
      <c r="S21" s="205"/>
      <c r="T21" s="204"/>
      <c r="U21" s="206"/>
      <c r="V21" s="191"/>
      <c r="W21" s="1069" t="str">
        <f>IF(COUNT(C21:V21)=0,"",COUNT(C21:V21))</f>
        <v/>
      </c>
      <c r="X21" s="203"/>
      <c r="Y21" s="204"/>
      <c r="Z21" s="204"/>
      <c r="AA21" s="204"/>
      <c r="AB21" s="207"/>
      <c r="AC21" s="194"/>
      <c r="AF21" s="1361" t="str">
        <f>A21</f>
        <v>69</v>
      </c>
      <c r="AG21" s="1139" t="str">
        <f>B21</f>
        <v>Dagney Taghurt</v>
      </c>
      <c r="AH21" s="203"/>
      <c r="AI21" s="204"/>
      <c r="AJ21" s="204"/>
      <c r="AK21" s="189"/>
      <c r="AL21" s="203"/>
      <c r="AM21" s="204"/>
      <c r="AN21" s="204"/>
      <c r="AO21" s="189"/>
      <c r="AP21" s="205"/>
      <c r="AQ21" s="204"/>
      <c r="AR21" s="204"/>
      <c r="AS21" s="191"/>
      <c r="AT21" s="203"/>
      <c r="AU21" s="204"/>
      <c r="AV21" s="204"/>
      <c r="AW21" s="189"/>
      <c r="AX21" s="205"/>
      <c r="AY21" s="204"/>
      <c r="AZ21" s="206"/>
      <c r="BA21" s="191"/>
      <c r="BB21" s="1069" t="str">
        <f>IF(COUNT(AH21:BA21)=0,"",COUNT(AH21:BA21))</f>
        <v/>
      </c>
      <c r="BC21" s="203"/>
      <c r="BD21" s="204"/>
      <c r="BE21" s="204"/>
      <c r="BF21" s="204"/>
      <c r="BG21" s="207"/>
      <c r="BH21" s="194"/>
    </row>
    <row r="22" spans="1:60" ht="14" thickBot="1">
      <c r="A22" s="1362"/>
      <c r="B22" s="1140"/>
      <c r="C22" s="208"/>
      <c r="D22" s="209"/>
      <c r="E22" s="209"/>
      <c r="F22" s="197"/>
      <c r="G22" s="208"/>
      <c r="H22" s="209"/>
      <c r="I22" s="209"/>
      <c r="J22" s="197"/>
      <c r="K22" s="210"/>
      <c r="L22" s="209"/>
      <c r="M22" s="209"/>
      <c r="N22" s="199"/>
      <c r="O22" s="208"/>
      <c r="P22" s="209"/>
      <c r="Q22" s="209"/>
      <c r="R22" s="197"/>
      <c r="S22" s="210"/>
      <c r="T22" s="209"/>
      <c r="U22" s="211"/>
      <c r="V22" s="199"/>
      <c r="W22" s="1070"/>
      <c r="X22" s="208"/>
      <c r="Y22" s="209"/>
      <c r="Z22" s="209"/>
      <c r="AA22" s="209"/>
      <c r="AB22" s="212"/>
      <c r="AC22" s="202"/>
      <c r="AF22" s="1362"/>
      <c r="AG22" s="1140"/>
      <c r="AH22" s="208"/>
      <c r="AI22" s="209"/>
      <c r="AJ22" s="209"/>
      <c r="AK22" s="197"/>
      <c r="AL22" s="208"/>
      <c r="AM22" s="209"/>
      <c r="AN22" s="209"/>
      <c r="AO22" s="197"/>
      <c r="AP22" s="210"/>
      <c r="AQ22" s="209"/>
      <c r="AR22" s="209"/>
      <c r="AS22" s="199"/>
      <c r="AT22" s="208"/>
      <c r="AU22" s="209"/>
      <c r="AV22" s="209"/>
      <c r="AW22" s="197"/>
      <c r="AX22" s="210"/>
      <c r="AY22" s="209"/>
      <c r="AZ22" s="211"/>
      <c r="BA22" s="199"/>
      <c r="BB22" s="1070"/>
      <c r="BC22" s="208"/>
      <c r="BD22" s="209"/>
      <c r="BE22" s="209"/>
      <c r="BF22" s="209"/>
      <c r="BG22" s="212"/>
      <c r="BH22" s="202"/>
    </row>
    <row r="23" spans="1:60">
      <c r="A23" s="1359" t="str">
        <f ca="1">IF(Rosters!B21="","",Rosters!B21)</f>
        <v>80mph</v>
      </c>
      <c r="B23" s="1141" t="str">
        <f ca="1">IF(Rosters!C21="","",Rosters!C21)</f>
        <v>Pretty Scarrie</v>
      </c>
      <c r="C23" s="187"/>
      <c r="D23" s="188"/>
      <c r="E23" s="188"/>
      <c r="F23" s="189"/>
      <c r="G23" s="187"/>
      <c r="H23" s="188"/>
      <c r="I23" s="188"/>
      <c r="J23" s="189"/>
      <c r="K23" s="190"/>
      <c r="L23" s="188"/>
      <c r="M23" s="188"/>
      <c r="N23" s="191"/>
      <c r="O23" s="187"/>
      <c r="P23" s="188"/>
      <c r="Q23" s="188"/>
      <c r="R23" s="189"/>
      <c r="S23" s="190"/>
      <c r="T23" s="188"/>
      <c r="U23" s="192"/>
      <c r="V23" s="191"/>
      <c r="W23" s="1069" t="str">
        <f>IF(COUNT(C23:V23)=0,"",COUNT(C23:V23))</f>
        <v/>
      </c>
      <c r="X23" s="187"/>
      <c r="Y23" s="188"/>
      <c r="Z23" s="188"/>
      <c r="AA23" s="188"/>
      <c r="AB23" s="193"/>
      <c r="AC23" s="194"/>
      <c r="AF23" s="1359" t="str">
        <f>A23</f>
        <v>80mph</v>
      </c>
      <c r="AG23" s="1141" t="str">
        <f>B23</f>
        <v>Pretty Scarrie</v>
      </c>
      <c r="AH23" s="187"/>
      <c r="AI23" s="188"/>
      <c r="AJ23" s="188"/>
      <c r="AK23" s="189"/>
      <c r="AL23" s="187"/>
      <c r="AM23" s="188"/>
      <c r="AN23" s="188"/>
      <c r="AO23" s="189"/>
      <c r="AP23" s="190"/>
      <c r="AQ23" s="188"/>
      <c r="AR23" s="188"/>
      <c r="AS23" s="191"/>
      <c r="AT23" s="187"/>
      <c r="AU23" s="188"/>
      <c r="AV23" s="188"/>
      <c r="AW23" s="189"/>
      <c r="AX23" s="190"/>
      <c r="AY23" s="188"/>
      <c r="AZ23" s="192"/>
      <c r="BA23" s="191"/>
      <c r="BB23" s="1069" t="str">
        <f>IF(COUNT(AH23:BA23)=0,"",COUNT(AH23:BA23))</f>
        <v/>
      </c>
      <c r="BC23" s="187"/>
      <c r="BD23" s="188"/>
      <c r="BE23" s="188"/>
      <c r="BF23" s="188"/>
      <c r="BG23" s="193"/>
      <c r="BH23" s="194"/>
    </row>
    <row r="24" spans="1:60" ht="14" thickBot="1">
      <c r="A24" s="1360"/>
      <c r="B24" s="1142"/>
      <c r="C24" s="195"/>
      <c r="D24" s="196"/>
      <c r="E24" s="196"/>
      <c r="F24" s="197"/>
      <c r="G24" s="195"/>
      <c r="H24" s="196"/>
      <c r="I24" s="196"/>
      <c r="J24" s="197"/>
      <c r="K24" s="198"/>
      <c r="L24" s="196"/>
      <c r="M24" s="196"/>
      <c r="N24" s="199"/>
      <c r="O24" s="195"/>
      <c r="P24" s="196"/>
      <c r="Q24" s="196"/>
      <c r="R24" s="197"/>
      <c r="S24" s="198"/>
      <c r="T24" s="196"/>
      <c r="U24" s="200"/>
      <c r="V24" s="199"/>
      <c r="W24" s="1070"/>
      <c r="X24" s="195"/>
      <c r="Y24" s="196"/>
      <c r="Z24" s="196"/>
      <c r="AA24" s="196"/>
      <c r="AB24" s="201"/>
      <c r="AC24" s="202"/>
      <c r="AF24" s="1360"/>
      <c r="AG24" s="1142"/>
      <c r="AH24" s="195"/>
      <c r="AI24" s="196"/>
      <c r="AJ24" s="196"/>
      <c r="AK24" s="197"/>
      <c r="AL24" s="195"/>
      <c r="AM24" s="196"/>
      <c r="AN24" s="196"/>
      <c r="AO24" s="197"/>
      <c r="AP24" s="198"/>
      <c r="AQ24" s="196"/>
      <c r="AR24" s="196"/>
      <c r="AS24" s="199"/>
      <c r="AT24" s="195"/>
      <c r="AU24" s="196"/>
      <c r="AV24" s="196"/>
      <c r="AW24" s="197"/>
      <c r="AX24" s="198"/>
      <c r="AY24" s="196"/>
      <c r="AZ24" s="200"/>
      <c r="BA24" s="199"/>
      <c r="BB24" s="1070"/>
      <c r="BC24" s="195"/>
      <c r="BD24" s="196"/>
      <c r="BE24" s="196"/>
      <c r="BF24" s="196"/>
      <c r="BG24" s="201"/>
      <c r="BH24" s="202"/>
    </row>
    <row r="25" spans="1:60">
      <c r="A25" s="1361" t="str">
        <f ca="1">IF(Rosters!B22="","",Rosters!B22)</f>
        <v>99</v>
      </c>
      <c r="B25" s="1139" t="str">
        <f ca="1">IF(Rosters!C22="","",Rosters!C22)</f>
        <v>Skank Williams</v>
      </c>
      <c r="C25" s="203"/>
      <c r="D25" s="204"/>
      <c r="E25" s="204"/>
      <c r="F25" s="189"/>
      <c r="G25" s="203"/>
      <c r="H25" s="204"/>
      <c r="I25" s="204"/>
      <c r="J25" s="189"/>
      <c r="K25" s="205"/>
      <c r="L25" s="204"/>
      <c r="M25" s="204"/>
      <c r="N25" s="191"/>
      <c r="O25" s="203"/>
      <c r="P25" s="204"/>
      <c r="Q25" s="204"/>
      <c r="R25" s="189"/>
      <c r="S25" s="205"/>
      <c r="T25" s="204"/>
      <c r="U25" s="206"/>
      <c r="V25" s="191"/>
      <c r="W25" s="1069" t="str">
        <f>IF(COUNT(C25:V25)=0,"",COUNT(C25:V25))</f>
        <v/>
      </c>
      <c r="X25" s="203"/>
      <c r="Y25" s="204"/>
      <c r="Z25" s="204"/>
      <c r="AA25" s="204"/>
      <c r="AB25" s="207"/>
      <c r="AC25" s="194"/>
      <c r="AF25" s="1361" t="str">
        <f>A25</f>
        <v>99</v>
      </c>
      <c r="AG25" s="1139" t="str">
        <f>B25</f>
        <v>Skank Williams</v>
      </c>
      <c r="AH25" s="203"/>
      <c r="AI25" s="204"/>
      <c r="AJ25" s="204"/>
      <c r="AK25" s="189"/>
      <c r="AL25" s="203"/>
      <c r="AM25" s="204"/>
      <c r="AN25" s="204"/>
      <c r="AO25" s="189"/>
      <c r="AP25" s="205"/>
      <c r="AQ25" s="204"/>
      <c r="AR25" s="204"/>
      <c r="AS25" s="191"/>
      <c r="AT25" s="203"/>
      <c r="AU25" s="204"/>
      <c r="AV25" s="204"/>
      <c r="AW25" s="189"/>
      <c r="AX25" s="205"/>
      <c r="AY25" s="204"/>
      <c r="AZ25" s="206"/>
      <c r="BA25" s="191"/>
      <c r="BB25" s="1069" t="str">
        <f>IF(COUNT(AH25:BA25)=0,"",COUNT(AH25:BA25))</f>
        <v/>
      </c>
      <c r="BC25" s="203"/>
      <c r="BD25" s="204"/>
      <c r="BE25" s="204"/>
      <c r="BF25" s="204"/>
      <c r="BG25" s="207"/>
      <c r="BH25" s="194"/>
    </row>
    <row r="26" spans="1:60" ht="14" thickBot="1">
      <c r="A26" s="1362"/>
      <c r="B26" s="1140"/>
      <c r="C26" s="208"/>
      <c r="D26" s="209"/>
      <c r="E26" s="209"/>
      <c r="F26" s="197"/>
      <c r="G26" s="208"/>
      <c r="H26" s="209"/>
      <c r="I26" s="209"/>
      <c r="J26" s="197"/>
      <c r="K26" s="210"/>
      <c r="L26" s="209"/>
      <c r="M26" s="209"/>
      <c r="N26" s="199"/>
      <c r="O26" s="208"/>
      <c r="P26" s="209"/>
      <c r="Q26" s="209"/>
      <c r="R26" s="197"/>
      <c r="S26" s="210"/>
      <c r="T26" s="209"/>
      <c r="U26" s="211"/>
      <c r="V26" s="199"/>
      <c r="W26" s="1070"/>
      <c r="X26" s="208"/>
      <c r="Y26" s="209"/>
      <c r="Z26" s="209"/>
      <c r="AA26" s="209"/>
      <c r="AB26" s="212"/>
      <c r="AC26" s="202"/>
      <c r="AF26" s="1362"/>
      <c r="AG26" s="1140"/>
      <c r="AH26" s="208"/>
      <c r="AI26" s="209"/>
      <c r="AJ26" s="209"/>
      <c r="AK26" s="197"/>
      <c r="AL26" s="208"/>
      <c r="AM26" s="209"/>
      <c r="AN26" s="209"/>
      <c r="AO26" s="197"/>
      <c r="AP26" s="210"/>
      <c r="AQ26" s="209"/>
      <c r="AR26" s="209"/>
      <c r="AS26" s="199"/>
      <c r="AT26" s="208"/>
      <c r="AU26" s="209"/>
      <c r="AV26" s="209"/>
      <c r="AW26" s="197"/>
      <c r="AX26" s="210"/>
      <c r="AY26" s="209"/>
      <c r="AZ26" s="211"/>
      <c r="BA26" s="199"/>
      <c r="BB26" s="1070"/>
      <c r="BC26" s="208"/>
      <c r="BD26" s="209"/>
      <c r="BE26" s="209"/>
      <c r="BF26" s="209"/>
      <c r="BG26" s="212"/>
      <c r="BH26" s="202"/>
    </row>
    <row r="27" spans="1:60">
      <c r="A27" s="1359" t="str">
        <f ca="1">IF(Rosters!B23="","",Rosters!B23)</f>
        <v>96</v>
      </c>
      <c r="B27" s="1141" t="str">
        <f ca="1">IF(Rosters!C23="","",Rosters!C23)</f>
        <v>Finnish-Her</v>
      </c>
      <c r="C27" s="187"/>
      <c r="D27" s="188"/>
      <c r="E27" s="188"/>
      <c r="F27" s="189"/>
      <c r="G27" s="187"/>
      <c r="H27" s="188"/>
      <c r="I27" s="188"/>
      <c r="J27" s="189"/>
      <c r="K27" s="190"/>
      <c r="L27" s="188"/>
      <c r="M27" s="188"/>
      <c r="N27" s="191"/>
      <c r="O27" s="187"/>
      <c r="P27" s="188"/>
      <c r="Q27" s="188"/>
      <c r="R27" s="189"/>
      <c r="S27" s="190"/>
      <c r="T27" s="188"/>
      <c r="U27" s="192"/>
      <c r="V27" s="191"/>
      <c r="W27" s="1069" t="str">
        <f>IF(COUNT(C27:V27)=0,"",COUNT(C27:V27))</f>
        <v/>
      </c>
      <c r="X27" s="187"/>
      <c r="Y27" s="188"/>
      <c r="Z27" s="188"/>
      <c r="AA27" s="188"/>
      <c r="AB27" s="193"/>
      <c r="AC27" s="194"/>
      <c r="AF27" s="1359" t="str">
        <f>A27</f>
        <v>96</v>
      </c>
      <c r="AG27" s="1141" t="str">
        <f>B27</f>
        <v>Finnish-Her</v>
      </c>
      <c r="AH27" s="213"/>
      <c r="AI27" s="188"/>
      <c r="AJ27" s="188"/>
      <c r="AK27" s="189"/>
      <c r="AL27" s="187"/>
      <c r="AM27" s="188"/>
      <c r="AN27" s="188"/>
      <c r="AO27" s="189"/>
      <c r="AP27" s="190"/>
      <c r="AQ27" s="188"/>
      <c r="AR27" s="188"/>
      <c r="AS27" s="191"/>
      <c r="AT27" s="187"/>
      <c r="AU27" s="188"/>
      <c r="AV27" s="188"/>
      <c r="AW27" s="189"/>
      <c r="AX27" s="190"/>
      <c r="AY27" s="188"/>
      <c r="AZ27" s="192"/>
      <c r="BA27" s="191"/>
      <c r="BB27" s="1069" t="str">
        <f>IF(COUNT(AH27:BA27)=0,"",COUNT(AH27:BA27))</f>
        <v/>
      </c>
      <c r="BC27" s="187"/>
      <c r="BD27" s="188"/>
      <c r="BE27" s="188"/>
      <c r="BF27" s="188"/>
      <c r="BG27" s="193"/>
      <c r="BH27" s="194"/>
    </row>
    <row r="28" spans="1:60" ht="14" thickBot="1">
      <c r="A28" s="1360"/>
      <c r="B28" s="1142"/>
      <c r="C28" s="195"/>
      <c r="D28" s="196"/>
      <c r="E28" s="196"/>
      <c r="F28" s="197"/>
      <c r="G28" s="195"/>
      <c r="H28" s="196"/>
      <c r="I28" s="196"/>
      <c r="J28" s="197"/>
      <c r="K28" s="198"/>
      <c r="L28" s="196"/>
      <c r="M28" s="196"/>
      <c r="N28" s="199"/>
      <c r="O28" s="195"/>
      <c r="P28" s="196"/>
      <c r="Q28" s="196"/>
      <c r="R28" s="197"/>
      <c r="S28" s="198"/>
      <c r="T28" s="196"/>
      <c r="U28" s="200"/>
      <c r="V28" s="199"/>
      <c r="W28" s="1070"/>
      <c r="X28" s="195"/>
      <c r="Y28" s="196"/>
      <c r="Z28" s="196"/>
      <c r="AA28" s="196"/>
      <c r="AB28" s="201"/>
      <c r="AC28" s="202"/>
      <c r="AF28" s="1360"/>
      <c r="AG28" s="1142"/>
      <c r="AH28" s="214"/>
      <c r="AI28" s="196"/>
      <c r="AJ28" s="196"/>
      <c r="AK28" s="197"/>
      <c r="AL28" s="195"/>
      <c r="AM28" s="196"/>
      <c r="AN28" s="196"/>
      <c r="AO28" s="197"/>
      <c r="AP28" s="198"/>
      <c r="AQ28" s="196"/>
      <c r="AR28" s="196"/>
      <c r="AS28" s="199"/>
      <c r="AT28" s="195"/>
      <c r="AU28" s="196"/>
      <c r="AV28" s="196"/>
      <c r="AW28" s="197"/>
      <c r="AX28" s="198"/>
      <c r="AY28" s="196"/>
      <c r="AZ28" s="200"/>
      <c r="BA28" s="199"/>
      <c r="BB28" s="1070"/>
      <c r="BC28" s="195"/>
      <c r="BD28" s="196"/>
      <c r="BE28" s="196"/>
      <c r="BF28" s="196"/>
      <c r="BG28" s="201"/>
      <c r="BH28" s="202"/>
    </row>
    <row r="29" spans="1:60">
      <c r="A29" s="1361" t="str">
        <f ca="1">IF(Rosters!B24="","",Rosters!B24)</f>
        <v>fish</v>
      </c>
      <c r="B29" s="1139" t="str">
        <f ca="1">IF(Rosters!C24="","",Rosters!C24)</f>
        <v>Eva Lucien</v>
      </c>
      <c r="C29" s="203"/>
      <c r="D29" s="204"/>
      <c r="E29" s="204"/>
      <c r="F29" s="189"/>
      <c r="G29" s="203"/>
      <c r="H29" s="204"/>
      <c r="I29" s="204"/>
      <c r="J29" s="189"/>
      <c r="K29" s="205"/>
      <c r="L29" s="204"/>
      <c r="M29" s="204"/>
      <c r="N29" s="191"/>
      <c r="O29" s="203"/>
      <c r="P29" s="204"/>
      <c r="Q29" s="204"/>
      <c r="R29" s="189"/>
      <c r="S29" s="205"/>
      <c r="T29" s="204"/>
      <c r="U29" s="206"/>
      <c r="V29" s="191"/>
      <c r="W29" s="1069" t="str">
        <f>IF(COUNT(C29:V29)=0,"",COUNT(C29:V29))</f>
        <v/>
      </c>
      <c r="X29" s="203"/>
      <c r="Y29" s="204"/>
      <c r="Z29" s="204"/>
      <c r="AA29" s="204"/>
      <c r="AB29" s="207"/>
      <c r="AC29" s="194"/>
      <c r="AF29" s="1361" t="str">
        <f>A29</f>
        <v>fish</v>
      </c>
      <c r="AG29" s="1139" t="str">
        <f>B29</f>
        <v>Eva Lucien</v>
      </c>
      <c r="AH29" s="203"/>
      <c r="AI29" s="204"/>
      <c r="AJ29" s="204"/>
      <c r="AK29" s="189"/>
      <c r="AL29" s="203"/>
      <c r="AM29" s="204"/>
      <c r="AN29" s="204"/>
      <c r="AO29" s="189"/>
      <c r="AP29" s="205"/>
      <c r="AQ29" s="204"/>
      <c r="AR29" s="204"/>
      <c r="AS29" s="191"/>
      <c r="AT29" s="203"/>
      <c r="AU29" s="204"/>
      <c r="AV29" s="204"/>
      <c r="AW29" s="189"/>
      <c r="AX29" s="205"/>
      <c r="AY29" s="204"/>
      <c r="AZ29" s="206"/>
      <c r="BA29" s="191"/>
      <c r="BB29" s="1069" t="str">
        <f>IF(COUNT(AH29:BA29)=0,"",COUNT(AH29:BA29))</f>
        <v/>
      </c>
      <c r="BC29" s="203"/>
      <c r="BD29" s="204"/>
      <c r="BE29" s="204"/>
      <c r="BF29" s="204"/>
      <c r="BG29" s="207"/>
      <c r="BH29" s="194"/>
    </row>
    <row r="30" spans="1:60" ht="14" thickBot="1">
      <c r="A30" s="1362"/>
      <c r="B30" s="1140"/>
      <c r="C30" s="208"/>
      <c r="D30" s="209"/>
      <c r="E30" s="209"/>
      <c r="F30" s="197"/>
      <c r="G30" s="208"/>
      <c r="H30" s="209"/>
      <c r="I30" s="209"/>
      <c r="J30" s="197"/>
      <c r="K30" s="210"/>
      <c r="L30" s="209"/>
      <c r="M30" s="209"/>
      <c r="N30" s="199"/>
      <c r="O30" s="208"/>
      <c r="P30" s="209"/>
      <c r="Q30" s="209"/>
      <c r="R30" s="197"/>
      <c r="S30" s="210"/>
      <c r="T30" s="209"/>
      <c r="U30" s="211"/>
      <c r="V30" s="199"/>
      <c r="W30" s="1070"/>
      <c r="X30" s="208"/>
      <c r="Y30" s="209"/>
      <c r="Z30" s="209"/>
      <c r="AA30" s="209"/>
      <c r="AB30" s="212"/>
      <c r="AC30" s="202"/>
      <c r="AF30" s="1362"/>
      <c r="AG30" s="1140"/>
      <c r="AH30" s="208"/>
      <c r="AI30" s="209"/>
      <c r="AJ30" s="209"/>
      <c r="AK30" s="197"/>
      <c r="AL30" s="208"/>
      <c r="AM30" s="209"/>
      <c r="AN30" s="209"/>
      <c r="AO30" s="197"/>
      <c r="AP30" s="210"/>
      <c r="AQ30" s="209"/>
      <c r="AR30" s="209"/>
      <c r="AS30" s="199"/>
      <c r="AT30" s="208"/>
      <c r="AU30" s="209"/>
      <c r="AV30" s="209"/>
      <c r="AW30" s="197"/>
      <c r="AX30" s="210"/>
      <c r="AY30" s="209"/>
      <c r="AZ30" s="211"/>
      <c r="BA30" s="199"/>
      <c r="BB30" s="1070"/>
      <c r="BC30" s="208"/>
      <c r="BD30" s="209"/>
      <c r="BE30" s="209"/>
      <c r="BF30" s="209"/>
      <c r="BG30" s="212"/>
      <c r="BH30" s="202"/>
    </row>
    <row r="31" spans="1:60">
      <c r="A31" s="1359" t="str">
        <f ca="1">IF(Rosters!B25="","",Rosters!B25)</f>
        <v/>
      </c>
      <c r="B31" s="1141" t="str">
        <f ca="1">IF(Rosters!C25="","",Rosters!C25)</f>
        <v/>
      </c>
      <c r="C31" s="187"/>
      <c r="D31" s="188"/>
      <c r="E31" s="188"/>
      <c r="F31" s="189"/>
      <c r="G31" s="187"/>
      <c r="H31" s="188"/>
      <c r="I31" s="188"/>
      <c r="J31" s="189"/>
      <c r="K31" s="190"/>
      <c r="L31" s="188"/>
      <c r="M31" s="188"/>
      <c r="N31" s="191"/>
      <c r="O31" s="187"/>
      <c r="P31" s="188"/>
      <c r="Q31" s="188"/>
      <c r="R31" s="189"/>
      <c r="S31" s="190"/>
      <c r="T31" s="188"/>
      <c r="U31" s="192"/>
      <c r="V31" s="191"/>
      <c r="W31" s="1069" t="str">
        <f>IF(COUNT(C31:V31)=0,"",COUNT(C31:V31))</f>
        <v/>
      </c>
      <c r="X31" s="187"/>
      <c r="Y31" s="188"/>
      <c r="Z31" s="188"/>
      <c r="AA31" s="188"/>
      <c r="AB31" s="193"/>
      <c r="AC31" s="194"/>
      <c r="AF31" s="1359" t="str">
        <f>A31</f>
        <v/>
      </c>
      <c r="AG31" s="1141" t="str">
        <f>B31</f>
        <v/>
      </c>
      <c r="AH31" s="187"/>
      <c r="AI31" s="188"/>
      <c r="AJ31" s="188"/>
      <c r="AK31" s="189"/>
      <c r="AL31" s="187"/>
      <c r="AM31" s="188"/>
      <c r="AN31" s="188"/>
      <c r="AO31" s="189"/>
      <c r="AP31" s="190"/>
      <c r="AQ31" s="188"/>
      <c r="AR31" s="188"/>
      <c r="AS31" s="191"/>
      <c r="AT31" s="187"/>
      <c r="AU31" s="188"/>
      <c r="AV31" s="188"/>
      <c r="AW31" s="189"/>
      <c r="AX31" s="190"/>
      <c r="AY31" s="188"/>
      <c r="AZ31" s="192"/>
      <c r="BA31" s="191"/>
      <c r="BB31" s="1069" t="str">
        <f>IF(COUNT(AH31:BA31)=0,"",COUNT(AH31:BA31))</f>
        <v/>
      </c>
      <c r="BC31" s="187"/>
      <c r="BD31" s="188"/>
      <c r="BE31" s="188"/>
      <c r="BF31" s="188"/>
      <c r="BG31" s="193"/>
      <c r="BH31" s="194"/>
    </row>
    <row r="32" spans="1:60" ht="14" thickBot="1">
      <c r="A32" s="1360"/>
      <c r="B32" s="1142"/>
      <c r="C32" s="195"/>
      <c r="D32" s="196"/>
      <c r="E32" s="196"/>
      <c r="F32" s="197"/>
      <c r="G32" s="195"/>
      <c r="H32" s="196"/>
      <c r="I32" s="196"/>
      <c r="J32" s="197"/>
      <c r="K32" s="198"/>
      <c r="L32" s="196"/>
      <c r="M32" s="196"/>
      <c r="N32" s="199"/>
      <c r="O32" s="195"/>
      <c r="P32" s="196"/>
      <c r="Q32" s="196"/>
      <c r="R32" s="197"/>
      <c r="S32" s="198"/>
      <c r="T32" s="196"/>
      <c r="U32" s="200"/>
      <c r="V32" s="199"/>
      <c r="W32" s="1070"/>
      <c r="X32" s="195"/>
      <c r="Y32" s="196"/>
      <c r="Z32" s="196"/>
      <c r="AA32" s="196"/>
      <c r="AB32" s="201"/>
      <c r="AC32" s="202"/>
      <c r="AF32" s="1360"/>
      <c r="AG32" s="1142"/>
      <c r="AH32" s="195"/>
      <c r="AI32" s="196"/>
      <c r="AJ32" s="196"/>
      <c r="AK32" s="197"/>
      <c r="AL32" s="195"/>
      <c r="AM32" s="196"/>
      <c r="AN32" s="196"/>
      <c r="AO32" s="197"/>
      <c r="AP32" s="198"/>
      <c r="AQ32" s="196"/>
      <c r="AR32" s="196"/>
      <c r="AS32" s="199"/>
      <c r="AT32" s="195"/>
      <c r="AU32" s="196"/>
      <c r="AV32" s="196"/>
      <c r="AW32" s="197"/>
      <c r="AX32" s="198"/>
      <c r="AY32" s="196"/>
      <c r="AZ32" s="200"/>
      <c r="BA32" s="199"/>
      <c r="BB32" s="1070"/>
      <c r="BC32" s="195"/>
      <c r="BD32" s="196"/>
      <c r="BE32" s="196"/>
      <c r="BF32" s="196"/>
      <c r="BG32" s="201"/>
      <c r="BH32" s="202"/>
    </row>
    <row r="33" spans="1:60">
      <c r="A33" s="1361" t="str">
        <f ca="1">IF(Rosters!B26="","",Rosters!B26)</f>
        <v/>
      </c>
      <c r="B33" s="1139" t="str">
        <f ca="1">IF(Rosters!C26="","",Rosters!C26)</f>
        <v/>
      </c>
      <c r="C33" s="203"/>
      <c r="D33" s="204"/>
      <c r="E33" s="204"/>
      <c r="F33" s="189"/>
      <c r="G33" s="203"/>
      <c r="H33" s="204"/>
      <c r="I33" s="204"/>
      <c r="J33" s="189"/>
      <c r="K33" s="205"/>
      <c r="L33" s="204"/>
      <c r="M33" s="204"/>
      <c r="N33" s="191"/>
      <c r="O33" s="203"/>
      <c r="P33" s="204"/>
      <c r="Q33" s="204"/>
      <c r="R33" s="189"/>
      <c r="S33" s="205"/>
      <c r="T33" s="204"/>
      <c r="U33" s="206"/>
      <c r="V33" s="191"/>
      <c r="W33" s="1069" t="str">
        <f>IF(COUNT(C33:V33)=0,"",COUNT(C33:V33))</f>
        <v/>
      </c>
      <c r="X33" s="203"/>
      <c r="Y33" s="204"/>
      <c r="Z33" s="204"/>
      <c r="AA33" s="204"/>
      <c r="AB33" s="207"/>
      <c r="AC33" s="194"/>
      <c r="AF33" s="1361" t="str">
        <f>A33</f>
        <v/>
      </c>
      <c r="AG33" s="1139" t="str">
        <f>B33</f>
        <v/>
      </c>
      <c r="AH33" s="203"/>
      <c r="AI33" s="204"/>
      <c r="AJ33" s="204"/>
      <c r="AK33" s="189"/>
      <c r="AL33" s="203"/>
      <c r="AM33" s="204"/>
      <c r="AN33" s="204"/>
      <c r="AO33" s="189"/>
      <c r="AP33" s="205"/>
      <c r="AQ33" s="204"/>
      <c r="AR33" s="204"/>
      <c r="AS33" s="191"/>
      <c r="AT33" s="203"/>
      <c r="AU33" s="204"/>
      <c r="AV33" s="204"/>
      <c r="AW33" s="189"/>
      <c r="AX33" s="205"/>
      <c r="AY33" s="204"/>
      <c r="AZ33" s="206"/>
      <c r="BA33" s="191"/>
      <c r="BB33" s="1069" t="str">
        <f>IF(COUNT(AH33:BA33)=0,"",COUNT(AH33:BA33))</f>
        <v/>
      </c>
      <c r="BC33" s="203"/>
      <c r="BD33" s="204"/>
      <c r="BE33" s="204"/>
      <c r="BF33" s="204"/>
      <c r="BG33" s="207"/>
      <c r="BH33" s="194"/>
    </row>
    <row r="34" spans="1:60" ht="14" thickBot="1">
      <c r="A34" s="1362"/>
      <c r="B34" s="1140"/>
      <c r="C34" s="208"/>
      <c r="D34" s="209"/>
      <c r="E34" s="209"/>
      <c r="F34" s="197"/>
      <c r="G34" s="208"/>
      <c r="H34" s="209"/>
      <c r="I34" s="209"/>
      <c r="J34" s="197"/>
      <c r="K34" s="210"/>
      <c r="L34" s="209"/>
      <c r="M34" s="209"/>
      <c r="N34" s="199"/>
      <c r="O34" s="208"/>
      <c r="P34" s="209"/>
      <c r="Q34" s="209"/>
      <c r="R34" s="197"/>
      <c r="S34" s="210"/>
      <c r="T34" s="209"/>
      <c r="U34" s="211"/>
      <c r="V34" s="199"/>
      <c r="W34" s="1070"/>
      <c r="X34" s="208"/>
      <c r="Y34" s="209"/>
      <c r="Z34" s="209"/>
      <c r="AA34" s="209"/>
      <c r="AB34" s="212"/>
      <c r="AC34" s="202"/>
      <c r="AF34" s="1362"/>
      <c r="AG34" s="1140"/>
      <c r="AH34" s="208"/>
      <c r="AI34" s="209"/>
      <c r="AJ34" s="209"/>
      <c r="AK34" s="197"/>
      <c r="AL34" s="208"/>
      <c r="AM34" s="209"/>
      <c r="AN34" s="209"/>
      <c r="AO34" s="197"/>
      <c r="AP34" s="210"/>
      <c r="AQ34" s="209"/>
      <c r="AR34" s="209"/>
      <c r="AS34" s="199"/>
      <c r="AT34" s="208"/>
      <c r="AU34" s="209"/>
      <c r="AV34" s="209"/>
      <c r="AW34" s="197"/>
      <c r="AX34" s="210"/>
      <c r="AY34" s="209"/>
      <c r="AZ34" s="211"/>
      <c r="BA34" s="199"/>
      <c r="BB34" s="1070"/>
      <c r="BC34" s="208"/>
      <c r="BD34" s="209"/>
      <c r="BE34" s="209"/>
      <c r="BF34" s="209"/>
      <c r="BG34" s="212"/>
      <c r="BH34" s="202"/>
    </row>
    <row r="35" spans="1:60">
      <c r="A35" s="1359" t="str">
        <f ca="1">IF(Rosters!B27="","",Rosters!B27)</f>
        <v/>
      </c>
      <c r="B35" s="1141" t="str">
        <f ca="1">IF(Rosters!C27="","",Rosters!C27)</f>
        <v/>
      </c>
      <c r="C35" s="187"/>
      <c r="D35" s="188"/>
      <c r="E35" s="188"/>
      <c r="F35" s="189"/>
      <c r="G35" s="187"/>
      <c r="H35" s="188"/>
      <c r="I35" s="188"/>
      <c r="J35" s="189"/>
      <c r="K35" s="190"/>
      <c r="L35" s="188"/>
      <c r="M35" s="188"/>
      <c r="N35" s="191"/>
      <c r="O35" s="187"/>
      <c r="P35" s="188"/>
      <c r="Q35" s="188"/>
      <c r="R35" s="189"/>
      <c r="S35" s="190"/>
      <c r="T35" s="188"/>
      <c r="U35" s="192"/>
      <c r="V35" s="191"/>
      <c r="W35" s="1069" t="str">
        <f>IF(COUNT(C35:V35)=0,"",COUNT(C35:V35))</f>
        <v/>
      </c>
      <c r="X35" s="187"/>
      <c r="Y35" s="188"/>
      <c r="Z35" s="188"/>
      <c r="AA35" s="188"/>
      <c r="AB35" s="193"/>
      <c r="AC35" s="194"/>
      <c r="AF35" s="1359" t="str">
        <f>A35</f>
        <v/>
      </c>
      <c r="AG35" s="1141" t="str">
        <f>B35</f>
        <v/>
      </c>
      <c r="AH35" s="213"/>
      <c r="AI35" s="188"/>
      <c r="AJ35" s="188"/>
      <c r="AK35" s="189"/>
      <c r="AL35" s="187"/>
      <c r="AM35" s="188"/>
      <c r="AN35" s="188"/>
      <c r="AO35" s="189"/>
      <c r="AP35" s="190"/>
      <c r="AQ35" s="188"/>
      <c r="AR35" s="188"/>
      <c r="AS35" s="191"/>
      <c r="AT35" s="187"/>
      <c r="AU35" s="188"/>
      <c r="AV35" s="188"/>
      <c r="AW35" s="189"/>
      <c r="AX35" s="190"/>
      <c r="AY35" s="188"/>
      <c r="AZ35" s="192"/>
      <c r="BA35" s="191"/>
      <c r="BB35" s="1069" t="str">
        <f>IF(COUNT(AH35:BA35)=0,"",COUNT(AH35:BA35))</f>
        <v/>
      </c>
      <c r="BC35" s="187"/>
      <c r="BD35" s="188"/>
      <c r="BE35" s="188"/>
      <c r="BF35" s="188"/>
      <c r="BG35" s="193"/>
      <c r="BH35" s="194"/>
    </row>
    <row r="36" spans="1:60" ht="13.5" customHeight="1" thickBot="1">
      <c r="A36" s="1360"/>
      <c r="B36" s="1142"/>
      <c r="C36" s="195"/>
      <c r="D36" s="196"/>
      <c r="E36" s="196"/>
      <c r="F36" s="197"/>
      <c r="G36" s="195"/>
      <c r="H36" s="196"/>
      <c r="I36" s="196"/>
      <c r="J36" s="197"/>
      <c r="K36" s="198"/>
      <c r="L36" s="196"/>
      <c r="M36" s="196"/>
      <c r="N36" s="199"/>
      <c r="O36" s="195"/>
      <c r="P36" s="196"/>
      <c r="Q36" s="196"/>
      <c r="R36" s="197"/>
      <c r="S36" s="198"/>
      <c r="T36" s="196"/>
      <c r="U36" s="200"/>
      <c r="V36" s="199"/>
      <c r="W36" s="1070"/>
      <c r="X36" s="195"/>
      <c r="Y36" s="196"/>
      <c r="Z36" s="196"/>
      <c r="AA36" s="196"/>
      <c r="AB36" s="201"/>
      <c r="AC36" s="202"/>
      <c r="AF36" s="1360"/>
      <c r="AG36" s="1142"/>
      <c r="AH36" s="214"/>
      <c r="AI36" s="196"/>
      <c r="AJ36" s="196"/>
      <c r="AK36" s="197"/>
      <c r="AL36" s="195"/>
      <c r="AM36" s="196"/>
      <c r="AN36" s="196"/>
      <c r="AO36" s="197"/>
      <c r="AP36" s="198"/>
      <c r="AQ36" s="196"/>
      <c r="AR36" s="196"/>
      <c r="AS36" s="199"/>
      <c r="AT36" s="195"/>
      <c r="AU36" s="196"/>
      <c r="AV36" s="196"/>
      <c r="AW36" s="197"/>
      <c r="AX36" s="198"/>
      <c r="AY36" s="196"/>
      <c r="AZ36" s="200"/>
      <c r="BA36" s="199"/>
      <c r="BB36" s="1070"/>
      <c r="BC36" s="195"/>
      <c r="BD36" s="196"/>
      <c r="BE36" s="196"/>
      <c r="BF36" s="196"/>
      <c r="BG36" s="201"/>
      <c r="BH36" s="202"/>
    </row>
    <row r="37" spans="1:60">
      <c r="A37" s="1361" t="str">
        <f ca="1">IF(Rosters!B28="","",Rosters!B28)</f>
        <v/>
      </c>
      <c r="B37" s="1139" t="str">
        <f ca="1">IF(Rosters!C28="","",Rosters!C28)</f>
        <v/>
      </c>
      <c r="C37" s="203"/>
      <c r="D37" s="204"/>
      <c r="E37" s="204"/>
      <c r="F37" s="189"/>
      <c r="G37" s="203"/>
      <c r="H37" s="204"/>
      <c r="I37" s="204"/>
      <c r="J37" s="189"/>
      <c r="K37" s="205"/>
      <c r="L37" s="204"/>
      <c r="M37" s="204"/>
      <c r="N37" s="191"/>
      <c r="O37" s="203"/>
      <c r="P37" s="204"/>
      <c r="Q37" s="204"/>
      <c r="R37" s="189"/>
      <c r="S37" s="205"/>
      <c r="T37" s="204"/>
      <c r="U37" s="206"/>
      <c r="V37" s="191"/>
      <c r="W37" s="1069" t="str">
        <f>IF(COUNT(C37:V37)=0,"",COUNT(C37:V37))</f>
        <v/>
      </c>
      <c r="X37" s="203"/>
      <c r="Y37" s="204"/>
      <c r="Z37" s="204"/>
      <c r="AA37" s="204"/>
      <c r="AB37" s="207"/>
      <c r="AC37" s="194"/>
      <c r="AF37" s="1361" t="str">
        <f>A37</f>
        <v/>
      </c>
      <c r="AG37" s="1139" t="str">
        <f>B37</f>
        <v/>
      </c>
      <c r="AH37" s="203"/>
      <c r="AI37" s="204"/>
      <c r="AJ37" s="204"/>
      <c r="AK37" s="189"/>
      <c r="AL37" s="203"/>
      <c r="AM37" s="204"/>
      <c r="AN37" s="204"/>
      <c r="AO37" s="189"/>
      <c r="AP37" s="205"/>
      <c r="AQ37" s="204"/>
      <c r="AR37" s="204"/>
      <c r="AS37" s="191"/>
      <c r="AT37" s="203"/>
      <c r="AU37" s="204"/>
      <c r="AV37" s="204"/>
      <c r="AW37" s="189"/>
      <c r="AX37" s="205"/>
      <c r="AY37" s="204"/>
      <c r="AZ37" s="206"/>
      <c r="BA37" s="191"/>
      <c r="BB37" s="1069" t="str">
        <f>IF(COUNT(AH37:BA37)=0,"",COUNT(AH37:BA37))</f>
        <v/>
      </c>
      <c r="BC37" s="203"/>
      <c r="BD37" s="204"/>
      <c r="BE37" s="204"/>
      <c r="BF37" s="204"/>
      <c r="BG37" s="207"/>
      <c r="BH37" s="194"/>
    </row>
    <row r="38" spans="1:60" ht="14" thickBot="1">
      <c r="A38" s="1362"/>
      <c r="B38" s="1140"/>
      <c r="C38" s="208"/>
      <c r="D38" s="209"/>
      <c r="E38" s="209"/>
      <c r="F38" s="197"/>
      <c r="G38" s="208"/>
      <c r="H38" s="209"/>
      <c r="I38" s="209"/>
      <c r="J38" s="197"/>
      <c r="K38" s="210"/>
      <c r="L38" s="209"/>
      <c r="M38" s="209"/>
      <c r="N38" s="199"/>
      <c r="O38" s="208"/>
      <c r="P38" s="209"/>
      <c r="Q38" s="209"/>
      <c r="R38" s="197"/>
      <c r="S38" s="210"/>
      <c r="T38" s="209"/>
      <c r="U38" s="211"/>
      <c r="V38" s="199"/>
      <c r="W38" s="1070"/>
      <c r="X38" s="208"/>
      <c r="Y38" s="209"/>
      <c r="Z38" s="209"/>
      <c r="AA38" s="209"/>
      <c r="AB38" s="212"/>
      <c r="AC38" s="202"/>
      <c r="AF38" s="1362"/>
      <c r="AG38" s="1140"/>
      <c r="AH38" s="208"/>
      <c r="AI38" s="209"/>
      <c r="AJ38" s="209"/>
      <c r="AK38" s="197"/>
      <c r="AL38" s="208"/>
      <c r="AM38" s="209"/>
      <c r="AN38" s="209"/>
      <c r="AO38" s="197"/>
      <c r="AP38" s="210"/>
      <c r="AQ38" s="209"/>
      <c r="AR38" s="209"/>
      <c r="AS38" s="199"/>
      <c r="AT38" s="208"/>
      <c r="AU38" s="209"/>
      <c r="AV38" s="209"/>
      <c r="AW38" s="197"/>
      <c r="AX38" s="210"/>
      <c r="AY38" s="209"/>
      <c r="AZ38" s="211"/>
      <c r="BA38" s="199"/>
      <c r="BB38" s="1070"/>
      <c r="BC38" s="208"/>
      <c r="BD38" s="209"/>
      <c r="BE38" s="209"/>
      <c r="BF38" s="209"/>
      <c r="BG38" s="212"/>
      <c r="BH38" s="202"/>
    </row>
    <row r="39" spans="1:60">
      <c r="A39" s="1359" t="str">
        <f ca="1">IF(Rosters!B29="","",Rosters!B29)</f>
        <v/>
      </c>
      <c r="B39" s="1141" t="str">
        <f ca="1">IF(Rosters!C29="","",Rosters!C29)</f>
        <v/>
      </c>
      <c r="C39" s="187"/>
      <c r="D39" s="188"/>
      <c r="E39" s="188"/>
      <c r="F39" s="189"/>
      <c r="G39" s="187"/>
      <c r="H39" s="188"/>
      <c r="I39" s="188"/>
      <c r="J39" s="189"/>
      <c r="K39" s="190"/>
      <c r="L39" s="188"/>
      <c r="M39" s="188"/>
      <c r="N39" s="191"/>
      <c r="O39" s="187"/>
      <c r="P39" s="188"/>
      <c r="Q39" s="188"/>
      <c r="R39" s="189"/>
      <c r="S39" s="190"/>
      <c r="T39" s="188"/>
      <c r="U39" s="192"/>
      <c r="V39" s="191"/>
      <c r="W39" s="1069" t="str">
        <f>IF(COUNT(C39:V39)=0,"",COUNT(C39:V39))</f>
        <v/>
      </c>
      <c r="X39" s="187"/>
      <c r="Y39" s="188"/>
      <c r="Z39" s="188"/>
      <c r="AA39" s="188"/>
      <c r="AB39" s="193"/>
      <c r="AC39" s="194"/>
      <c r="AF39" s="1359" t="str">
        <f>A39</f>
        <v/>
      </c>
      <c r="AG39" s="1141" t="str">
        <f>B39</f>
        <v/>
      </c>
      <c r="AH39" s="187"/>
      <c r="AI39" s="188"/>
      <c r="AJ39" s="188"/>
      <c r="AK39" s="189"/>
      <c r="AL39" s="187"/>
      <c r="AM39" s="188"/>
      <c r="AN39" s="188"/>
      <c r="AO39" s="189"/>
      <c r="AP39" s="190"/>
      <c r="AQ39" s="188"/>
      <c r="AR39" s="188"/>
      <c r="AS39" s="191"/>
      <c r="AT39" s="187"/>
      <c r="AU39" s="188"/>
      <c r="AV39" s="188"/>
      <c r="AW39" s="189"/>
      <c r="AX39" s="190"/>
      <c r="AY39" s="188"/>
      <c r="AZ39" s="192"/>
      <c r="BA39" s="191"/>
      <c r="BB39" s="1069" t="str">
        <f>IF(COUNT(AH39:BA39)=0,"",COUNT(AH39:BA39))</f>
        <v/>
      </c>
      <c r="BC39" s="187"/>
      <c r="BD39" s="188"/>
      <c r="BE39" s="188"/>
      <c r="BF39" s="188"/>
      <c r="BG39" s="193"/>
      <c r="BH39" s="194"/>
    </row>
    <row r="40" spans="1:60" ht="14" thickBot="1">
      <c r="A40" s="1360"/>
      <c r="B40" s="1142"/>
      <c r="C40" s="195"/>
      <c r="D40" s="196"/>
      <c r="E40" s="196"/>
      <c r="F40" s="197"/>
      <c r="G40" s="195"/>
      <c r="H40" s="196"/>
      <c r="I40" s="196"/>
      <c r="J40" s="197"/>
      <c r="K40" s="198"/>
      <c r="L40" s="196"/>
      <c r="M40" s="196"/>
      <c r="N40" s="199"/>
      <c r="O40" s="195"/>
      <c r="P40" s="196"/>
      <c r="Q40" s="196"/>
      <c r="R40" s="197"/>
      <c r="S40" s="198"/>
      <c r="T40" s="196"/>
      <c r="U40" s="200"/>
      <c r="V40" s="199"/>
      <c r="W40" s="1070"/>
      <c r="X40" s="195"/>
      <c r="Y40" s="196"/>
      <c r="Z40" s="196"/>
      <c r="AA40" s="196"/>
      <c r="AB40" s="201"/>
      <c r="AC40" s="202"/>
      <c r="AF40" s="1360"/>
      <c r="AG40" s="1142"/>
      <c r="AH40" s="195"/>
      <c r="AI40" s="196"/>
      <c r="AJ40" s="196"/>
      <c r="AK40" s="197"/>
      <c r="AL40" s="195"/>
      <c r="AM40" s="196"/>
      <c r="AN40" s="196"/>
      <c r="AO40" s="197"/>
      <c r="AP40" s="198"/>
      <c r="AQ40" s="196"/>
      <c r="AR40" s="196"/>
      <c r="AS40" s="199"/>
      <c r="AT40" s="195"/>
      <c r="AU40" s="196"/>
      <c r="AV40" s="196"/>
      <c r="AW40" s="197"/>
      <c r="AX40" s="198"/>
      <c r="AY40" s="196"/>
      <c r="AZ40" s="200"/>
      <c r="BA40" s="199"/>
      <c r="BB40" s="1070"/>
      <c r="BC40" s="195"/>
      <c r="BD40" s="196"/>
      <c r="BE40" s="196"/>
      <c r="BF40" s="196"/>
      <c r="BG40" s="201"/>
      <c r="BH40" s="202"/>
    </row>
    <row r="41" spans="1:60">
      <c r="A41" s="1361" t="str">
        <f ca="1">IF(Rosters!B30="","",Rosters!B30)</f>
        <v/>
      </c>
      <c r="B41" s="1139" t="str">
        <f ca="1">IF(Rosters!C30="","",Rosters!C30)</f>
        <v/>
      </c>
      <c r="C41" s="203"/>
      <c r="D41" s="204"/>
      <c r="E41" s="204"/>
      <c r="F41" s="189"/>
      <c r="G41" s="203"/>
      <c r="H41" s="204"/>
      <c r="I41" s="204"/>
      <c r="J41" s="189"/>
      <c r="K41" s="205"/>
      <c r="L41" s="204"/>
      <c r="M41" s="204"/>
      <c r="N41" s="191"/>
      <c r="O41" s="203"/>
      <c r="P41" s="204"/>
      <c r="Q41" s="204"/>
      <c r="R41" s="189"/>
      <c r="S41" s="205"/>
      <c r="T41" s="204"/>
      <c r="U41" s="206"/>
      <c r="V41" s="191"/>
      <c r="W41" s="1069" t="str">
        <f>IF(COUNT(C41:V41)=0,"",COUNT(C41:V41))</f>
        <v/>
      </c>
      <c r="X41" s="203"/>
      <c r="Y41" s="204"/>
      <c r="Z41" s="204"/>
      <c r="AA41" s="204"/>
      <c r="AB41" s="207"/>
      <c r="AC41" s="194"/>
      <c r="AF41" s="1361" t="str">
        <f>A41</f>
        <v/>
      </c>
      <c r="AG41" s="1139" t="str">
        <f>B41</f>
        <v/>
      </c>
      <c r="AH41" s="203"/>
      <c r="AI41" s="204"/>
      <c r="AJ41" s="204"/>
      <c r="AK41" s="189"/>
      <c r="AL41" s="203"/>
      <c r="AM41" s="204"/>
      <c r="AN41" s="204"/>
      <c r="AO41" s="189"/>
      <c r="AP41" s="205"/>
      <c r="AQ41" s="204"/>
      <c r="AR41" s="204"/>
      <c r="AS41" s="191"/>
      <c r="AT41" s="203"/>
      <c r="AU41" s="204"/>
      <c r="AV41" s="204"/>
      <c r="AW41" s="189"/>
      <c r="AX41" s="205"/>
      <c r="AY41" s="204"/>
      <c r="AZ41" s="206"/>
      <c r="BA41" s="191"/>
      <c r="BB41" s="1069" t="str">
        <f>IF(COUNT(AH41:BA41)=0,"",COUNT(AH41:BA41))</f>
        <v/>
      </c>
      <c r="BC41" s="203"/>
      <c r="BD41" s="204"/>
      <c r="BE41" s="204"/>
      <c r="BF41" s="204"/>
      <c r="BG41" s="207"/>
      <c r="BH41" s="194"/>
    </row>
    <row r="42" spans="1:60" ht="14" thickBot="1">
      <c r="A42" s="1362"/>
      <c r="B42" s="1140"/>
      <c r="C42" s="208"/>
      <c r="D42" s="209"/>
      <c r="E42" s="209"/>
      <c r="F42" s="197"/>
      <c r="G42" s="208"/>
      <c r="H42" s="209"/>
      <c r="I42" s="209"/>
      <c r="J42" s="197"/>
      <c r="K42" s="210"/>
      <c r="L42" s="209"/>
      <c r="M42" s="209"/>
      <c r="N42" s="199"/>
      <c r="O42" s="208"/>
      <c r="P42" s="209"/>
      <c r="Q42" s="209"/>
      <c r="R42" s="197"/>
      <c r="S42" s="210"/>
      <c r="T42" s="209"/>
      <c r="U42" s="211"/>
      <c r="V42" s="199"/>
      <c r="W42" s="1070"/>
      <c r="X42" s="208"/>
      <c r="Y42" s="209"/>
      <c r="Z42" s="209"/>
      <c r="AA42" s="209"/>
      <c r="AB42" s="212"/>
      <c r="AC42" s="202"/>
      <c r="AF42" s="1362"/>
      <c r="AG42" s="1140"/>
      <c r="AH42" s="208"/>
      <c r="AI42" s="209"/>
      <c r="AJ42" s="209"/>
      <c r="AK42" s="197"/>
      <c r="AL42" s="208"/>
      <c r="AM42" s="209"/>
      <c r="AN42" s="209"/>
      <c r="AO42" s="197"/>
      <c r="AP42" s="210"/>
      <c r="AQ42" s="209"/>
      <c r="AR42" s="209"/>
      <c r="AS42" s="199"/>
      <c r="AT42" s="208"/>
      <c r="AU42" s="209"/>
      <c r="AV42" s="209"/>
      <c r="AW42" s="197"/>
      <c r="AX42" s="210"/>
      <c r="AY42" s="209"/>
      <c r="AZ42" s="211"/>
      <c r="BA42" s="199"/>
      <c r="BB42" s="1070"/>
      <c r="BC42" s="208"/>
      <c r="BD42" s="209"/>
      <c r="BE42" s="209"/>
      <c r="BF42" s="209"/>
      <c r="BG42" s="212"/>
      <c r="BH42" s="202"/>
    </row>
    <row r="43" spans="1:60" ht="14" thickBot="1">
      <c r="A43" s="178" t="s">
        <v>148</v>
      </c>
      <c r="B43" s="1119" t="str">
        <f ca="1">IF(Rosters!H9="","Away Team",Rosters!H9)</f>
        <v>Detroit Derby Girls</v>
      </c>
      <c r="C43" s="1119"/>
      <c r="D43" s="1119"/>
      <c r="E43" s="1119"/>
      <c r="F43" s="1119"/>
      <c r="G43" s="1119"/>
      <c r="H43" s="1120" t="s">
        <v>67</v>
      </c>
      <c r="I43" s="1120"/>
      <c r="J43" s="1120"/>
      <c r="K43" s="1120"/>
      <c r="L43" s="1120"/>
      <c r="M43" s="1034"/>
      <c r="N43" s="1034"/>
      <c r="O43" s="1034"/>
      <c r="P43" s="1034"/>
      <c r="Q43" s="1034"/>
      <c r="R43" s="1034"/>
      <c r="S43" s="1034"/>
      <c r="T43" s="1034"/>
      <c r="U43" s="1034"/>
      <c r="V43" s="1034"/>
      <c r="W43" s="1051">
        <f ca="1">IF(Rosters!$B$5="","",Rosters!$B$5)</f>
        <v>40072</v>
      </c>
      <c r="X43" s="1051"/>
      <c r="Y43" s="1051"/>
      <c r="Z43" s="1120" t="s">
        <v>162</v>
      </c>
      <c r="AA43" s="1120"/>
      <c r="AB43" s="1120"/>
      <c r="AC43" s="179">
        <f>AC1</f>
        <v>1</v>
      </c>
      <c r="AF43" s="178" t="s">
        <v>148</v>
      </c>
      <c r="AG43" s="1119" t="str">
        <f>B43</f>
        <v>Detroit Derby Girls</v>
      </c>
      <c r="AH43" s="1119"/>
      <c r="AI43" s="1119"/>
      <c r="AJ43" s="1119"/>
      <c r="AK43" s="1119"/>
      <c r="AL43" s="1119"/>
      <c r="AM43" s="1120" t="s">
        <v>67</v>
      </c>
      <c r="AN43" s="1120"/>
      <c r="AO43" s="1120"/>
      <c r="AP43" s="1120"/>
      <c r="AQ43" s="1120"/>
      <c r="AR43" s="1034"/>
      <c r="AS43" s="1034"/>
      <c r="AT43" s="1034"/>
      <c r="AU43" s="1034"/>
      <c r="AV43" s="1034"/>
      <c r="AW43" s="1034"/>
      <c r="AX43" s="1034"/>
      <c r="AY43" s="1034"/>
      <c r="AZ43" s="1034"/>
      <c r="BA43" s="1034"/>
      <c r="BB43" s="1051">
        <f ca="1">IF(Rosters!$B$5="","",Rosters!$B$5)</f>
        <v>40072</v>
      </c>
      <c r="BC43" s="1051"/>
      <c r="BD43" s="1051"/>
      <c r="BE43" s="1120" t="s">
        <v>162</v>
      </c>
      <c r="BF43" s="1120"/>
      <c r="BG43" s="1120"/>
      <c r="BH43" s="179">
        <f>BH1</f>
        <v>2</v>
      </c>
    </row>
    <row r="44" spans="1:60" ht="14" thickBot="1">
      <c r="A44" s="74" t="s">
        <v>133</v>
      </c>
      <c r="B44" s="215" t="s">
        <v>137</v>
      </c>
      <c r="C44" s="1146" t="s">
        <v>140</v>
      </c>
      <c r="D44" s="1144"/>
      <c r="E44" s="1144"/>
      <c r="F44" s="1145"/>
      <c r="G44" s="1123" t="s">
        <v>140</v>
      </c>
      <c r="H44" s="1124"/>
      <c r="I44" s="1124"/>
      <c r="J44" s="1149"/>
      <c r="K44" s="1143" t="s">
        <v>140</v>
      </c>
      <c r="L44" s="1144"/>
      <c r="M44" s="1144"/>
      <c r="N44" s="1145"/>
      <c r="O44" s="1143" t="s">
        <v>140</v>
      </c>
      <c r="P44" s="1144"/>
      <c r="Q44" s="1144"/>
      <c r="R44" s="1145"/>
      <c r="S44" s="1123" t="s">
        <v>140</v>
      </c>
      <c r="T44" s="1124"/>
      <c r="U44" s="1124"/>
      <c r="V44" s="1125"/>
      <c r="W44" s="181" t="s">
        <v>139</v>
      </c>
      <c r="X44" s="1146" t="s">
        <v>153</v>
      </c>
      <c r="Y44" s="1144"/>
      <c r="Z44" s="1144"/>
      <c r="AA44" s="1144"/>
      <c r="AB44" s="1144"/>
      <c r="AC44" s="182" t="s">
        <v>18</v>
      </c>
      <c r="AF44" s="183" t="s">
        <v>133</v>
      </c>
      <c r="AG44" s="184" t="s">
        <v>137</v>
      </c>
      <c r="AH44" s="1117" t="s">
        <v>140</v>
      </c>
      <c r="AI44" s="1118"/>
      <c r="AJ44" s="1118"/>
      <c r="AK44" s="1122"/>
      <c r="AL44" s="1126" t="s">
        <v>140</v>
      </c>
      <c r="AM44" s="1127"/>
      <c r="AN44" s="1127"/>
      <c r="AO44" s="1128"/>
      <c r="AP44" s="1121" t="s">
        <v>140</v>
      </c>
      <c r="AQ44" s="1118"/>
      <c r="AR44" s="1118"/>
      <c r="AS44" s="1122"/>
      <c r="AT44" s="1121" t="s">
        <v>140</v>
      </c>
      <c r="AU44" s="1118"/>
      <c r="AV44" s="1118"/>
      <c r="AW44" s="1122"/>
      <c r="AX44" s="1123" t="s">
        <v>140</v>
      </c>
      <c r="AY44" s="1124"/>
      <c r="AZ44" s="1124"/>
      <c r="BA44" s="1125"/>
      <c r="BB44" s="185" t="s">
        <v>139</v>
      </c>
      <c r="BC44" s="1117" t="s">
        <v>153</v>
      </c>
      <c r="BD44" s="1118"/>
      <c r="BE44" s="1118"/>
      <c r="BF44" s="1118"/>
      <c r="BG44" s="1118"/>
      <c r="BH44" s="186" t="s">
        <v>18</v>
      </c>
    </row>
    <row r="45" spans="1:60">
      <c r="A45" s="1365" t="str">
        <f ca="1">IF(Rosters!H11="","",Rosters!H11)</f>
        <v>0</v>
      </c>
      <c r="B45" s="1367" t="str">
        <f ca="1">IF(Rosters!I11="","",Rosters!I11)</f>
        <v>Vicious Vixen</v>
      </c>
      <c r="C45" s="190"/>
      <c r="D45" s="188"/>
      <c r="E45" s="188"/>
      <c r="F45" s="189"/>
      <c r="G45" s="187"/>
      <c r="H45" s="188"/>
      <c r="I45" s="188"/>
      <c r="J45" s="189"/>
      <c r="K45" s="190"/>
      <c r="L45" s="188"/>
      <c r="M45" s="188"/>
      <c r="N45" s="191"/>
      <c r="O45" s="187"/>
      <c r="P45" s="188"/>
      <c r="Q45" s="188"/>
      <c r="R45" s="189"/>
      <c r="S45" s="190"/>
      <c r="T45" s="188"/>
      <c r="U45" s="192"/>
      <c r="V45" s="191"/>
      <c r="W45" s="1069" t="str">
        <f>IF(COUNT(C45:V45)=0,"",COUNT(C45:V45))</f>
        <v/>
      </c>
      <c r="X45" s="187"/>
      <c r="Y45" s="188"/>
      <c r="Z45" s="188"/>
      <c r="AA45" s="188"/>
      <c r="AB45" s="193"/>
      <c r="AC45" s="194"/>
      <c r="AF45" s="1365" t="str">
        <f>A45</f>
        <v>0</v>
      </c>
      <c r="AG45" s="1110" t="str">
        <f>B45</f>
        <v>Vicious Vixen</v>
      </c>
      <c r="AH45" s="187"/>
      <c r="AI45" s="188"/>
      <c r="AJ45" s="188"/>
      <c r="AK45" s="189"/>
      <c r="AL45" s="187"/>
      <c r="AM45" s="188"/>
      <c r="AN45" s="188"/>
      <c r="AO45" s="189"/>
      <c r="AP45" s="190"/>
      <c r="AQ45" s="188"/>
      <c r="AR45" s="188"/>
      <c r="AS45" s="191"/>
      <c r="AT45" s="187"/>
      <c r="AU45" s="188"/>
      <c r="AV45" s="188"/>
      <c r="AW45" s="189"/>
      <c r="AX45" s="190"/>
      <c r="AY45" s="188"/>
      <c r="AZ45" s="192"/>
      <c r="BA45" s="191"/>
      <c r="BB45" s="1069" t="str">
        <f>IF(COUNT(AH45:BA45)=0,"",COUNT(AH45:BA45))</f>
        <v/>
      </c>
      <c r="BC45" s="187"/>
      <c r="BD45" s="188"/>
      <c r="BE45" s="188"/>
      <c r="BF45" s="188"/>
      <c r="BG45" s="193"/>
      <c r="BH45" s="194"/>
    </row>
    <row r="46" spans="1:60" ht="14" thickBot="1">
      <c r="A46" s="1366"/>
      <c r="B46" s="1368"/>
      <c r="C46" s="198"/>
      <c r="D46" s="196"/>
      <c r="E46" s="196"/>
      <c r="F46" s="197"/>
      <c r="G46" s="195"/>
      <c r="H46" s="196"/>
      <c r="I46" s="196"/>
      <c r="J46" s="197"/>
      <c r="K46" s="198"/>
      <c r="L46" s="196"/>
      <c r="M46" s="196"/>
      <c r="N46" s="199"/>
      <c r="O46" s="195"/>
      <c r="P46" s="196"/>
      <c r="Q46" s="196"/>
      <c r="R46" s="197"/>
      <c r="S46" s="198"/>
      <c r="T46" s="196"/>
      <c r="U46" s="200"/>
      <c r="V46" s="199"/>
      <c r="W46" s="1070"/>
      <c r="X46" s="195"/>
      <c r="Y46" s="196"/>
      <c r="Z46" s="196"/>
      <c r="AA46" s="196"/>
      <c r="AB46" s="201"/>
      <c r="AC46" s="202"/>
      <c r="AF46" s="1366"/>
      <c r="AG46" s="1111"/>
      <c r="AH46" s="195"/>
      <c r="AI46" s="196"/>
      <c r="AJ46" s="196"/>
      <c r="AK46" s="197"/>
      <c r="AL46" s="195"/>
      <c r="AM46" s="196"/>
      <c r="AN46" s="196"/>
      <c r="AO46" s="197"/>
      <c r="AP46" s="198"/>
      <c r="AQ46" s="196"/>
      <c r="AR46" s="196"/>
      <c r="AS46" s="199"/>
      <c r="AT46" s="195"/>
      <c r="AU46" s="196"/>
      <c r="AV46" s="196"/>
      <c r="AW46" s="197"/>
      <c r="AX46" s="198"/>
      <c r="AY46" s="196"/>
      <c r="AZ46" s="200"/>
      <c r="BA46" s="199"/>
      <c r="BB46" s="1070"/>
      <c r="BC46" s="195"/>
      <c r="BD46" s="196"/>
      <c r="BE46" s="196"/>
      <c r="BF46" s="196"/>
      <c r="BG46" s="201"/>
      <c r="BH46" s="202"/>
    </row>
    <row r="47" spans="1:60">
      <c r="A47" s="1363" t="str">
        <f ca="1">IF(Rosters!H12="","",Rosters!H12)</f>
        <v>3CC</v>
      </c>
      <c r="B47" s="1085" t="str">
        <f ca="1">IF(Rosters!I12="","",Rosters!I12)</f>
        <v>Roxanna Hardplace</v>
      </c>
      <c r="C47" s="205"/>
      <c r="D47" s="204"/>
      <c r="E47" s="204"/>
      <c r="F47" s="189"/>
      <c r="G47" s="203"/>
      <c r="H47" s="204"/>
      <c r="I47" s="204"/>
      <c r="J47" s="189"/>
      <c r="K47" s="205"/>
      <c r="L47" s="204"/>
      <c r="M47" s="204"/>
      <c r="N47" s="191"/>
      <c r="O47" s="203"/>
      <c r="P47" s="204"/>
      <c r="Q47" s="204"/>
      <c r="R47" s="189"/>
      <c r="S47" s="205"/>
      <c r="T47" s="204"/>
      <c r="U47" s="206"/>
      <c r="V47" s="191"/>
      <c r="W47" s="1069" t="str">
        <f>IF(COUNT(C47:V47)=0,"",COUNT(C47:V47))</f>
        <v/>
      </c>
      <c r="X47" s="203"/>
      <c r="Y47" s="204"/>
      <c r="Z47" s="204"/>
      <c r="AA47" s="204"/>
      <c r="AB47" s="207"/>
      <c r="AC47" s="194"/>
      <c r="AF47" s="1363" t="str">
        <f>A47</f>
        <v>3CC</v>
      </c>
      <c r="AG47" s="1085" t="str">
        <f>B47</f>
        <v>Roxanna Hardplace</v>
      </c>
      <c r="AH47" s="203"/>
      <c r="AI47" s="204"/>
      <c r="AJ47" s="204"/>
      <c r="AK47" s="189"/>
      <c r="AL47" s="203"/>
      <c r="AM47" s="204"/>
      <c r="AN47" s="204"/>
      <c r="AO47" s="189"/>
      <c r="AP47" s="205"/>
      <c r="AQ47" s="204"/>
      <c r="AR47" s="204"/>
      <c r="AS47" s="191"/>
      <c r="AT47" s="203"/>
      <c r="AU47" s="204"/>
      <c r="AV47" s="204"/>
      <c r="AW47" s="189"/>
      <c r="AX47" s="205"/>
      <c r="AY47" s="204"/>
      <c r="AZ47" s="206"/>
      <c r="BA47" s="191"/>
      <c r="BB47" s="1069" t="str">
        <f>IF(COUNT(AH47:BA47)=0,"",COUNT(AH47:BA47))</f>
        <v/>
      </c>
      <c r="BC47" s="203"/>
      <c r="BD47" s="204"/>
      <c r="BE47" s="204"/>
      <c r="BF47" s="204"/>
      <c r="BG47" s="207"/>
      <c r="BH47" s="194"/>
    </row>
    <row r="48" spans="1:60" ht="14" thickBot="1">
      <c r="A48" s="1364"/>
      <c r="B48" s="1086"/>
      <c r="C48" s="210"/>
      <c r="D48" s="209"/>
      <c r="E48" s="209"/>
      <c r="F48" s="197"/>
      <c r="G48" s="208"/>
      <c r="H48" s="209"/>
      <c r="I48" s="209"/>
      <c r="J48" s="197"/>
      <c r="K48" s="210"/>
      <c r="L48" s="209"/>
      <c r="M48" s="209"/>
      <c r="N48" s="199"/>
      <c r="O48" s="208"/>
      <c r="P48" s="209"/>
      <c r="Q48" s="209"/>
      <c r="R48" s="197"/>
      <c r="S48" s="210"/>
      <c r="T48" s="209"/>
      <c r="U48" s="211"/>
      <c r="V48" s="199"/>
      <c r="W48" s="1070"/>
      <c r="X48" s="208"/>
      <c r="Y48" s="209"/>
      <c r="Z48" s="209"/>
      <c r="AA48" s="209"/>
      <c r="AB48" s="212"/>
      <c r="AC48" s="202"/>
      <c r="AF48" s="1364"/>
      <c r="AG48" s="1086"/>
      <c r="AH48" s="208"/>
      <c r="AI48" s="209"/>
      <c r="AJ48" s="209"/>
      <c r="AK48" s="197"/>
      <c r="AL48" s="208"/>
      <c r="AM48" s="209"/>
      <c r="AN48" s="209"/>
      <c r="AO48" s="197"/>
      <c r="AP48" s="210"/>
      <c r="AQ48" s="209"/>
      <c r="AR48" s="209"/>
      <c r="AS48" s="199"/>
      <c r="AT48" s="208"/>
      <c r="AU48" s="209"/>
      <c r="AV48" s="209"/>
      <c r="AW48" s="197"/>
      <c r="AX48" s="210"/>
      <c r="AY48" s="209"/>
      <c r="AZ48" s="211"/>
      <c r="BA48" s="199"/>
      <c r="BB48" s="1070"/>
      <c r="BC48" s="208"/>
      <c r="BD48" s="209"/>
      <c r="BE48" s="209"/>
      <c r="BF48" s="209"/>
      <c r="BG48" s="212"/>
      <c r="BH48" s="202"/>
    </row>
    <row r="49" spans="1:60">
      <c r="A49" s="1369" t="str">
        <f ca="1">IF(Rosters!H13="","",Rosters!H13)</f>
        <v>5</v>
      </c>
      <c r="B49" s="1112" t="str">
        <f ca="1">IF(Rosters!I13="","",Rosters!I13)</f>
        <v>Sista Slit'chya</v>
      </c>
      <c r="C49" s="190"/>
      <c r="D49" s="188"/>
      <c r="E49" s="188"/>
      <c r="F49" s="189"/>
      <c r="G49" s="187"/>
      <c r="H49" s="188"/>
      <c r="I49" s="188"/>
      <c r="J49" s="189"/>
      <c r="K49" s="190"/>
      <c r="L49" s="188"/>
      <c r="M49" s="188"/>
      <c r="N49" s="191"/>
      <c r="O49" s="187"/>
      <c r="P49" s="188"/>
      <c r="Q49" s="188"/>
      <c r="R49" s="189"/>
      <c r="S49" s="190"/>
      <c r="T49" s="188"/>
      <c r="U49" s="192"/>
      <c r="V49" s="191"/>
      <c r="W49" s="1069" t="str">
        <f>IF(COUNT(C49:V49)=0,"",COUNT(C49:V49))</f>
        <v/>
      </c>
      <c r="X49" s="187"/>
      <c r="Y49" s="188"/>
      <c r="Z49" s="188"/>
      <c r="AA49" s="188"/>
      <c r="AB49" s="193"/>
      <c r="AC49" s="194"/>
      <c r="AF49" s="1369" t="str">
        <f>A49</f>
        <v>5</v>
      </c>
      <c r="AG49" s="1112" t="str">
        <f>B49</f>
        <v>Sista Slit'chya</v>
      </c>
      <c r="AH49" s="187"/>
      <c r="AI49" s="188"/>
      <c r="AJ49" s="188"/>
      <c r="AK49" s="189"/>
      <c r="AL49" s="187"/>
      <c r="AM49" s="188"/>
      <c r="AN49" s="188"/>
      <c r="AO49" s="189"/>
      <c r="AP49" s="187"/>
      <c r="AQ49" s="188"/>
      <c r="AR49" s="188"/>
      <c r="AS49" s="191"/>
      <c r="AT49" s="187"/>
      <c r="AU49" s="188"/>
      <c r="AV49" s="188"/>
      <c r="AW49" s="189"/>
      <c r="AX49" s="190"/>
      <c r="AY49" s="188"/>
      <c r="AZ49" s="192"/>
      <c r="BA49" s="191"/>
      <c r="BB49" s="1069" t="str">
        <f>IF(COUNT(AH49:BA49)=0,"",COUNT(AH49:BA49))</f>
        <v/>
      </c>
      <c r="BC49" s="187"/>
      <c r="BD49" s="188"/>
      <c r="BE49" s="188"/>
      <c r="BF49" s="188"/>
      <c r="BG49" s="193"/>
      <c r="BH49" s="194"/>
    </row>
    <row r="50" spans="1:60" ht="14" thickBot="1">
      <c r="A50" s="1366"/>
      <c r="B50" s="1111"/>
      <c r="C50" s="198"/>
      <c r="D50" s="196"/>
      <c r="E50" s="196"/>
      <c r="F50" s="197"/>
      <c r="G50" s="195"/>
      <c r="H50" s="196"/>
      <c r="I50" s="196"/>
      <c r="J50" s="197"/>
      <c r="K50" s="198"/>
      <c r="L50" s="196"/>
      <c r="M50" s="196"/>
      <c r="N50" s="199"/>
      <c r="O50" s="195"/>
      <c r="P50" s="196"/>
      <c r="Q50" s="196"/>
      <c r="R50" s="197"/>
      <c r="S50" s="198"/>
      <c r="T50" s="196"/>
      <c r="U50" s="200"/>
      <c r="V50" s="199"/>
      <c r="W50" s="1070"/>
      <c r="X50" s="195"/>
      <c r="Y50" s="196"/>
      <c r="Z50" s="196"/>
      <c r="AA50" s="196"/>
      <c r="AB50" s="201"/>
      <c r="AC50" s="202"/>
      <c r="AF50" s="1366"/>
      <c r="AG50" s="1111"/>
      <c r="AH50" s="195"/>
      <c r="AI50" s="196"/>
      <c r="AJ50" s="196"/>
      <c r="AK50" s="197"/>
      <c r="AL50" s="195"/>
      <c r="AM50" s="196"/>
      <c r="AN50" s="196"/>
      <c r="AO50" s="197"/>
      <c r="AP50" s="195"/>
      <c r="AQ50" s="196"/>
      <c r="AR50" s="196"/>
      <c r="AS50" s="199"/>
      <c r="AT50" s="195"/>
      <c r="AU50" s="196"/>
      <c r="AV50" s="196"/>
      <c r="AW50" s="197"/>
      <c r="AX50" s="198"/>
      <c r="AY50" s="196"/>
      <c r="AZ50" s="200"/>
      <c r="BA50" s="199"/>
      <c r="BB50" s="1070"/>
      <c r="BC50" s="195"/>
      <c r="BD50" s="196"/>
      <c r="BE50" s="196"/>
      <c r="BF50" s="196"/>
      <c r="BG50" s="201"/>
      <c r="BH50" s="202"/>
    </row>
    <row r="51" spans="1:60">
      <c r="A51" s="1363" t="str">
        <f ca="1">IF(Rosters!H14="","",Rosters!H14)</f>
        <v>6</v>
      </c>
      <c r="B51" s="1085" t="str">
        <f ca="1">IF(Rosters!I14="","",Rosters!I14)</f>
        <v>Elle McFearsome</v>
      </c>
      <c r="C51" s="205"/>
      <c r="D51" s="204"/>
      <c r="E51" s="204"/>
      <c r="F51" s="189"/>
      <c r="G51" s="203"/>
      <c r="H51" s="204"/>
      <c r="I51" s="204"/>
      <c r="J51" s="189"/>
      <c r="K51" s="205"/>
      <c r="L51" s="204"/>
      <c r="M51" s="204"/>
      <c r="N51" s="191"/>
      <c r="O51" s="203"/>
      <c r="P51" s="204"/>
      <c r="Q51" s="204"/>
      <c r="R51" s="189"/>
      <c r="S51" s="205"/>
      <c r="T51" s="204"/>
      <c r="U51" s="206"/>
      <c r="V51" s="191"/>
      <c r="W51" s="1069" t="str">
        <f>IF(COUNT(C51:V51)=0,"",COUNT(C51:V51))</f>
        <v/>
      </c>
      <c r="X51" s="203"/>
      <c r="Y51" s="204"/>
      <c r="Z51" s="204"/>
      <c r="AA51" s="204"/>
      <c r="AB51" s="207"/>
      <c r="AC51" s="194"/>
      <c r="AF51" s="1363" t="str">
        <f>A51</f>
        <v>6</v>
      </c>
      <c r="AG51" s="1085" t="str">
        <f>B51</f>
        <v>Elle McFearsome</v>
      </c>
      <c r="AH51" s="203"/>
      <c r="AI51" s="204"/>
      <c r="AJ51" s="204"/>
      <c r="AK51" s="189"/>
      <c r="AL51" s="203"/>
      <c r="AM51" s="204"/>
      <c r="AN51" s="204"/>
      <c r="AO51" s="189"/>
      <c r="AP51" s="203"/>
      <c r="AQ51" s="204"/>
      <c r="AR51" s="204"/>
      <c r="AS51" s="191"/>
      <c r="AT51" s="203"/>
      <c r="AU51" s="204"/>
      <c r="AV51" s="204"/>
      <c r="AW51" s="189"/>
      <c r="AX51" s="205"/>
      <c r="AY51" s="204"/>
      <c r="AZ51" s="206"/>
      <c r="BA51" s="191"/>
      <c r="BB51" s="1069" t="str">
        <f>IF(COUNT(AH51:BA51)=0,"",COUNT(AH51:BA51))</f>
        <v/>
      </c>
      <c r="BC51" s="203"/>
      <c r="BD51" s="204"/>
      <c r="BE51" s="204"/>
      <c r="BF51" s="204"/>
      <c r="BG51" s="207"/>
      <c r="BH51" s="194"/>
    </row>
    <row r="52" spans="1:60" ht="14" thickBot="1">
      <c r="A52" s="1364"/>
      <c r="B52" s="1086"/>
      <c r="C52" s="210"/>
      <c r="D52" s="209"/>
      <c r="E52" s="209"/>
      <c r="F52" s="197"/>
      <c r="G52" s="208"/>
      <c r="H52" s="209"/>
      <c r="I52" s="209"/>
      <c r="J52" s="197"/>
      <c r="K52" s="210"/>
      <c r="L52" s="209"/>
      <c r="M52" s="209"/>
      <c r="N52" s="199"/>
      <c r="O52" s="208"/>
      <c r="P52" s="209"/>
      <c r="Q52" s="209"/>
      <c r="R52" s="197"/>
      <c r="S52" s="210"/>
      <c r="T52" s="209"/>
      <c r="U52" s="211"/>
      <c r="V52" s="199"/>
      <c r="W52" s="1070"/>
      <c r="X52" s="208"/>
      <c r="Y52" s="209"/>
      <c r="Z52" s="209"/>
      <c r="AA52" s="209"/>
      <c r="AB52" s="212"/>
      <c r="AC52" s="202"/>
      <c r="AF52" s="1364"/>
      <c r="AG52" s="1086"/>
      <c r="AH52" s="208"/>
      <c r="AI52" s="209"/>
      <c r="AJ52" s="209"/>
      <c r="AK52" s="197"/>
      <c r="AL52" s="208"/>
      <c r="AM52" s="209"/>
      <c r="AN52" s="209"/>
      <c r="AO52" s="197"/>
      <c r="AP52" s="208"/>
      <c r="AQ52" s="209"/>
      <c r="AR52" s="209"/>
      <c r="AS52" s="199"/>
      <c r="AT52" s="208"/>
      <c r="AU52" s="209"/>
      <c r="AV52" s="209"/>
      <c r="AW52" s="197"/>
      <c r="AX52" s="210"/>
      <c r="AY52" s="209"/>
      <c r="AZ52" s="211"/>
      <c r="BA52" s="199"/>
      <c r="BB52" s="1070"/>
      <c r="BC52" s="208"/>
      <c r="BD52" s="209"/>
      <c r="BE52" s="209"/>
      <c r="BF52" s="209"/>
      <c r="BG52" s="212"/>
      <c r="BH52" s="202"/>
    </row>
    <row r="53" spans="1:60">
      <c r="A53" s="1369" t="str">
        <f ca="1">IF(Rosters!H15="","",Rosters!H15)</f>
        <v>10</v>
      </c>
      <c r="B53" s="1112" t="str">
        <f ca="1">IF(Rosters!I15="","",Rosters!I15)</f>
        <v>Rock Candy</v>
      </c>
      <c r="C53" s="190"/>
      <c r="D53" s="188"/>
      <c r="E53" s="188"/>
      <c r="F53" s="189"/>
      <c r="G53" s="187"/>
      <c r="H53" s="188"/>
      <c r="I53" s="188"/>
      <c r="J53" s="189"/>
      <c r="K53" s="190"/>
      <c r="L53" s="188"/>
      <c r="M53" s="188"/>
      <c r="N53" s="191"/>
      <c r="O53" s="187"/>
      <c r="P53" s="188"/>
      <c r="Q53" s="188"/>
      <c r="R53" s="189"/>
      <c r="S53" s="190"/>
      <c r="T53" s="188"/>
      <c r="U53" s="192"/>
      <c r="V53" s="191"/>
      <c r="W53" s="1069" t="str">
        <f>IF(COUNT(C53:V53)=0,"",COUNT(C53:V53))</f>
        <v/>
      </c>
      <c r="X53" s="187"/>
      <c r="Y53" s="188"/>
      <c r="Z53" s="188"/>
      <c r="AA53" s="188"/>
      <c r="AB53" s="193"/>
      <c r="AC53" s="194"/>
      <c r="AF53" s="1369" t="str">
        <f>A53</f>
        <v>10</v>
      </c>
      <c r="AG53" s="1112" t="str">
        <f>B53</f>
        <v>Rock Candy</v>
      </c>
      <c r="AH53" s="213"/>
      <c r="AI53" s="188"/>
      <c r="AJ53" s="188"/>
      <c r="AK53" s="189"/>
      <c r="AL53" s="187"/>
      <c r="AM53" s="188"/>
      <c r="AN53" s="188"/>
      <c r="AO53" s="189"/>
      <c r="AP53" s="187"/>
      <c r="AQ53" s="188"/>
      <c r="AR53" s="188"/>
      <c r="AS53" s="191"/>
      <c r="AT53" s="187"/>
      <c r="AU53" s="188"/>
      <c r="AV53" s="188"/>
      <c r="AW53" s="189"/>
      <c r="AX53" s="190"/>
      <c r="AY53" s="188"/>
      <c r="AZ53" s="192"/>
      <c r="BA53" s="191"/>
      <c r="BB53" s="1069" t="str">
        <f>IF(COUNT(AH53:BA53)=0,"",COUNT(AH53:BA53))</f>
        <v/>
      </c>
      <c r="BC53" s="187"/>
      <c r="BD53" s="188"/>
      <c r="BE53" s="188"/>
      <c r="BF53" s="188"/>
      <c r="BG53" s="193"/>
      <c r="BH53" s="194"/>
    </row>
    <row r="54" spans="1:60" ht="14" thickBot="1">
      <c r="A54" s="1366"/>
      <c r="B54" s="1111"/>
      <c r="C54" s="198"/>
      <c r="D54" s="196"/>
      <c r="E54" s="196"/>
      <c r="F54" s="197"/>
      <c r="G54" s="195"/>
      <c r="H54" s="196"/>
      <c r="I54" s="196"/>
      <c r="J54" s="197"/>
      <c r="K54" s="198"/>
      <c r="L54" s="196"/>
      <c r="M54" s="196"/>
      <c r="N54" s="199"/>
      <c r="O54" s="195"/>
      <c r="P54" s="196"/>
      <c r="Q54" s="196"/>
      <c r="R54" s="197"/>
      <c r="S54" s="198"/>
      <c r="T54" s="196"/>
      <c r="U54" s="200"/>
      <c r="V54" s="199"/>
      <c r="W54" s="1070"/>
      <c r="X54" s="195"/>
      <c r="Y54" s="196"/>
      <c r="Z54" s="196"/>
      <c r="AA54" s="196"/>
      <c r="AB54" s="201"/>
      <c r="AC54" s="202"/>
      <c r="AF54" s="1366"/>
      <c r="AG54" s="1111"/>
      <c r="AH54" s="214"/>
      <c r="AI54" s="196"/>
      <c r="AJ54" s="196"/>
      <c r="AK54" s="197"/>
      <c r="AL54" s="195"/>
      <c r="AM54" s="196"/>
      <c r="AN54" s="196"/>
      <c r="AO54" s="197"/>
      <c r="AP54" s="195"/>
      <c r="AQ54" s="196"/>
      <c r="AR54" s="196"/>
      <c r="AS54" s="199"/>
      <c r="AT54" s="195"/>
      <c r="AU54" s="196"/>
      <c r="AV54" s="196"/>
      <c r="AW54" s="197"/>
      <c r="AX54" s="198"/>
      <c r="AY54" s="196"/>
      <c r="AZ54" s="200"/>
      <c r="BA54" s="199"/>
      <c r="BB54" s="1070"/>
      <c r="BC54" s="195"/>
      <c r="BD54" s="196"/>
      <c r="BE54" s="196"/>
      <c r="BF54" s="196"/>
      <c r="BG54" s="201"/>
      <c r="BH54" s="202"/>
    </row>
    <row r="55" spans="1:60">
      <c r="A55" s="1363" t="str">
        <f ca="1">IF(Rosters!H16="","",Rosters!H16)</f>
        <v>28</v>
      </c>
      <c r="B55" s="1085" t="str">
        <f ca="1">IF(Rosters!I16="","",Rosters!I16)</f>
        <v>Racer McChaseHer</v>
      </c>
      <c r="C55" s="205"/>
      <c r="D55" s="204"/>
      <c r="E55" s="204"/>
      <c r="F55" s="189"/>
      <c r="G55" s="203"/>
      <c r="H55" s="204"/>
      <c r="I55" s="204"/>
      <c r="J55" s="189"/>
      <c r="K55" s="205"/>
      <c r="L55" s="204"/>
      <c r="M55" s="204"/>
      <c r="N55" s="191"/>
      <c r="O55" s="203"/>
      <c r="P55" s="204"/>
      <c r="Q55" s="204"/>
      <c r="R55" s="189"/>
      <c r="S55" s="205"/>
      <c r="T55" s="204"/>
      <c r="U55" s="206"/>
      <c r="V55" s="191"/>
      <c r="W55" s="1069" t="str">
        <f>IF(COUNT(C55:V55)=0,"",COUNT(C55:V55))</f>
        <v/>
      </c>
      <c r="X55" s="203"/>
      <c r="Y55" s="204"/>
      <c r="Z55" s="204"/>
      <c r="AA55" s="204"/>
      <c r="AB55" s="207"/>
      <c r="AC55" s="194"/>
      <c r="AF55" s="1363" t="str">
        <f>A55</f>
        <v>28</v>
      </c>
      <c r="AG55" s="1085" t="str">
        <f>B55</f>
        <v>Racer McChaseHer</v>
      </c>
      <c r="AH55" s="203"/>
      <c r="AI55" s="204"/>
      <c r="AJ55" s="204"/>
      <c r="AK55" s="189"/>
      <c r="AL55" s="203"/>
      <c r="AM55" s="204"/>
      <c r="AN55" s="204"/>
      <c r="AO55" s="189"/>
      <c r="AP55" s="205"/>
      <c r="AQ55" s="204"/>
      <c r="AR55" s="204"/>
      <c r="AS55" s="191"/>
      <c r="AT55" s="203"/>
      <c r="AU55" s="204"/>
      <c r="AV55" s="204"/>
      <c r="AW55" s="189"/>
      <c r="AX55" s="205"/>
      <c r="AY55" s="204"/>
      <c r="AZ55" s="206"/>
      <c r="BA55" s="191"/>
      <c r="BB55" s="1069" t="str">
        <f>IF(COUNT(AH55:BA55)=0,"",COUNT(AH55:BA55))</f>
        <v/>
      </c>
      <c r="BC55" s="203"/>
      <c r="BD55" s="204"/>
      <c r="BE55" s="204"/>
      <c r="BF55" s="204"/>
      <c r="BG55" s="207"/>
      <c r="BH55" s="194"/>
    </row>
    <row r="56" spans="1:60" ht="14" thickBot="1">
      <c r="A56" s="1364"/>
      <c r="B56" s="1086"/>
      <c r="C56" s="210"/>
      <c r="D56" s="209"/>
      <c r="E56" s="209"/>
      <c r="F56" s="197"/>
      <c r="G56" s="208"/>
      <c r="H56" s="209"/>
      <c r="I56" s="209"/>
      <c r="J56" s="197"/>
      <c r="K56" s="210"/>
      <c r="L56" s="209"/>
      <c r="M56" s="209"/>
      <c r="N56" s="199"/>
      <c r="O56" s="208"/>
      <c r="P56" s="209"/>
      <c r="Q56" s="209"/>
      <c r="R56" s="197"/>
      <c r="S56" s="210"/>
      <c r="T56" s="209"/>
      <c r="U56" s="211"/>
      <c r="V56" s="199"/>
      <c r="W56" s="1070"/>
      <c r="X56" s="208"/>
      <c r="Y56" s="209"/>
      <c r="Z56" s="209"/>
      <c r="AA56" s="209"/>
      <c r="AB56" s="212"/>
      <c r="AC56" s="202"/>
      <c r="AF56" s="1364"/>
      <c r="AG56" s="1086"/>
      <c r="AH56" s="208"/>
      <c r="AI56" s="209"/>
      <c r="AJ56" s="209"/>
      <c r="AK56" s="197"/>
      <c r="AL56" s="208"/>
      <c r="AM56" s="209"/>
      <c r="AN56" s="209"/>
      <c r="AO56" s="197"/>
      <c r="AP56" s="210"/>
      <c r="AQ56" s="209"/>
      <c r="AR56" s="209"/>
      <c r="AS56" s="199"/>
      <c r="AT56" s="208"/>
      <c r="AU56" s="209"/>
      <c r="AV56" s="209"/>
      <c r="AW56" s="197"/>
      <c r="AX56" s="210"/>
      <c r="AY56" s="209"/>
      <c r="AZ56" s="211"/>
      <c r="BA56" s="199"/>
      <c r="BB56" s="1070"/>
      <c r="BC56" s="208"/>
      <c r="BD56" s="209"/>
      <c r="BE56" s="209"/>
      <c r="BF56" s="209"/>
      <c r="BG56" s="212"/>
      <c r="BH56" s="202"/>
    </row>
    <row r="57" spans="1:60">
      <c r="A57" s="1369" t="str">
        <f ca="1">IF(Rosters!H17="","",Rosters!H17)</f>
        <v>33 1/3</v>
      </c>
      <c r="B57" s="1112" t="str">
        <f ca="1">IF(Rosters!I17="","",Rosters!I17)</f>
        <v>Cookie Rumble</v>
      </c>
      <c r="C57" s="190"/>
      <c r="D57" s="188"/>
      <c r="E57" s="188"/>
      <c r="F57" s="189"/>
      <c r="G57" s="187"/>
      <c r="H57" s="188"/>
      <c r="I57" s="188"/>
      <c r="J57" s="189"/>
      <c r="K57" s="190"/>
      <c r="L57" s="188"/>
      <c r="M57" s="188"/>
      <c r="N57" s="191"/>
      <c r="O57" s="187"/>
      <c r="P57" s="188"/>
      <c r="Q57" s="188"/>
      <c r="R57" s="189"/>
      <c r="S57" s="190"/>
      <c r="T57" s="188"/>
      <c r="U57" s="192"/>
      <c r="V57" s="191"/>
      <c r="W57" s="1069" t="str">
        <f>IF(COUNT(C57:V57)=0,"",COUNT(C57:V57))</f>
        <v/>
      </c>
      <c r="X57" s="187"/>
      <c r="Y57" s="188"/>
      <c r="Z57" s="188"/>
      <c r="AA57" s="188"/>
      <c r="AB57" s="193"/>
      <c r="AC57" s="194"/>
      <c r="AF57" s="1369" t="str">
        <f>A57</f>
        <v>33 1/3</v>
      </c>
      <c r="AG57" s="1112" t="str">
        <f>B57</f>
        <v>Cookie Rumble</v>
      </c>
      <c r="AH57" s="187"/>
      <c r="AI57" s="188"/>
      <c r="AJ57" s="188"/>
      <c r="AK57" s="189"/>
      <c r="AL57" s="187"/>
      <c r="AM57" s="188"/>
      <c r="AN57" s="188"/>
      <c r="AO57" s="189"/>
      <c r="AP57" s="190"/>
      <c r="AQ57" s="188"/>
      <c r="AR57" s="188"/>
      <c r="AS57" s="191"/>
      <c r="AT57" s="187"/>
      <c r="AU57" s="188"/>
      <c r="AV57" s="188"/>
      <c r="AW57" s="189"/>
      <c r="AX57" s="190"/>
      <c r="AY57" s="188"/>
      <c r="AZ57" s="192"/>
      <c r="BA57" s="191"/>
      <c r="BB57" s="1069" t="str">
        <f>IF(COUNT(AH57:BA57)=0,"",COUNT(AH57:BA57))</f>
        <v/>
      </c>
      <c r="BC57" s="187"/>
      <c r="BD57" s="188"/>
      <c r="BE57" s="188"/>
      <c r="BF57" s="188"/>
      <c r="BG57" s="193"/>
      <c r="BH57" s="194"/>
    </row>
    <row r="58" spans="1:60" ht="14" thickBot="1">
      <c r="A58" s="1366"/>
      <c r="B58" s="1111"/>
      <c r="C58" s="198"/>
      <c r="D58" s="196"/>
      <c r="E58" s="196"/>
      <c r="F58" s="197"/>
      <c r="G58" s="195"/>
      <c r="H58" s="196"/>
      <c r="I58" s="196"/>
      <c r="J58" s="197"/>
      <c r="K58" s="198"/>
      <c r="L58" s="196"/>
      <c r="M58" s="196"/>
      <c r="N58" s="199"/>
      <c r="O58" s="195"/>
      <c r="P58" s="196"/>
      <c r="Q58" s="196"/>
      <c r="R58" s="197"/>
      <c r="S58" s="198"/>
      <c r="T58" s="196"/>
      <c r="U58" s="200"/>
      <c r="V58" s="199"/>
      <c r="W58" s="1070"/>
      <c r="X58" s="195"/>
      <c r="Y58" s="196"/>
      <c r="Z58" s="196"/>
      <c r="AA58" s="196"/>
      <c r="AB58" s="201"/>
      <c r="AC58" s="202"/>
      <c r="AF58" s="1366"/>
      <c r="AG58" s="1111"/>
      <c r="AH58" s="195"/>
      <c r="AI58" s="196"/>
      <c r="AJ58" s="196"/>
      <c r="AK58" s="197"/>
      <c r="AL58" s="195"/>
      <c r="AM58" s="196"/>
      <c r="AN58" s="196"/>
      <c r="AO58" s="197"/>
      <c r="AP58" s="198"/>
      <c r="AQ58" s="196"/>
      <c r="AR58" s="196"/>
      <c r="AS58" s="199"/>
      <c r="AT58" s="195"/>
      <c r="AU58" s="196"/>
      <c r="AV58" s="196"/>
      <c r="AW58" s="197"/>
      <c r="AX58" s="198"/>
      <c r="AY58" s="196"/>
      <c r="AZ58" s="200"/>
      <c r="BA58" s="199"/>
      <c r="BB58" s="1070"/>
      <c r="BC58" s="195"/>
      <c r="BD58" s="196"/>
      <c r="BE58" s="196"/>
      <c r="BF58" s="196"/>
      <c r="BG58" s="201"/>
      <c r="BH58" s="202"/>
    </row>
    <row r="59" spans="1:60">
      <c r="A59" s="1363" t="str">
        <f ca="1">IF(Rosters!H18="","",Rosters!H18)</f>
        <v>46</v>
      </c>
      <c r="B59" s="1085" t="str">
        <f ca="1">IF(Rosters!I18="","",Rosters!I18)</f>
        <v>Fatal Femme</v>
      </c>
      <c r="C59" s="205"/>
      <c r="D59" s="204"/>
      <c r="E59" s="204"/>
      <c r="F59" s="189"/>
      <c r="G59" s="203"/>
      <c r="H59" s="204"/>
      <c r="I59" s="204"/>
      <c r="J59" s="189"/>
      <c r="K59" s="205"/>
      <c r="L59" s="204"/>
      <c r="M59" s="204"/>
      <c r="N59" s="191"/>
      <c r="O59" s="203"/>
      <c r="P59" s="204"/>
      <c r="Q59" s="204"/>
      <c r="R59" s="189"/>
      <c r="S59" s="205"/>
      <c r="T59" s="204"/>
      <c r="U59" s="206"/>
      <c r="V59" s="191"/>
      <c r="W59" s="1069" t="str">
        <f>IF(COUNT(C59:V59)=0,"",COUNT(C59:V59))</f>
        <v/>
      </c>
      <c r="X59" s="203"/>
      <c r="Y59" s="204"/>
      <c r="Z59" s="204"/>
      <c r="AA59" s="204"/>
      <c r="AB59" s="207"/>
      <c r="AC59" s="194"/>
      <c r="AF59" s="1363" t="str">
        <f>A59</f>
        <v>46</v>
      </c>
      <c r="AG59" s="1085" t="str">
        <f>B59</f>
        <v>Fatal Femme</v>
      </c>
      <c r="AH59" s="203"/>
      <c r="AI59" s="204"/>
      <c r="AJ59" s="204"/>
      <c r="AK59" s="189"/>
      <c r="AL59" s="203"/>
      <c r="AM59" s="204"/>
      <c r="AN59" s="204"/>
      <c r="AO59" s="189"/>
      <c r="AP59" s="205"/>
      <c r="AQ59" s="204"/>
      <c r="AR59" s="204"/>
      <c r="AS59" s="191"/>
      <c r="AT59" s="203"/>
      <c r="AU59" s="204"/>
      <c r="AV59" s="204"/>
      <c r="AW59" s="189"/>
      <c r="AX59" s="205"/>
      <c r="AY59" s="204"/>
      <c r="AZ59" s="206"/>
      <c r="BA59" s="191"/>
      <c r="BB59" s="1069" t="str">
        <f>IF(COUNT(AH59:BA59)=0,"",COUNT(AH59:BA59))</f>
        <v/>
      </c>
      <c r="BC59" s="203"/>
      <c r="BD59" s="204"/>
      <c r="BE59" s="204"/>
      <c r="BF59" s="204"/>
      <c r="BG59" s="207"/>
      <c r="BH59" s="194"/>
    </row>
    <row r="60" spans="1:60" ht="14" thickBot="1">
      <c r="A60" s="1364"/>
      <c r="B60" s="1086"/>
      <c r="C60" s="210"/>
      <c r="D60" s="209"/>
      <c r="E60" s="209"/>
      <c r="F60" s="197"/>
      <c r="G60" s="208"/>
      <c r="H60" s="209"/>
      <c r="I60" s="209"/>
      <c r="J60" s="197"/>
      <c r="K60" s="210"/>
      <c r="L60" s="209"/>
      <c r="M60" s="209"/>
      <c r="N60" s="199"/>
      <c r="O60" s="208"/>
      <c r="P60" s="209"/>
      <c r="Q60" s="209"/>
      <c r="R60" s="197"/>
      <c r="S60" s="210"/>
      <c r="T60" s="209"/>
      <c r="U60" s="211"/>
      <c r="V60" s="199"/>
      <c r="W60" s="1070"/>
      <c r="X60" s="208"/>
      <c r="Y60" s="209"/>
      <c r="Z60" s="209"/>
      <c r="AA60" s="209"/>
      <c r="AB60" s="212"/>
      <c r="AC60" s="202"/>
      <c r="AF60" s="1364"/>
      <c r="AG60" s="1086"/>
      <c r="AH60" s="208"/>
      <c r="AI60" s="209"/>
      <c r="AJ60" s="209"/>
      <c r="AK60" s="197"/>
      <c r="AL60" s="208"/>
      <c r="AM60" s="209"/>
      <c r="AN60" s="209"/>
      <c r="AO60" s="197"/>
      <c r="AP60" s="210"/>
      <c r="AQ60" s="209"/>
      <c r="AR60" s="209"/>
      <c r="AS60" s="199"/>
      <c r="AT60" s="208"/>
      <c r="AU60" s="209"/>
      <c r="AV60" s="209"/>
      <c r="AW60" s="197"/>
      <c r="AX60" s="210"/>
      <c r="AY60" s="209"/>
      <c r="AZ60" s="211"/>
      <c r="BA60" s="199"/>
      <c r="BB60" s="1070"/>
      <c r="BC60" s="208"/>
      <c r="BD60" s="209"/>
      <c r="BE60" s="209"/>
      <c r="BF60" s="209"/>
      <c r="BG60" s="212"/>
      <c r="BH60" s="202"/>
    </row>
    <row r="61" spans="1:60">
      <c r="A61" s="1374" t="str">
        <f ca="1">IF(Rosters!H19="","",Rosters!H19)</f>
        <v>68</v>
      </c>
      <c r="B61" s="1077" t="str">
        <f ca="1">IF(Rosters!I19="","",Rosters!I19)</f>
        <v>Summers Eve-L</v>
      </c>
      <c r="C61" s="190"/>
      <c r="D61" s="188"/>
      <c r="E61" s="188"/>
      <c r="F61" s="189"/>
      <c r="G61" s="187"/>
      <c r="H61" s="188"/>
      <c r="I61" s="188"/>
      <c r="J61" s="189"/>
      <c r="K61" s="190"/>
      <c r="L61" s="188"/>
      <c r="M61" s="188"/>
      <c r="N61" s="191"/>
      <c r="O61" s="187"/>
      <c r="P61" s="188"/>
      <c r="Q61" s="188"/>
      <c r="R61" s="189"/>
      <c r="S61" s="190"/>
      <c r="T61" s="188"/>
      <c r="U61" s="192"/>
      <c r="V61" s="191"/>
      <c r="W61" s="1069" t="str">
        <f>IF(COUNT(C61:V61)=0,"",COUNT(C61:V61))</f>
        <v/>
      </c>
      <c r="X61" s="187"/>
      <c r="Y61" s="188"/>
      <c r="Z61" s="188"/>
      <c r="AA61" s="188"/>
      <c r="AB61" s="193"/>
      <c r="AC61" s="194"/>
      <c r="AF61" s="1359" t="str">
        <f>A61</f>
        <v>68</v>
      </c>
      <c r="AG61" s="1077" t="str">
        <f>B61</f>
        <v>Summers Eve-L</v>
      </c>
      <c r="AH61" s="213"/>
      <c r="AI61" s="216"/>
      <c r="AJ61" s="216"/>
      <c r="AK61" s="189"/>
      <c r="AL61" s="187"/>
      <c r="AM61" s="188"/>
      <c r="AN61" s="188"/>
      <c r="AO61" s="189"/>
      <c r="AP61" s="190"/>
      <c r="AQ61" s="188"/>
      <c r="AR61" s="188"/>
      <c r="AS61" s="191"/>
      <c r="AT61" s="187"/>
      <c r="AU61" s="188"/>
      <c r="AV61" s="188"/>
      <c r="AW61" s="189"/>
      <c r="AX61" s="190"/>
      <c r="AY61" s="188"/>
      <c r="AZ61" s="192"/>
      <c r="BA61" s="191"/>
      <c r="BB61" s="1069" t="str">
        <f>IF(COUNT(AH61:BA61)=0,"",COUNT(AH61:BA61))</f>
        <v/>
      </c>
      <c r="BC61" s="187"/>
      <c r="BD61" s="188"/>
      <c r="BE61" s="188"/>
      <c r="BF61" s="188"/>
      <c r="BG61" s="193"/>
      <c r="BH61" s="194"/>
    </row>
    <row r="62" spans="1:60" ht="14" thickBot="1">
      <c r="A62" s="1375"/>
      <c r="B62" s="1078"/>
      <c r="C62" s="198"/>
      <c r="D62" s="196"/>
      <c r="E62" s="196"/>
      <c r="F62" s="197"/>
      <c r="G62" s="195"/>
      <c r="H62" s="196"/>
      <c r="I62" s="196"/>
      <c r="J62" s="197"/>
      <c r="K62" s="198"/>
      <c r="L62" s="196"/>
      <c r="M62" s="196"/>
      <c r="N62" s="199"/>
      <c r="O62" s="195"/>
      <c r="P62" s="196"/>
      <c r="Q62" s="196"/>
      <c r="R62" s="197"/>
      <c r="S62" s="198"/>
      <c r="T62" s="196"/>
      <c r="U62" s="200"/>
      <c r="V62" s="199"/>
      <c r="W62" s="1070"/>
      <c r="X62" s="195"/>
      <c r="Y62" s="196"/>
      <c r="Z62" s="196"/>
      <c r="AA62" s="196"/>
      <c r="AB62" s="201"/>
      <c r="AC62" s="202"/>
      <c r="AF62" s="1371"/>
      <c r="AG62" s="1078"/>
      <c r="AH62" s="214"/>
      <c r="AI62" s="217"/>
      <c r="AJ62" s="217"/>
      <c r="AK62" s="197"/>
      <c r="AL62" s="195"/>
      <c r="AM62" s="196"/>
      <c r="AN62" s="196"/>
      <c r="AO62" s="197"/>
      <c r="AP62" s="198"/>
      <c r="AQ62" s="196"/>
      <c r="AR62" s="196"/>
      <c r="AS62" s="199"/>
      <c r="AT62" s="195"/>
      <c r="AU62" s="196"/>
      <c r="AV62" s="196"/>
      <c r="AW62" s="197"/>
      <c r="AX62" s="198"/>
      <c r="AY62" s="196"/>
      <c r="AZ62" s="200"/>
      <c r="BA62" s="199"/>
      <c r="BB62" s="1070"/>
      <c r="BC62" s="195"/>
      <c r="BD62" s="196"/>
      <c r="BE62" s="196"/>
      <c r="BF62" s="196"/>
      <c r="BG62" s="201"/>
      <c r="BH62" s="202"/>
    </row>
    <row r="63" spans="1:60">
      <c r="A63" s="1383" t="str">
        <f ca="1">IF(Rosters!H20="","",Rosters!H20)</f>
        <v>I75</v>
      </c>
      <c r="B63" s="1381" t="str">
        <f ca="1">IF(Rosters!I20="","",Rosters!I20)</f>
        <v>Diesel Doll</v>
      </c>
      <c r="C63" s="205"/>
      <c r="D63" s="204"/>
      <c r="E63" s="204"/>
      <c r="F63" s="189"/>
      <c r="G63" s="203"/>
      <c r="H63" s="204"/>
      <c r="I63" s="204"/>
      <c r="J63" s="189"/>
      <c r="K63" s="205"/>
      <c r="L63" s="204"/>
      <c r="M63" s="204"/>
      <c r="N63" s="191"/>
      <c r="O63" s="203"/>
      <c r="P63" s="204"/>
      <c r="Q63" s="204"/>
      <c r="R63" s="189"/>
      <c r="S63" s="205"/>
      <c r="T63" s="204"/>
      <c r="U63" s="206"/>
      <c r="V63" s="191"/>
      <c r="W63" s="1069" t="str">
        <f>IF(COUNT(C63:V63)=0,"",COUNT(C63:V63))</f>
        <v/>
      </c>
      <c r="X63" s="203"/>
      <c r="Y63" s="204"/>
      <c r="Z63" s="204"/>
      <c r="AA63" s="204"/>
      <c r="AB63" s="207"/>
      <c r="AC63" s="194"/>
      <c r="AF63" s="1372" t="str">
        <f>A63</f>
        <v>I75</v>
      </c>
      <c r="AG63" s="1073" t="str">
        <f>B63</f>
        <v>Diesel Doll</v>
      </c>
      <c r="AH63" s="203"/>
      <c r="AI63" s="204"/>
      <c r="AJ63" s="204"/>
      <c r="AK63" s="189"/>
      <c r="AL63" s="203"/>
      <c r="AM63" s="204"/>
      <c r="AN63" s="204"/>
      <c r="AO63" s="189"/>
      <c r="AP63" s="205"/>
      <c r="AQ63" s="204"/>
      <c r="AR63" s="204"/>
      <c r="AS63" s="191"/>
      <c r="AT63" s="203"/>
      <c r="AU63" s="204"/>
      <c r="AV63" s="204"/>
      <c r="AW63" s="189"/>
      <c r="AX63" s="205"/>
      <c r="AY63" s="204"/>
      <c r="AZ63" s="206"/>
      <c r="BA63" s="191"/>
      <c r="BB63" s="1069" t="str">
        <f>IF(COUNT(AH63:BA63)=0,"",COUNT(AH63:BA63))</f>
        <v/>
      </c>
      <c r="BC63" s="203"/>
      <c r="BD63" s="204"/>
      <c r="BE63" s="204"/>
      <c r="BF63" s="204"/>
      <c r="BG63" s="207"/>
      <c r="BH63" s="194"/>
    </row>
    <row r="64" spans="1:60" ht="14" thickBot="1">
      <c r="A64" s="1384"/>
      <c r="B64" s="1382"/>
      <c r="C64" s="210"/>
      <c r="D64" s="209"/>
      <c r="E64" s="209"/>
      <c r="F64" s="197"/>
      <c r="G64" s="208"/>
      <c r="H64" s="209"/>
      <c r="I64" s="209"/>
      <c r="J64" s="197"/>
      <c r="K64" s="210"/>
      <c r="L64" s="209"/>
      <c r="M64" s="209"/>
      <c r="N64" s="199"/>
      <c r="O64" s="208"/>
      <c r="P64" s="209"/>
      <c r="Q64" s="209"/>
      <c r="R64" s="197"/>
      <c r="S64" s="210"/>
      <c r="T64" s="209"/>
      <c r="U64" s="211"/>
      <c r="V64" s="199"/>
      <c r="W64" s="1070"/>
      <c r="X64" s="208"/>
      <c r="Y64" s="209"/>
      <c r="Z64" s="209"/>
      <c r="AA64" s="209"/>
      <c r="AB64" s="212"/>
      <c r="AC64" s="202"/>
      <c r="AF64" s="1373"/>
      <c r="AG64" s="1074"/>
      <c r="AH64" s="208"/>
      <c r="AI64" s="209"/>
      <c r="AJ64" s="209"/>
      <c r="AK64" s="197"/>
      <c r="AL64" s="208"/>
      <c r="AM64" s="209"/>
      <c r="AN64" s="209"/>
      <c r="AO64" s="197"/>
      <c r="AP64" s="210"/>
      <c r="AQ64" s="209"/>
      <c r="AR64" s="209"/>
      <c r="AS64" s="199"/>
      <c r="AT64" s="208"/>
      <c r="AU64" s="209"/>
      <c r="AV64" s="209"/>
      <c r="AW64" s="197"/>
      <c r="AX64" s="210"/>
      <c r="AY64" s="209"/>
      <c r="AZ64" s="211"/>
      <c r="BA64" s="199"/>
      <c r="BB64" s="1070"/>
      <c r="BC64" s="208"/>
      <c r="BD64" s="209"/>
      <c r="BE64" s="209"/>
      <c r="BF64" s="209"/>
      <c r="BG64" s="212"/>
      <c r="BH64" s="202"/>
    </row>
    <row r="65" spans="1:60" ht="12.75" customHeight="1">
      <c r="A65" s="1385" t="str">
        <f ca="1">IF(Rosters!H21="","",Rosters!H21)</f>
        <v>100</v>
      </c>
      <c r="B65" s="1077" t="str">
        <f ca="1">IF(Rosters!I21="","",Rosters!I21)</f>
        <v>Polly Fester</v>
      </c>
      <c r="C65" s="190"/>
      <c r="D65" s="188"/>
      <c r="E65" s="188"/>
      <c r="F65" s="189"/>
      <c r="G65" s="187"/>
      <c r="H65" s="188"/>
      <c r="I65" s="188"/>
      <c r="J65" s="189"/>
      <c r="K65" s="190"/>
      <c r="L65" s="188"/>
      <c r="M65" s="188"/>
      <c r="N65" s="191"/>
      <c r="O65" s="187"/>
      <c r="P65" s="188"/>
      <c r="Q65" s="188"/>
      <c r="R65" s="189"/>
      <c r="S65" s="190"/>
      <c r="T65" s="188"/>
      <c r="U65" s="192"/>
      <c r="V65" s="191"/>
      <c r="W65" s="1069" t="str">
        <f>IF(COUNT(C65:V65)=0,"",COUNT(C65:V65))</f>
        <v/>
      </c>
      <c r="X65" s="187"/>
      <c r="Y65" s="188"/>
      <c r="Z65" s="188"/>
      <c r="AA65" s="188"/>
      <c r="AB65" s="193"/>
      <c r="AC65" s="194"/>
      <c r="AF65" s="1365" t="str">
        <f>A65</f>
        <v>100</v>
      </c>
      <c r="AG65" s="1077" t="str">
        <f>B65</f>
        <v>Polly Fester</v>
      </c>
      <c r="AH65" s="213"/>
      <c r="AI65" s="216"/>
      <c r="AJ65" s="188"/>
      <c r="AK65" s="189"/>
      <c r="AL65" s="187"/>
      <c r="AM65" s="188"/>
      <c r="AN65" s="188"/>
      <c r="AO65" s="189"/>
      <c r="AP65" s="190"/>
      <c r="AQ65" s="188"/>
      <c r="AR65" s="188"/>
      <c r="AS65" s="191"/>
      <c r="AT65" s="187"/>
      <c r="AU65" s="188"/>
      <c r="AV65" s="188"/>
      <c r="AW65" s="189"/>
      <c r="AX65" s="190"/>
      <c r="AY65" s="188"/>
      <c r="AZ65" s="192"/>
      <c r="BA65" s="191"/>
      <c r="BB65" s="1069" t="str">
        <f>IF(COUNT(AH65:BA65)=0,"",COUNT(AH65:BA65))</f>
        <v/>
      </c>
      <c r="BC65" s="187"/>
      <c r="BD65" s="188"/>
      <c r="BE65" s="188"/>
      <c r="BF65" s="188"/>
      <c r="BG65" s="193"/>
      <c r="BH65" s="194"/>
    </row>
    <row r="66" spans="1:60" ht="14" thickBot="1">
      <c r="A66" s="1386"/>
      <c r="B66" s="1078"/>
      <c r="C66" s="198"/>
      <c r="D66" s="196"/>
      <c r="E66" s="196"/>
      <c r="F66" s="197"/>
      <c r="G66" s="195"/>
      <c r="H66" s="196"/>
      <c r="I66" s="196"/>
      <c r="J66" s="197"/>
      <c r="K66" s="198"/>
      <c r="L66" s="196"/>
      <c r="M66" s="196"/>
      <c r="N66" s="199"/>
      <c r="O66" s="195"/>
      <c r="P66" s="196"/>
      <c r="Q66" s="196"/>
      <c r="R66" s="197"/>
      <c r="S66" s="198"/>
      <c r="T66" s="196"/>
      <c r="U66" s="200"/>
      <c r="V66" s="199"/>
      <c r="W66" s="1070"/>
      <c r="X66" s="195"/>
      <c r="Y66" s="196"/>
      <c r="Z66" s="196"/>
      <c r="AA66" s="196"/>
      <c r="AB66" s="201"/>
      <c r="AC66" s="202"/>
      <c r="AF66" s="1370"/>
      <c r="AG66" s="1078"/>
      <c r="AH66" s="214"/>
      <c r="AI66" s="217"/>
      <c r="AJ66" s="196"/>
      <c r="AK66" s="197"/>
      <c r="AL66" s="195"/>
      <c r="AM66" s="196"/>
      <c r="AN66" s="196"/>
      <c r="AO66" s="197"/>
      <c r="AP66" s="198"/>
      <c r="AQ66" s="196"/>
      <c r="AR66" s="196"/>
      <c r="AS66" s="199"/>
      <c r="AT66" s="195"/>
      <c r="AU66" s="196"/>
      <c r="AV66" s="196"/>
      <c r="AW66" s="197"/>
      <c r="AX66" s="198"/>
      <c r="AY66" s="196"/>
      <c r="AZ66" s="200"/>
      <c r="BA66" s="199"/>
      <c r="BB66" s="1070"/>
      <c r="BC66" s="195"/>
      <c r="BD66" s="196"/>
      <c r="BE66" s="196"/>
      <c r="BF66" s="196"/>
      <c r="BG66" s="201"/>
      <c r="BH66" s="202"/>
    </row>
    <row r="67" spans="1:60">
      <c r="A67" s="1383" t="str">
        <f ca="1">IF(Rosters!H22="","",Rosters!H22)</f>
        <v>303</v>
      </c>
      <c r="B67" s="1381" t="str">
        <f ca="1">IF(Rosters!I22="","",Rosters!I22)</f>
        <v>Bruisie Siouxxx</v>
      </c>
      <c r="C67" s="205"/>
      <c r="D67" s="204"/>
      <c r="E67" s="204"/>
      <c r="F67" s="189"/>
      <c r="G67" s="203"/>
      <c r="H67" s="204"/>
      <c r="I67" s="204"/>
      <c r="J67" s="189"/>
      <c r="K67" s="205"/>
      <c r="L67" s="204"/>
      <c r="M67" s="204"/>
      <c r="N67" s="191"/>
      <c r="O67" s="203"/>
      <c r="P67" s="204"/>
      <c r="Q67" s="204"/>
      <c r="R67" s="189"/>
      <c r="S67" s="205"/>
      <c r="T67" s="204"/>
      <c r="U67" s="206"/>
      <c r="V67" s="191"/>
      <c r="W67" s="1069" t="str">
        <f>IF(COUNT(C67:V67)=0,"",COUNT(C67:V67))</f>
        <v/>
      </c>
      <c r="X67" s="203"/>
      <c r="Y67" s="204"/>
      <c r="Z67" s="204"/>
      <c r="AA67" s="204"/>
      <c r="AB67" s="207"/>
      <c r="AC67" s="194"/>
      <c r="AF67" s="1372" t="str">
        <f>A67</f>
        <v>303</v>
      </c>
      <c r="AG67" s="1073" t="str">
        <f>B67</f>
        <v>Bruisie Siouxxx</v>
      </c>
      <c r="AH67" s="203"/>
      <c r="AI67" s="204"/>
      <c r="AJ67" s="204"/>
      <c r="AK67" s="189"/>
      <c r="AL67" s="203"/>
      <c r="AM67" s="204"/>
      <c r="AN67" s="204"/>
      <c r="AO67" s="189"/>
      <c r="AP67" s="205"/>
      <c r="AQ67" s="204"/>
      <c r="AR67" s="204"/>
      <c r="AS67" s="191"/>
      <c r="AT67" s="203"/>
      <c r="AU67" s="204"/>
      <c r="AV67" s="204"/>
      <c r="AW67" s="189"/>
      <c r="AX67" s="205"/>
      <c r="AY67" s="204"/>
      <c r="AZ67" s="206"/>
      <c r="BA67" s="191"/>
      <c r="BB67" s="1069" t="str">
        <f>IF(COUNT(AH67:BA67)=0,"",COUNT(AH67:BA67))</f>
        <v/>
      </c>
      <c r="BC67" s="203"/>
      <c r="BD67" s="204"/>
      <c r="BE67" s="204"/>
      <c r="BF67" s="204"/>
      <c r="BG67" s="207"/>
      <c r="BH67" s="194"/>
    </row>
    <row r="68" spans="1:60" ht="14" thickBot="1">
      <c r="A68" s="1384"/>
      <c r="B68" s="1382"/>
      <c r="C68" s="210"/>
      <c r="D68" s="209"/>
      <c r="E68" s="209"/>
      <c r="F68" s="197"/>
      <c r="G68" s="208"/>
      <c r="H68" s="209"/>
      <c r="I68" s="209"/>
      <c r="J68" s="197"/>
      <c r="K68" s="210"/>
      <c r="L68" s="209"/>
      <c r="M68" s="209"/>
      <c r="N68" s="199"/>
      <c r="O68" s="208"/>
      <c r="P68" s="209"/>
      <c r="Q68" s="209"/>
      <c r="R68" s="197"/>
      <c r="S68" s="210"/>
      <c r="T68" s="209"/>
      <c r="U68" s="211"/>
      <c r="V68" s="199"/>
      <c r="W68" s="1070"/>
      <c r="X68" s="208"/>
      <c r="Y68" s="209"/>
      <c r="Z68" s="209"/>
      <c r="AA68" s="209"/>
      <c r="AB68" s="212"/>
      <c r="AC68" s="202"/>
      <c r="AF68" s="1373"/>
      <c r="AG68" s="1074"/>
      <c r="AH68" s="208"/>
      <c r="AI68" s="209"/>
      <c r="AJ68" s="209"/>
      <c r="AK68" s="197"/>
      <c r="AL68" s="208"/>
      <c r="AM68" s="209"/>
      <c r="AN68" s="209"/>
      <c r="AO68" s="197"/>
      <c r="AP68" s="210"/>
      <c r="AQ68" s="209"/>
      <c r="AR68" s="209"/>
      <c r="AS68" s="199"/>
      <c r="AT68" s="208"/>
      <c r="AU68" s="209"/>
      <c r="AV68" s="209"/>
      <c r="AW68" s="197"/>
      <c r="AX68" s="210"/>
      <c r="AY68" s="209"/>
      <c r="AZ68" s="211"/>
      <c r="BA68" s="199"/>
      <c r="BB68" s="1070"/>
      <c r="BC68" s="208"/>
      <c r="BD68" s="209"/>
      <c r="BE68" s="209"/>
      <c r="BF68" s="209"/>
      <c r="BG68" s="212"/>
      <c r="BH68" s="202"/>
    </row>
    <row r="69" spans="1:60">
      <c r="A69" s="1385" t="str">
        <f ca="1">IF(Rosters!H23="","",Rosters!H23)</f>
        <v>989</v>
      </c>
      <c r="B69" s="1077" t="str">
        <f ca="1">IF(Rosters!I23="","",Rosters!I23)</f>
        <v>Sarah Hipel</v>
      </c>
      <c r="C69" s="190"/>
      <c r="D69" s="188"/>
      <c r="E69" s="188"/>
      <c r="F69" s="189"/>
      <c r="G69" s="187"/>
      <c r="H69" s="188"/>
      <c r="I69" s="188"/>
      <c r="J69" s="189"/>
      <c r="K69" s="190"/>
      <c r="L69" s="188"/>
      <c r="M69" s="188"/>
      <c r="N69" s="191"/>
      <c r="O69" s="187"/>
      <c r="P69" s="188"/>
      <c r="Q69" s="188"/>
      <c r="R69" s="189"/>
      <c r="S69" s="190"/>
      <c r="T69" s="188"/>
      <c r="U69" s="192"/>
      <c r="V69" s="191"/>
      <c r="W69" s="1069" t="str">
        <f>IF(COUNT(C69:V69)=0,"",COUNT(C69:V69))</f>
        <v/>
      </c>
      <c r="X69" s="187"/>
      <c r="Y69" s="188"/>
      <c r="Z69" s="188"/>
      <c r="AA69" s="188"/>
      <c r="AB69" s="193"/>
      <c r="AC69" s="194"/>
      <c r="AF69" s="1365" t="str">
        <f>A69</f>
        <v>989</v>
      </c>
      <c r="AG69" s="1077" t="str">
        <f>B69</f>
        <v>Sarah Hipel</v>
      </c>
      <c r="AH69" s="187"/>
      <c r="AI69" s="188"/>
      <c r="AJ69" s="188"/>
      <c r="AK69" s="189"/>
      <c r="AL69" s="187"/>
      <c r="AM69" s="188"/>
      <c r="AN69" s="188"/>
      <c r="AO69" s="189"/>
      <c r="AP69" s="190"/>
      <c r="AQ69" s="188"/>
      <c r="AR69" s="188"/>
      <c r="AS69" s="191"/>
      <c r="AT69" s="187"/>
      <c r="AU69" s="188"/>
      <c r="AV69" s="188"/>
      <c r="AW69" s="189"/>
      <c r="AX69" s="190"/>
      <c r="AY69" s="188"/>
      <c r="AZ69" s="192"/>
      <c r="BA69" s="191"/>
      <c r="BB69" s="1069" t="str">
        <f>IF(COUNT(AH69:BA69)=0,"",COUNT(AH69:BA69))</f>
        <v/>
      </c>
      <c r="BC69" s="187"/>
      <c r="BD69" s="188"/>
      <c r="BE69" s="188"/>
      <c r="BF69" s="188"/>
      <c r="BG69" s="193"/>
      <c r="BH69" s="194"/>
    </row>
    <row r="70" spans="1:60" ht="14" thickBot="1">
      <c r="A70" s="1386"/>
      <c r="B70" s="1078"/>
      <c r="C70" s="198"/>
      <c r="D70" s="196"/>
      <c r="E70" s="196"/>
      <c r="F70" s="197"/>
      <c r="G70" s="195"/>
      <c r="H70" s="196"/>
      <c r="I70" s="196"/>
      <c r="J70" s="197"/>
      <c r="K70" s="198"/>
      <c r="L70" s="196"/>
      <c r="M70" s="196"/>
      <c r="N70" s="199"/>
      <c r="O70" s="195"/>
      <c r="P70" s="196"/>
      <c r="Q70" s="196"/>
      <c r="R70" s="197"/>
      <c r="S70" s="198"/>
      <c r="T70" s="196"/>
      <c r="U70" s="200"/>
      <c r="V70" s="199"/>
      <c r="W70" s="1070"/>
      <c r="X70" s="195"/>
      <c r="Y70" s="196"/>
      <c r="Z70" s="196"/>
      <c r="AA70" s="196"/>
      <c r="AB70" s="201"/>
      <c r="AC70" s="202"/>
      <c r="AF70" s="1370"/>
      <c r="AG70" s="1078"/>
      <c r="AH70" s="195"/>
      <c r="AI70" s="196"/>
      <c r="AJ70" s="196"/>
      <c r="AK70" s="197"/>
      <c r="AL70" s="195"/>
      <c r="AM70" s="196"/>
      <c r="AN70" s="196"/>
      <c r="AO70" s="197"/>
      <c r="AP70" s="198"/>
      <c r="AQ70" s="196"/>
      <c r="AR70" s="196"/>
      <c r="AS70" s="199"/>
      <c r="AT70" s="195"/>
      <c r="AU70" s="196"/>
      <c r="AV70" s="196"/>
      <c r="AW70" s="197"/>
      <c r="AX70" s="198"/>
      <c r="AY70" s="196"/>
      <c r="AZ70" s="200"/>
      <c r="BA70" s="199"/>
      <c r="BB70" s="1070"/>
      <c r="BC70" s="195"/>
      <c r="BD70" s="196"/>
      <c r="BE70" s="196"/>
      <c r="BF70" s="196"/>
      <c r="BG70" s="201"/>
      <c r="BH70" s="202"/>
    </row>
    <row r="71" spans="1:60">
      <c r="A71" s="1379" t="str">
        <f ca="1">IF(Rosters!H24="","",Rosters!H24)</f>
        <v>247</v>
      </c>
      <c r="B71" s="1381" t="str">
        <f ca="1">IF(Rosters!I24="","",Rosters!I24)</f>
        <v>boo d. livers</v>
      </c>
      <c r="C71" s="205"/>
      <c r="D71" s="204"/>
      <c r="E71" s="204"/>
      <c r="F71" s="189"/>
      <c r="G71" s="203"/>
      <c r="H71" s="204"/>
      <c r="I71" s="204"/>
      <c r="J71" s="189"/>
      <c r="K71" s="205"/>
      <c r="L71" s="204"/>
      <c r="M71" s="204"/>
      <c r="N71" s="191"/>
      <c r="O71" s="203"/>
      <c r="P71" s="204"/>
      <c r="Q71" s="204"/>
      <c r="R71" s="189"/>
      <c r="S71" s="205"/>
      <c r="T71" s="204"/>
      <c r="U71" s="206"/>
      <c r="V71" s="191"/>
      <c r="W71" s="1069" t="str">
        <f>IF(COUNT(C71:V71)=0,"",COUNT(C71:V71))</f>
        <v/>
      </c>
      <c r="X71" s="203"/>
      <c r="Y71" s="204"/>
      <c r="Z71" s="204"/>
      <c r="AA71" s="204"/>
      <c r="AB71" s="207"/>
      <c r="AC71" s="194"/>
      <c r="AF71" s="1363" t="str">
        <f>A71</f>
        <v>247</v>
      </c>
      <c r="AG71" s="1073" t="str">
        <f>B71</f>
        <v>boo d. livers</v>
      </c>
      <c r="AH71" s="203"/>
      <c r="AI71" s="204"/>
      <c r="AJ71" s="204"/>
      <c r="AK71" s="189"/>
      <c r="AL71" s="203"/>
      <c r="AM71" s="204"/>
      <c r="AN71" s="204"/>
      <c r="AO71" s="189"/>
      <c r="AP71" s="205"/>
      <c r="AQ71" s="204"/>
      <c r="AR71" s="204"/>
      <c r="AS71" s="191"/>
      <c r="AT71" s="203"/>
      <c r="AU71" s="204"/>
      <c r="AV71" s="204"/>
      <c r="AW71" s="189"/>
      <c r="AX71" s="205"/>
      <c r="AY71" s="204"/>
      <c r="AZ71" s="206"/>
      <c r="BA71" s="191"/>
      <c r="BB71" s="1069" t="str">
        <f>IF(COUNT(AH71:BA71)=0,"",COUNT(AH71:BA71))</f>
        <v/>
      </c>
      <c r="BC71" s="203"/>
      <c r="BD71" s="204"/>
      <c r="BE71" s="204"/>
      <c r="BF71" s="204"/>
      <c r="BG71" s="207"/>
      <c r="BH71" s="194"/>
    </row>
    <row r="72" spans="1:60" ht="14" thickBot="1">
      <c r="A72" s="1380"/>
      <c r="B72" s="1382"/>
      <c r="C72" s="210"/>
      <c r="D72" s="209"/>
      <c r="E72" s="209"/>
      <c r="F72" s="197"/>
      <c r="G72" s="208"/>
      <c r="H72" s="209"/>
      <c r="I72" s="209"/>
      <c r="J72" s="197"/>
      <c r="K72" s="210"/>
      <c r="L72" s="209"/>
      <c r="M72" s="209"/>
      <c r="N72" s="199"/>
      <c r="O72" s="208"/>
      <c r="P72" s="209"/>
      <c r="Q72" s="209"/>
      <c r="R72" s="197"/>
      <c r="S72" s="210"/>
      <c r="T72" s="209"/>
      <c r="U72" s="211"/>
      <c r="V72" s="199"/>
      <c r="W72" s="1070"/>
      <c r="X72" s="208"/>
      <c r="Y72" s="209"/>
      <c r="Z72" s="209"/>
      <c r="AA72" s="209"/>
      <c r="AB72" s="212"/>
      <c r="AC72" s="202"/>
      <c r="AF72" s="1364"/>
      <c r="AG72" s="1074"/>
      <c r="AH72" s="208"/>
      <c r="AI72" s="209"/>
      <c r="AJ72" s="209"/>
      <c r="AK72" s="197"/>
      <c r="AL72" s="208"/>
      <c r="AM72" s="209"/>
      <c r="AN72" s="209"/>
      <c r="AO72" s="197"/>
      <c r="AP72" s="210"/>
      <c r="AQ72" s="209"/>
      <c r="AR72" s="209"/>
      <c r="AS72" s="199"/>
      <c r="AT72" s="208"/>
      <c r="AU72" s="209"/>
      <c r="AV72" s="209"/>
      <c r="AW72" s="197"/>
      <c r="AX72" s="210"/>
      <c r="AY72" s="209"/>
      <c r="AZ72" s="211"/>
      <c r="BA72" s="199"/>
      <c r="BB72" s="1070"/>
      <c r="BC72" s="208"/>
      <c r="BD72" s="209"/>
      <c r="BE72" s="209"/>
      <c r="BF72" s="209"/>
      <c r="BG72" s="212"/>
      <c r="BH72" s="202"/>
    </row>
    <row r="73" spans="1:60" ht="12.75" customHeight="1">
      <c r="A73" s="1374" t="str">
        <f ca="1">IF(Rosters!H25="","",Rosters!H25)</f>
        <v/>
      </c>
      <c r="B73" s="1377" t="str">
        <f ca="1">IF(Rosters!I25="","",Rosters!I25)</f>
        <v/>
      </c>
      <c r="C73" s="190"/>
      <c r="D73" s="188"/>
      <c r="E73" s="188"/>
      <c r="F73" s="189"/>
      <c r="G73" s="187"/>
      <c r="H73" s="188"/>
      <c r="I73" s="188"/>
      <c r="J73" s="189"/>
      <c r="K73" s="190"/>
      <c r="L73" s="188"/>
      <c r="M73" s="188"/>
      <c r="N73" s="191"/>
      <c r="O73" s="187"/>
      <c r="P73" s="188"/>
      <c r="Q73" s="188"/>
      <c r="R73" s="189"/>
      <c r="S73" s="190"/>
      <c r="T73" s="188"/>
      <c r="U73" s="192"/>
      <c r="V73" s="191"/>
      <c r="W73" s="1069" t="str">
        <f>IF(COUNT(C73:V73)=0,"",COUNT(C73:V73))</f>
        <v/>
      </c>
      <c r="X73" s="187"/>
      <c r="Y73" s="188"/>
      <c r="Z73" s="188"/>
      <c r="AA73" s="188"/>
      <c r="AB73" s="193"/>
      <c r="AC73" s="194"/>
      <c r="AF73" s="1365" t="str">
        <f>A73</f>
        <v/>
      </c>
      <c r="AG73" s="1077" t="str">
        <f>B73</f>
        <v/>
      </c>
      <c r="AH73" s="187"/>
      <c r="AI73" s="188"/>
      <c r="AJ73" s="188"/>
      <c r="AK73" s="189"/>
      <c r="AL73" s="187"/>
      <c r="AM73" s="188"/>
      <c r="AN73" s="188"/>
      <c r="AO73" s="189"/>
      <c r="AP73" s="190"/>
      <c r="AQ73" s="188"/>
      <c r="AR73" s="188"/>
      <c r="AS73" s="191"/>
      <c r="AT73" s="187"/>
      <c r="AU73" s="188"/>
      <c r="AV73" s="188"/>
      <c r="AW73" s="189"/>
      <c r="AX73" s="190"/>
      <c r="AY73" s="188"/>
      <c r="AZ73" s="192"/>
      <c r="BA73" s="191"/>
      <c r="BB73" s="1069" t="str">
        <f>IF(COUNT(AH73:BA73)=0,"",COUNT(AH73:BA73))</f>
        <v/>
      </c>
      <c r="BC73" s="187"/>
      <c r="BD73" s="188"/>
      <c r="BE73" s="188"/>
      <c r="BF73" s="188"/>
      <c r="BG73" s="193"/>
      <c r="BH73" s="194"/>
    </row>
    <row r="74" spans="1:60" ht="14" thickBot="1">
      <c r="A74" s="1376"/>
      <c r="B74" s="1378"/>
      <c r="C74" s="198"/>
      <c r="D74" s="196"/>
      <c r="E74" s="196"/>
      <c r="F74" s="197"/>
      <c r="G74" s="195"/>
      <c r="H74" s="196"/>
      <c r="I74" s="196"/>
      <c r="J74" s="197"/>
      <c r="K74" s="198"/>
      <c r="L74" s="196"/>
      <c r="M74" s="196"/>
      <c r="N74" s="199"/>
      <c r="O74" s="195"/>
      <c r="P74" s="196"/>
      <c r="Q74" s="196"/>
      <c r="R74" s="197"/>
      <c r="S74" s="198"/>
      <c r="T74" s="196"/>
      <c r="U74" s="200"/>
      <c r="V74" s="199"/>
      <c r="W74" s="1070"/>
      <c r="X74" s="195"/>
      <c r="Y74" s="196"/>
      <c r="Z74" s="196"/>
      <c r="AA74" s="196"/>
      <c r="AB74" s="201"/>
      <c r="AC74" s="202"/>
      <c r="AF74" s="1370"/>
      <c r="AG74" s="1078"/>
      <c r="AH74" s="195"/>
      <c r="AI74" s="196"/>
      <c r="AJ74" s="196"/>
      <c r="AK74" s="197"/>
      <c r="AL74" s="195"/>
      <c r="AM74" s="196"/>
      <c r="AN74" s="196"/>
      <c r="AO74" s="197"/>
      <c r="AP74" s="198"/>
      <c r="AQ74" s="196"/>
      <c r="AR74" s="196"/>
      <c r="AS74" s="199"/>
      <c r="AT74" s="195"/>
      <c r="AU74" s="196"/>
      <c r="AV74" s="196"/>
      <c r="AW74" s="197"/>
      <c r="AX74" s="198"/>
      <c r="AY74" s="196"/>
      <c r="AZ74" s="200"/>
      <c r="BA74" s="199"/>
      <c r="BB74" s="1070"/>
      <c r="BC74" s="195"/>
      <c r="BD74" s="196"/>
      <c r="BE74" s="196"/>
      <c r="BF74" s="196"/>
      <c r="BG74" s="201"/>
      <c r="BH74" s="202"/>
    </row>
    <row r="75" spans="1:60">
      <c r="A75" s="1387" t="str">
        <f ca="1">IF(Rosters!H26="","",Rosters!H26)</f>
        <v/>
      </c>
      <c r="B75" s="1389" t="str">
        <f ca="1">IF(Rosters!I26="","",Rosters!I26)</f>
        <v/>
      </c>
      <c r="C75" s="205"/>
      <c r="D75" s="204"/>
      <c r="E75" s="204"/>
      <c r="F75" s="189"/>
      <c r="G75" s="203"/>
      <c r="H75" s="204"/>
      <c r="I75" s="204"/>
      <c r="J75" s="189"/>
      <c r="K75" s="205"/>
      <c r="L75" s="204"/>
      <c r="M75" s="204"/>
      <c r="N75" s="191"/>
      <c r="O75" s="203"/>
      <c r="P75" s="204"/>
      <c r="Q75" s="204"/>
      <c r="R75" s="189"/>
      <c r="S75" s="205"/>
      <c r="T75" s="204"/>
      <c r="U75" s="206"/>
      <c r="V75" s="191"/>
      <c r="W75" s="1069" t="str">
        <f>IF(COUNT(C75:V75)=0,"",COUNT(C75:V75))</f>
        <v/>
      </c>
      <c r="X75" s="203"/>
      <c r="Y75" s="204"/>
      <c r="Z75" s="204"/>
      <c r="AA75" s="204"/>
      <c r="AB75" s="207"/>
      <c r="AC75" s="194"/>
      <c r="AF75" s="1372" t="str">
        <f>A75</f>
        <v/>
      </c>
      <c r="AG75" s="1073" t="str">
        <f>B75</f>
        <v/>
      </c>
      <c r="AH75" s="203"/>
      <c r="AI75" s="204"/>
      <c r="AJ75" s="204"/>
      <c r="AK75" s="189"/>
      <c r="AL75" s="203"/>
      <c r="AM75" s="204"/>
      <c r="AN75" s="204"/>
      <c r="AO75" s="189"/>
      <c r="AP75" s="205"/>
      <c r="AQ75" s="204"/>
      <c r="AR75" s="204"/>
      <c r="AS75" s="191"/>
      <c r="AT75" s="203"/>
      <c r="AU75" s="204"/>
      <c r="AV75" s="204"/>
      <c r="AW75" s="189"/>
      <c r="AX75" s="205"/>
      <c r="AY75" s="204"/>
      <c r="AZ75" s="206"/>
      <c r="BA75" s="191"/>
      <c r="BB75" s="1069" t="str">
        <f>IF(COUNT(AH75:BA75)=0,"",COUNT(AH75:BA75))</f>
        <v/>
      </c>
      <c r="BC75" s="203"/>
      <c r="BD75" s="204"/>
      <c r="BE75" s="204"/>
      <c r="BF75" s="204"/>
      <c r="BG75" s="207"/>
      <c r="BH75" s="194"/>
    </row>
    <row r="76" spans="1:60" ht="14" thickBot="1">
      <c r="A76" s="1388"/>
      <c r="B76" s="1390"/>
      <c r="C76" s="210"/>
      <c r="D76" s="209"/>
      <c r="E76" s="209"/>
      <c r="F76" s="197"/>
      <c r="G76" s="208"/>
      <c r="H76" s="209"/>
      <c r="I76" s="209"/>
      <c r="J76" s="197"/>
      <c r="K76" s="210"/>
      <c r="L76" s="209"/>
      <c r="M76" s="209"/>
      <c r="N76" s="199"/>
      <c r="O76" s="208"/>
      <c r="P76" s="209"/>
      <c r="Q76" s="209"/>
      <c r="R76" s="197"/>
      <c r="S76" s="210"/>
      <c r="T76" s="209"/>
      <c r="U76" s="211"/>
      <c r="V76" s="199"/>
      <c r="W76" s="1070"/>
      <c r="X76" s="208"/>
      <c r="Y76" s="209"/>
      <c r="Z76" s="209"/>
      <c r="AA76" s="209"/>
      <c r="AB76" s="212"/>
      <c r="AC76" s="202"/>
      <c r="AF76" s="1373"/>
      <c r="AG76" s="1074"/>
      <c r="AH76" s="208"/>
      <c r="AI76" s="209"/>
      <c r="AJ76" s="209"/>
      <c r="AK76" s="197"/>
      <c r="AL76" s="208"/>
      <c r="AM76" s="209"/>
      <c r="AN76" s="209"/>
      <c r="AO76" s="197"/>
      <c r="AP76" s="210"/>
      <c r="AQ76" s="209"/>
      <c r="AR76" s="209"/>
      <c r="AS76" s="199"/>
      <c r="AT76" s="208"/>
      <c r="AU76" s="209"/>
      <c r="AV76" s="209"/>
      <c r="AW76" s="197"/>
      <c r="AX76" s="210"/>
      <c r="AY76" s="209"/>
      <c r="AZ76" s="211"/>
      <c r="BA76" s="199"/>
      <c r="BB76" s="1070"/>
      <c r="BC76" s="208"/>
      <c r="BD76" s="209"/>
      <c r="BE76" s="209"/>
      <c r="BF76" s="209"/>
      <c r="BG76" s="212"/>
      <c r="BH76" s="202"/>
    </row>
    <row r="77" spans="1:60">
      <c r="A77" s="1374" t="str">
        <f ca="1">IF(Rosters!H27="","",Rosters!H27)</f>
        <v/>
      </c>
      <c r="B77" s="1377" t="str">
        <f ca="1">IF(Rosters!I27="","",Rosters!I27)</f>
        <v/>
      </c>
      <c r="C77" s="190"/>
      <c r="D77" s="188"/>
      <c r="E77" s="188"/>
      <c r="F77" s="189"/>
      <c r="G77" s="187"/>
      <c r="H77" s="188"/>
      <c r="I77" s="188"/>
      <c r="J77" s="189"/>
      <c r="K77" s="190"/>
      <c r="L77" s="188"/>
      <c r="M77" s="188"/>
      <c r="N77" s="191"/>
      <c r="O77" s="187"/>
      <c r="P77" s="188"/>
      <c r="Q77" s="188"/>
      <c r="R77" s="189"/>
      <c r="S77" s="190"/>
      <c r="T77" s="188"/>
      <c r="U77" s="192"/>
      <c r="V77" s="191"/>
      <c r="W77" s="1069" t="str">
        <f>IF(COUNT(C77:V77)=0,"",COUNT(C77:V77))</f>
        <v/>
      </c>
      <c r="X77" s="187"/>
      <c r="Y77" s="188"/>
      <c r="Z77" s="188"/>
      <c r="AA77" s="188"/>
      <c r="AB77" s="193"/>
      <c r="AC77" s="194"/>
      <c r="AF77" s="1365" t="str">
        <f>A77</f>
        <v/>
      </c>
      <c r="AG77" s="1077" t="str">
        <f>B77</f>
        <v/>
      </c>
      <c r="AH77" s="187"/>
      <c r="AI77" s="188"/>
      <c r="AJ77" s="188"/>
      <c r="AK77" s="189"/>
      <c r="AL77" s="187"/>
      <c r="AM77" s="188"/>
      <c r="AN77" s="188"/>
      <c r="AO77" s="189"/>
      <c r="AP77" s="190"/>
      <c r="AQ77" s="188"/>
      <c r="AR77" s="188"/>
      <c r="AS77" s="191"/>
      <c r="AT77" s="187"/>
      <c r="AU77" s="188"/>
      <c r="AV77" s="188"/>
      <c r="AW77" s="189"/>
      <c r="AX77" s="190"/>
      <c r="AY77" s="188"/>
      <c r="AZ77" s="192"/>
      <c r="BA77" s="191"/>
      <c r="BB77" s="1069" t="str">
        <f>IF(COUNT(AH77:BA77)=0,"",COUNT(AH77:BA77))</f>
        <v/>
      </c>
      <c r="BC77" s="187"/>
      <c r="BD77" s="188"/>
      <c r="BE77" s="188"/>
      <c r="BF77" s="188"/>
      <c r="BG77" s="193"/>
      <c r="BH77" s="194"/>
    </row>
    <row r="78" spans="1:60" ht="14" thickBot="1">
      <c r="A78" s="1376"/>
      <c r="B78" s="1378"/>
      <c r="C78" s="198"/>
      <c r="D78" s="196"/>
      <c r="E78" s="196"/>
      <c r="F78" s="197"/>
      <c r="G78" s="195"/>
      <c r="H78" s="196"/>
      <c r="I78" s="196"/>
      <c r="J78" s="197"/>
      <c r="K78" s="198"/>
      <c r="L78" s="196"/>
      <c r="M78" s="196"/>
      <c r="N78" s="199"/>
      <c r="O78" s="195"/>
      <c r="P78" s="196"/>
      <c r="Q78" s="196"/>
      <c r="R78" s="197"/>
      <c r="S78" s="198"/>
      <c r="T78" s="196"/>
      <c r="U78" s="200"/>
      <c r="V78" s="199"/>
      <c r="W78" s="1070"/>
      <c r="X78" s="195"/>
      <c r="Y78" s="196"/>
      <c r="Z78" s="196"/>
      <c r="AA78" s="196"/>
      <c r="AB78" s="201"/>
      <c r="AC78" s="202"/>
      <c r="AF78" s="1370"/>
      <c r="AG78" s="1078"/>
      <c r="AH78" s="195"/>
      <c r="AI78" s="196"/>
      <c r="AJ78" s="196"/>
      <c r="AK78" s="197"/>
      <c r="AL78" s="195"/>
      <c r="AM78" s="196"/>
      <c r="AN78" s="196"/>
      <c r="AO78" s="197"/>
      <c r="AP78" s="198"/>
      <c r="AQ78" s="196"/>
      <c r="AR78" s="196"/>
      <c r="AS78" s="199"/>
      <c r="AT78" s="195"/>
      <c r="AU78" s="196"/>
      <c r="AV78" s="196"/>
      <c r="AW78" s="197"/>
      <c r="AX78" s="198"/>
      <c r="AY78" s="196"/>
      <c r="AZ78" s="200"/>
      <c r="BA78" s="199"/>
      <c r="BB78" s="1070"/>
      <c r="BC78" s="195"/>
      <c r="BD78" s="196"/>
      <c r="BE78" s="196"/>
      <c r="BF78" s="196"/>
      <c r="BG78" s="201"/>
      <c r="BH78" s="202"/>
    </row>
    <row r="79" spans="1:60">
      <c r="A79" s="1387" t="str">
        <f ca="1">IF(Rosters!H28="","",Rosters!H28)</f>
        <v/>
      </c>
      <c r="B79" s="1389" t="str">
        <f ca="1">IF(Rosters!I28="","",Rosters!I28)</f>
        <v/>
      </c>
      <c r="C79" s="205"/>
      <c r="D79" s="204"/>
      <c r="E79" s="204"/>
      <c r="F79" s="189"/>
      <c r="G79" s="203"/>
      <c r="H79" s="204"/>
      <c r="I79" s="204"/>
      <c r="J79" s="189"/>
      <c r="K79" s="205"/>
      <c r="L79" s="204"/>
      <c r="M79" s="204"/>
      <c r="N79" s="191"/>
      <c r="O79" s="203"/>
      <c r="P79" s="204"/>
      <c r="Q79" s="204"/>
      <c r="R79" s="189"/>
      <c r="S79" s="205"/>
      <c r="T79" s="204"/>
      <c r="U79" s="206"/>
      <c r="V79" s="191"/>
      <c r="W79" s="1069" t="str">
        <f>IF(COUNT(C79:V79)=0,"",COUNT(C79:V79))</f>
        <v/>
      </c>
      <c r="X79" s="203"/>
      <c r="Y79" s="204"/>
      <c r="Z79" s="204"/>
      <c r="AA79" s="204"/>
      <c r="AB79" s="207"/>
      <c r="AC79" s="194"/>
      <c r="AF79" s="1363" t="str">
        <f>A79</f>
        <v/>
      </c>
      <c r="AG79" s="1073" t="str">
        <f>B79</f>
        <v/>
      </c>
      <c r="AH79" s="203"/>
      <c r="AI79" s="204"/>
      <c r="AJ79" s="204"/>
      <c r="AK79" s="189"/>
      <c r="AL79" s="203"/>
      <c r="AM79" s="204"/>
      <c r="AN79" s="204"/>
      <c r="AO79" s="189"/>
      <c r="AP79" s="205"/>
      <c r="AQ79" s="204"/>
      <c r="AR79" s="204"/>
      <c r="AS79" s="191"/>
      <c r="AT79" s="203"/>
      <c r="AU79" s="204"/>
      <c r="AV79" s="204"/>
      <c r="AW79" s="189"/>
      <c r="AX79" s="205"/>
      <c r="AY79" s="204"/>
      <c r="AZ79" s="206"/>
      <c r="BA79" s="191"/>
      <c r="BB79" s="1069" t="str">
        <f>IF(COUNT(AH79:BA79)=0,"",COUNT(AH79:BA79))</f>
        <v/>
      </c>
      <c r="BC79" s="203"/>
      <c r="BD79" s="204"/>
      <c r="BE79" s="204"/>
      <c r="BF79" s="204"/>
      <c r="BG79" s="207"/>
      <c r="BH79" s="194"/>
    </row>
    <row r="80" spans="1:60" ht="14" thickBot="1">
      <c r="A80" s="1388"/>
      <c r="B80" s="1390"/>
      <c r="C80" s="210"/>
      <c r="D80" s="209"/>
      <c r="E80" s="209"/>
      <c r="F80" s="197"/>
      <c r="G80" s="208"/>
      <c r="H80" s="209"/>
      <c r="I80" s="209"/>
      <c r="J80" s="197"/>
      <c r="K80" s="210"/>
      <c r="L80" s="209"/>
      <c r="M80" s="209"/>
      <c r="N80" s="199"/>
      <c r="O80" s="208"/>
      <c r="P80" s="209"/>
      <c r="Q80" s="209"/>
      <c r="R80" s="197"/>
      <c r="S80" s="210"/>
      <c r="T80" s="209"/>
      <c r="U80" s="211"/>
      <c r="V80" s="199"/>
      <c r="W80" s="1070"/>
      <c r="X80" s="208"/>
      <c r="Y80" s="209"/>
      <c r="Z80" s="209"/>
      <c r="AA80" s="209"/>
      <c r="AB80" s="212"/>
      <c r="AC80" s="202"/>
      <c r="AF80" s="1364"/>
      <c r="AG80" s="1074"/>
      <c r="AH80" s="208"/>
      <c r="AI80" s="209"/>
      <c r="AJ80" s="209"/>
      <c r="AK80" s="197"/>
      <c r="AL80" s="208"/>
      <c r="AM80" s="209"/>
      <c r="AN80" s="209"/>
      <c r="AO80" s="197"/>
      <c r="AP80" s="210"/>
      <c r="AQ80" s="209"/>
      <c r="AR80" s="209"/>
      <c r="AS80" s="199"/>
      <c r="AT80" s="208"/>
      <c r="AU80" s="209"/>
      <c r="AV80" s="209"/>
      <c r="AW80" s="197"/>
      <c r="AX80" s="210"/>
      <c r="AY80" s="209"/>
      <c r="AZ80" s="211"/>
      <c r="BA80" s="199"/>
      <c r="BB80" s="1070"/>
      <c r="BC80" s="208"/>
      <c r="BD80" s="209"/>
      <c r="BE80" s="209"/>
      <c r="BF80" s="209"/>
      <c r="BG80" s="212"/>
      <c r="BH80" s="202"/>
    </row>
    <row r="81" spans="1:60">
      <c r="A81" s="1374" t="str">
        <f ca="1">IF(Rosters!H29="","",Rosters!H29)</f>
        <v/>
      </c>
      <c r="B81" s="1377" t="str">
        <f ca="1">IF(Rosters!I29="","",Rosters!I29)</f>
        <v/>
      </c>
      <c r="C81" s="190"/>
      <c r="D81" s="188"/>
      <c r="E81" s="188"/>
      <c r="F81" s="189"/>
      <c r="G81" s="187"/>
      <c r="H81" s="188"/>
      <c r="I81" s="188"/>
      <c r="J81" s="189"/>
      <c r="K81" s="190"/>
      <c r="L81" s="188"/>
      <c r="M81" s="188"/>
      <c r="N81" s="191"/>
      <c r="O81" s="187"/>
      <c r="P81" s="188"/>
      <c r="Q81" s="188"/>
      <c r="R81" s="189"/>
      <c r="S81" s="190"/>
      <c r="T81" s="188"/>
      <c r="U81" s="192"/>
      <c r="V81" s="191"/>
      <c r="W81" s="1069" t="str">
        <f>IF(COUNT(C81:V81)=0,"",COUNT(C81:V81))</f>
        <v/>
      </c>
      <c r="X81" s="187"/>
      <c r="Y81" s="188"/>
      <c r="Z81" s="188"/>
      <c r="AA81" s="188"/>
      <c r="AB81" s="193"/>
      <c r="AC81" s="194"/>
      <c r="AF81" s="1365" t="str">
        <f>A81</f>
        <v/>
      </c>
      <c r="AG81" s="1077" t="str">
        <f>B81</f>
        <v/>
      </c>
      <c r="AH81" s="187"/>
      <c r="AI81" s="188"/>
      <c r="AJ81" s="188"/>
      <c r="AK81" s="189"/>
      <c r="AL81" s="187"/>
      <c r="AM81" s="188"/>
      <c r="AN81" s="188"/>
      <c r="AO81" s="189"/>
      <c r="AP81" s="190"/>
      <c r="AQ81" s="188"/>
      <c r="AR81" s="188"/>
      <c r="AS81" s="191"/>
      <c r="AT81" s="187"/>
      <c r="AU81" s="188"/>
      <c r="AV81" s="188"/>
      <c r="AW81" s="189"/>
      <c r="AX81" s="190"/>
      <c r="AY81" s="188"/>
      <c r="AZ81" s="192"/>
      <c r="BA81" s="191"/>
      <c r="BB81" s="1069" t="str">
        <f>IF(COUNT(AH81:BA81)=0,"",COUNT(AH81:BA81))</f>
        <v/>
      </c>
      <c r="BC81" s="187"/>
      <c r="BD81" s="188"/>
      <c r="BE81" s="188"/>
      <c r="BF81" s="188"/>
      <c r="BG81" s="193"/>
      <c r="BH81" s="194"/>
    </row>
    <row r="82" spans="1:60" ht="14" thickBot="1">
      <c r="A82" s="1376"/>
      <c r="B82" s="1378"/>
      <c r="C82" s="198"/>
      <c r="D82" s="196"/>
      <c r="E82" s="196"/>
      <c r="F82" s="197"/>
      <c r="G82" s="195"/>
      <c r="H82" s="196"/>
      <c r="I82" s="196"/>
      <c r="J82" s="197"/>
      <c r="K82" s="198"/>
      <c r="L82" s="196"/>
      <c r="M82" s="196"/>
      <c r="N82" s="199"/>
      <c r="O82" s="195"/>
      <c r="P82" s="196"/>
      <c r="Q82" s="196"/>
      <c r="R82" s="197"/>
      <c r="S82" s="198"/>
      <c r="T82" s="196"/>
      <c r="U82" s="200"/>
      <c r="V82" s="199"/>
      <c r="W82" s="1070"/>
      <c r="X82" s="195"/>
      <c r="Y82" s="196"/>
      <c r="Z82" s="196"/>
      <c r="AA82" s="196"/>
      <c r="AB82" s="201"/>
      <c r="AC82" s="202"/>
      <c r="AF82" s="1370"/>
      <c r="AG82" s="1078"/>
      <c r="AH82" s="195"/>
      <c r="AI82" s="196"/>
      <c r="AJ82" s="196"/>
      <c r="AK82" s="197"/>
      <c r="AL82" s="195"/>
      <c r="AM82" s="196"/>
      <c r="AN82" s="196"/>
      <c r="AO82" s="197"/>
      <c r="AP82" s="198"/>
      <c r="AQ82" s="196"/>
      <c r="AR82" s="196"/>
      <c r="AS82" s="199"/>
      <c r="AT82" s="195"/>
      <c r="AU82" s="196"/>
      <c r="AV82" s="196"/>
      <c r="AW82" s="197"/>
      <c r="AX82" s="198"/>
      <c r="AY82" s="196"/>
      <c r="AZ82" s="200"/>
      <c r="BA82" s="199"/>
      <c r="BB82" s="1070"/>
      <c r="BC82" s="195"/>
      <c r="BD82" s="196"/>
      <c r="BE82" s="196"/>
      <c r="BF82" s="196"/>
      <c r="BG82" s="201"/>
      <c r="BH82" s="202"/>
    </row>
    <row r="83" spans="1:60">
      <c r="A83" s="1387" t="str">
        <f ca="1">IF(Rosters!H30="","",Rosters!H30)</f>
        <v/>
      </c>
      <c r="B83" s="1389" t="str">
        <f ca="1">IF(Rosters!I30="","",Rosters!I30)</f>
        <v/>
      </c>
      <c r="C83" s="205"/>
      <c r="D83" s="204"/>
      <c r="E83" s="204"/>
      <c r="F83" s="189"/>
      <c r="G83" s="203"/>
      <c r="H83" s="204"/>
      <c r="I83" s="204"/>
      <c r="J83" s="189"/>
      <c r="K83" s="205"/>
      <c r="L83" s="204"/>
      <c r="M83" s="204"/>
      <c r="N83" s="191"/>
      <c r="O83" s="203"/>
      <c r="P83" s="204"/>
      <c r="Q83" s="204"/>
      <c r="R83" s="189"/>
      <c r="S83" s="205"/>
      <c r="T83" s="204"/>
      <c r="U83" s="206"/>
      <c r="V83" s="191"/>
      <c r="W83" s="1069" t="str">
        <f>IF(COUNT(C83:V83)=0,"",COUNT(C83:V83))</f>
        <v/>
      </c>
      <c r="X83" s="203"/>
      <c r="Y83" s="204"/>
      <c r="Z83" s="204"/>
      <c r="AA83" s="204"/>
      <c r="AB83" s="207"/>
      <c r="AC83" s="194"/>
      <c r="AF83" s="1363" t="str">
        <f>A83</f>
        <v/>
      </c>
      <c r="AG83" s="1073" t="str">
        <f>B83</f>
        <v/>
      </c>
      <c r="AH83" s="203"/>
      <c r="AI83" s="204"/>
      <c r="AJ83" s="204"/>
      <c r="AK83" s="189"/>
      <c r="AL83" s="203"/>
      <c r="AM83" s="204"/>
      <c r="AN83" s="204"/>
      <c r="AO83" s="189"/>
      <c r="AP83" s="205"/>
      <c r="AQ83" s="204"/>
      <c r="AR83" s="204"/>
      <c r="AS83" s="191"/>
      <c r="AT83" s="203"/>
      <c r="AU83" s="204"/>
      <c r="AV83" s="204"/>
      <c r="AW83" s="189"/>
      <c r="AX83" s="205"/>
      <c r="AY83" s="204"/>
      <c r="AZ83" s="206"/>
      <c r="BA83" s="191"/>
      <c r="BB83" s="1069" t="str">
        <f>IF(COUNT(AH83:BA83)=0,"",COUNT(AH83:BA83))</f>
        <v/>
      </c>
      <c r="BC83" s="203"/>
      <c r="BD83" s="204"/>
      <c r="BE83" s="204"/>
      <c r="BF83" s="204"/>
      <c r="BG83" s="207"/>
      <c r="BH83" s="194"/>
    </row>
    <row r="84" spans="1:60" ht="14" thickBot="1">
      <c r="A84" s="1388"/>
      <c r="B84" s="1390"/>
      <c r="C84" s="210"/>
      <c r="D84" s="209"/>
      <c r="E84" s="209"/>
      <c r="F84" s="197"/>
      <c r="G84" s="208"/>
      <c r="H84" s="209"/>
      <c r="I84" s="209"/>
      <c r="J84" s="197"/>
      <c r="K84" s="210"/>
      <c r="L84" s="209"/>
      <c r="M84" s="209"/>
      <c r="N84" s="199"/>
      <c r="O84" s="208"/>
      <c r="P84" s="209"/>
      <c r="Q84" s="209"/>
      <c r="R84" s="197"/>
      <c r="S84" s="210"/>
      <c r="T84" s="209"/>
      <c r="U84" s="211"/>
      <c r="V84" s="199"/>
      <c r="W84" s="1070"/>
      <c r="X84" s="208"/>
      <c r="Y84" s="209"/>
      <c r="Z84" s="209"/>
      <c r="AA84" s="209"/>
      <c r="AB84" s="212"/>
      <c r="AC84" s="202"/>
      <c r="AF84" s="1364"/>
      <c r="AG84" s="1074"/>
      <c r="AH84" s="208"/>
      <c r="AI84" s="209"/>
      <c r="AJ84" s="209"/>
      <c r="AK84" s="197"/>
      <c r="AL84" s="208"/>
      <c r="AM84" s="209"/>
      <c r="AN84" s="209"/>
      <c r="AO84" s="197"/>
      <c r="AP84" s="210"/>
      <c r="AQ84" s="209"/>
      <c r="AR84" s="209"/>
      <c r="AS84" s="199"/>
      <c r="AT84" s="208"/>
      <c r="AU84" s="209"/>
      <c r="AV84" s="209"/>
      <c r="AW84" s="197"/>
      <c r="AX84" s="210"/>
      <c r="AY84" s="209"/>
      <c r="AZ84" s="211"/>
      <c r="BA84" s="199"/>
      <c r="BB84" s="1070"/>
      <c r="BC84" s="208"/>
      <c r="BD84" s="209"/>
      <c r="BE84" s="209"/>
      <c r="BF84" s="209"/>
      <c r="BG84" s="212"/>
      <c r="BH84" s="202"/>
    </row>
    <row r="85" spans="1:60" ht="14" thickBot="1">
      <c r="A85" s="1098" t="s">
        <v>25</v>
      </c>
      <c r="B85" s="1099"/>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1"/>
      <c r="AF85" s="1109" t="s">
        <v>25</v>
      </c>
      <c r="AG85" s="1100"/>
      <c r="AH85" s="1100"/>
      <c r="AI85" s="1100"/>
      <c r="AJ85" s="1100"/>
      <c r="AK85" s="1100"/>
      <c r="AL85" s="1100"/>
      <c r="AM85" s="1100"/>
      <c r="AN85" s="1100"/>
      <c r="AO85" s="1100"/>
      <c r="AP85" s="1100"/>
      <c r="AQ85" s="1100"/>
      <c r="AR85" s="1100"/>
      <c r="AS85" s="1100"/>
      <c r="AT85" s="1100"/>
      <c r="AU85" s="1100"/>
      <c r="AV85" s="1100"/>
      <c r="AW85" s="1100"/>
      <c r="AX85" s="1100"/>
      <c r="AY85" s="1100"/>
      <c r="AZ85" s="1100"/>
      <c r="BA85" s="1100"/>
      <c r="BB85" s="1100"/>
      <c r="BC85" s="1100"/>
      <c r="BD85" s="1100"/>
      <c r="BE85" s="1100"/>
      <c r="BF85" s="1100"/>
      <c r="BG85" s="1100"/>
      <c r="BH85" s="1101"/>
    </row>
    <row r="86" spans="1:60">
      <c r="A86" s="1391" t="s">
        <v>328</v>
      </c>
      <c r="B86" s="1392"/>
      <c r="C86" s="1392"/>
      <c r="D86" s="1392"/>
      <c r="E86" s="1392"/>
      <c r="F86" s="1392"/>
      <c r="G86" s="1392"/>
      <c r="H86" s="1392"/>
      <c r="I86" s="1392"/>
      <c r="J86" s="1392"/>
      <c r="K86" s="1392"/>
      <c r="L86" s="1392"/>
      <c r="M86" s="1392"/>
      <c r="N86" s="1392"/>
      <c r="O86" s="1392"/>
      <c r="P86" s="1392"/>
      <c r="Q86" s="1392"/>
      <c r="R86" s="1392"/>
      <c r="S86" s="1392"/>
      <c r="T86" s="1392"/>
      <c r="U86" s="1392"/>
      <c r="V86" s="1392"/>
      <c r="W86" s="1392"/>
      <c r="X86" s="1392"/>
      <c r="Y86" s="1392"/>
      <c r="Z86" s="1392"/>
      <c r="AA86" s="1392"/>
      <c r="AB86" s="1392"/>
      <c r="AC86" s="1393"/>
      <c r="AF86" s="1391" t="s">
        <v>328</v>
      </c>
      <c r="AG86" s="1392"/>
      <c r="AH86" s="1392"/>
      <c r="AI86" s="1392"/>
      <c r="AJ86" s="1392"/>
      <c r="AK86" s="1392"/>
      <c r="AL86" s="1392"/>
      <c r="AM86" s="1392"/>
      <c r="AN86" s="1392"/>
      <c r="AO86" s="1392"/>
      <c r="AP86" s="1392"/>
      <c r="AQ86" s="1392"/>
      <c r="AR86" s="1392"/>
      <c r="AS86" s="1392"/>
      <c r="AT86" s="1392"/>
      <c r="AU86" s="1392"/>
      <c r="AV86" s="1392"/>
      <c r="AW86" s="1392"/>
      <c r="AX86" s="1392"/>
      <c r="AY86" s="1392"/>
      <c r="AZ86" s="1392"/>
      <c r="BA86" s="1392"/>
      <c r="BB86" s="1392"/>
      <c r="BC86" s="1392"/>
      <c r="BD86" s="1392"/>
      <c r="BE86" s="1392"/>
      <c r="BF86" s="1392"/>
      <c r="BG86" s="1392"/>
      <c r="BH86" s="1393"/>
    </row>
    <row r="87" spans="1:60">
      <c r="A87" s="1394" t="s">
        <v>326</v>
      </c>
      <c r="B87" s="1395"/>
      <c r="C87" s="1395"/>
      <c r="D87" s="1395"/>
      <c r="E87" s="1395"/>
      <c r="F87" s="1395"/>
      <c r="G87" s="1395"/>
      <c r="H87" s="1395"/>
      <c r="I87" s="1395"/>
      <c r="J87" s="1395"/>
      <c r="K87" s="1395"/>
      <c r="L87" s="1395"/>
      <c r="M87" s="1395"/>
      <c r="N87" s="1395"/>
      <c r="O87" s="1395"/>
      <c r="P87" s="1395"/>
      <c r="Q87" s="1395"/>
      <c r="R87" s="1395"/>
      <c r="S87" s="1395"/>
      <c r="T87" s="1395"/>
      <c r="U87" s="1395"/>
      <c r="V87" s="1395"/>
      <c r="W87" s="1395"/>
      <c r="X87" s="1395"/>
      <c r="Y87" s="1395"/>
      <c r="Z87" s="1395"/>
      <c r="AA87" s="1395"/>
      <c r="AB87" s="1395"/>
      <c r="AC87" s="1396"/>
      <c r="AF87" s="1394" t="s">
        <v>326</v>
      </c>
      <c r="AG87" s="1395"/>
      <c r="AH87" s="1395"/>
      <c r="AI87" s="1395"/>
      <c r="AJ87" s="1395"/>
      <c r="AK87" s="1395"/>
      <c r="AL87" s="1395"/>
      <c r="AM87" s="1395"/>
      <c r="AN87" s="1395"/>
      <c r="AO87" s="1395"/>
      <c r="AP87" s="1395"/>
      <c r="AQ87" s="1395"/>
      <c r="AR87" s="1395"/>
      <c r="AS87" s="1395"/>
      <c r="AT87" s="1395"/>
      <c r="AU87" s="1395"/>
      <c r="AV87" s="1395"/>
      <c r="AW87" s="1395"/>
      <c r="AX87" s="1395"/>
      <c r="AY87" s="1395"/>
      <c r="AZ87" s="1395"/>
      <c r="BA87" s="1395"/>
      <c r="BB87" s="1395"/>
      <c r="BC87" s="1395"/>
      <c r="BD87" s="1395"/>
      <c r="BE87" s="1395"/>
      <c r="BF87" s="1395"/>
      <c r="BG87" s="1395"/>
      <c r="BH87" s="1396"/>
    </row>
    <row r="88" spans="1:60">
      <c r="A88" s="1009" t="s">
        <v>327</v>
      </c>
      <c r="B88" s="1010"/>
      <c r="C88" s="1010"/>
      <c r="D88" s="1010"/>
      <c r="E88" s="1010"/>
      <c r="F88" s="1010"/>
      <c r="G88" s="1010"/>
      <c r="H88" s="1010"/>
      <c r="I88" s="1010"/>
      <c r="J88" s="1010"/>
      <c r="K88" s="1010"/>
      <c r="L88" s="1010"/>
      <c r="M88" s="1010"/>
      <c r="N88" s="1010"/>
      <c r="O88" s="1010"/>
      <c r="P88" s="1010"/>
      <c r="Q88" s="1010"/>
      <c r="R88" s="1010"/>
      <c r="S88" s="1010"/>
      <c r="T88" s="1010"/>
      <c r="U88" s="1010"/>
      <c r="V88" s="1010"/>
      <c r="W88" s="1010"/>
      <c r="X88" s="1010"/>
      <c r="Y88" s="1010"/>
      <c r="Z88" s="1010"/>
      <c r="AA88" s="1010"/>
      <c r="AB88" s="1010"/>
      <c r="AC88" s="1011"/>
      <c r="AF88" s="1009" t="s">
        <v>327</v>
      </c>
      <c r="AG88" s="1010"/>
      <c r="AH88" s="1010"/>
      <c r="AI88" s="1010"/>
      <c r="AJ88" s="1010"/>
      <c r="AK88" s="1010"/>
      <c r="AL88" s="1010"/>
      <c r="AM88" s="1010"/>
      <c r="AN88" s="1010"/>
      <c r="AO88" s="1010"/>
      <c r="AP88" s="1010"/>
      <c r="AQ88" s="1010"/>
      <c r="AR88" s="1010"/>
      <c r="AS88" s="1010"/>
      <c r="AT88" s="1010"/>
      <c r="AU88" s="1010"/>
      <c r="AV88" s="1010"/>
      <c r="AW88" s="1010"/>
      <c r="AX88" s="1010"/>
      <c r="AY88" s="1010"/>
      <c r="AZ88" s="1010"/>
      <c r="BA88" s="1010"/>
      <c r="BB88" s="1010"/>
      <c r="BC88" s="1010"/>
      <c r="BD88" s="1010"/>
      <c r="BE88" s="1010"/>
      <c r="BF88" s="1010"/>
      <c r="BG88" s="1010"/>
      <c r="BH88" s="1011"/>
    </row>
    <row r="89" spans="1:60">
      <c r="A89" s="1095" t="s">
        <v>398</v>
      </c>
      <c r="B89" s="1096"/>
      <c r="C89" s="1096"/>
      <c r="D89" s="1096"/>
      <c r="E89" s="1096"/>
      <c r="F89" s="1096"/>
      <c r="G89" s="1096"/>
      <c r="H89" s="1096"/>
      <c r="I89" s="1096"/>
      <c r="J89" s="1096"/>
      <c r="K89" s="1096"/>
      <c r="L89" s="1096"/>
      <c r="M89" s="1096"/>
      <c r="N89" s="1096"/>
      <c r="O89" s="1096"/>
      <c r="P89" s="1096"/>
      <c r="Q89" s="1096"/>
      <c r="R89" s="1096"/>
      <c r="S89" s="1096"/>
      <c r="T89" s="1096"/>
      <c r="U89" s="1096"/>
      <c r="V89" s="1096"/>
      <c r="W89" s="1096"/>
      <c r="X89" s="1096"/>
      <c r="Y89" s="1096"/>
      <c r="Z89" s="1096"/>
      <c r="AA89" s="1096"/>
      <c r="AB89" s="1096"/>
      <c r="AC89" s="1097"/>
      <c r="AF89" s="1095" t="s">
        <v>398</v>
      </c>
      <c r="AG89" s="1096"/>
      <c r="AH89" s="1096"/>
      <c r="AI89" s="1096"/>
      <c r="AJ89" s="1096"/>
      <c r="AK89" s="1096"/>
      <c r="AL89" s="1096"/>
      <c r="AM89" s="1096"/>
      <c r="AN89" s="1096"/>
      <c r="AO89" s="1096"/>
      <c r="AP89" s="1096"/>
      <c r="AQ89" s="1096"/>
      <c r="AR89" s="1096"/>
      <c r="AS89" s="1096"/>
      <c r="AT89" s="1096"/>
      <c r="AU89" s="1096"/>
      <c r="AV89" s="1096"/>
      <c r="AW89" s="1096"/>
      <c r="AX89" s="1096"/>
      <c r="AY89" s="1096"/>
      <c r="AZ89" s="1096"/>
      <c r="BA89" s="1096"/>
      <c r="BB89" s="1096"/>
      <c r="BC89" s="1096"/>
      <c r="BD89" s="1096"/>
      <c r="BE89" s="1096"/>
      <c r="BF89" s="1096"/>
      <c r="BG89" s="1096"/>
      <c r="BH89" s="1097"/>
    </row>
    <row r="90" spans="1:60">
      <c r="A90" s="1095" t="s">
        <v>235</v>
      </c>
      <c r="B90" s="1096"/>
      <c r="C90" s="1096"/>
      <c r="D90" s="1096"/>
      <c r="E90" s="1096"/>
      <c r="F90" s="1096"/>
      <c r="G90" s="1096"/>
      <c r="H90" s="1096"/>
      <c r="I90" s="1096"/>
      <c r="J90" s="1096"/>
      <c r="K90" s="1096"/>
      <c r="L90" s="1096"/>
      <c r="M90" s="1096"/>
      <c r="N90" s="1096"/>
      <c r="O90" s="1096"/>
      <c r="P90" s="1096"/>
      <c r="Q90" s="1096"/>
      <c r="R90" s="1096"/>
      <c r="S90" s="1096"/>
      <c r="T90" s="1096"/>
      <c r="U90" s="1096"/>
      <c r="V90" s="1096"/>
      <c r="W90" s="1096"/>
      <c r="X90" s="1096"/>
      <c r="Y90" s="1096"/>
      <c r="Z90" s="1096"/>
      <c r="AA90" s="1096"/>
      <c r="AB90" s="1096"/>
      <c r="AC90" s="1097"/>
      <c r="AF90" s="1095" t="s">
        <v>235</v>
      </c>
      <c r="AG90" s="1096"/>
      <c r="AH90" s="1096"/>
      <c r="AI90" s="1096"/>
      <c r="AJ90" s="1096"/>
      <c r="AK90" s="1096"/>
      <c r="AL90" s="1096"/>
      <c r="AM90" s="1096"/>
      <c r="AN90" s="1096"/>
      <c r="AO90" s="1096"/>
      <c r="AP90" s="1096"/>
      <c r="AQ90" s="1096"/>
      <c r="AR90" s="1096"/>
      <c r="AS90" s="1096"/>
      <c r="AT90" s="1096"/>
      <c r="AU90" s="1096"/>
      <c r="AV90" s="1096"/>
      <c r="AW90" s="1096"/>
      <c r="AX90" s="1096"/>
      <c r="AY90" s="1096"/>
      <c r="AZ90" s="1096"/>
      <c r="BA90" s="1096"/>
      <c r="BB90" s="1096"/>
      <c r="BC90" s="1096"/>
      <c r="BD90" s="1096"/>
      <c r="BE90" s="1096"/>
      <c r="BF90" s="1096"/>
      <c r="BG90" s="1096"/>
      <c r="BH90" s="1097"/>
    </row>
    <row r="91" spans="1:60" ht="14" thickBot="1">
      <c r="A91" s="1106" t="s">
        <v>347</v>
      </c>
      <c r="B91" s="1107"/>
      <c r="C91" s="1107"/>
      <c r="D91" s="1107"/>
      <c r="E91" s="1107"/>
      <c r="F91" s="1107"/>
      <c r="G91" s="1107"/>
      <c r="H91" s="1107"/>
      <c r="I91" s="1107"/>
      <c r="J91" s="1107"/>
      <c r="K91" s="1107"/>
      <c r="L91" s="1107"/>
      <c r="M91" s="1107"/>
      <c r="N91" s="1107"/>
      <c r="O91" s="1107"/>
      <c r="P91" s="1107"/>
      <c r="Q91" s="1107"/>
      <c r="R91" s="1107"/>
      <c r="S91" s="1107"/>
      <c r="T91" s="1107"/>
      <c r="U91" s="1107"/>
      <c r="V91" s="1107"/>
      <c r="W91" s="1107"/>
      <c r="X91" s="1107"/>
      <c r="Y91" s="1107"/>
      <c r="Z91" s="1107"/>
      <c r="AA91" s="1107"/>
      <c r="AB91" s="1107"/>
      <c r="AC91" s="1108"/>
      <c r="AF91" s="1106" t="s">
        <v>347</v>
      </c>
      <c r="AG91" s="1107"/>
      <c r="AH91" s="1107"/>
      <c r="AI91" s="1107"/>
      <c r="AJ91" s="1107"/>
      <c r="AK91" s="1107"/>
      <c r="AL91" s="1107"/>
      <c r="AM91" s="1107"/>
      <c r="AN91" s="1107"/>
      <c r="AO91" s="1107"/>
      <c r="AP91" s="1107"/>
      <c r="AQ91" s="1107"/>
      <c r="AR91" s="1107"/>
      <c r="AS91" s="1107"/>
      <c r="AT91" s="1107"/>
      <c r="AU91" s="1107"/>
      <c r="AV91" s="1107"/>
      <c r="AW91" s="1107"/>
      <c r="AX91" s="1107"/>
      <c r="AY91" s="1107"/>
      <c r="AZ91" s="1107"/>
      <c r="BA91" s="1107"/>
      <c r="BB91" s="1107"/>
      <c r="BC91" s="1107"/>
      <c r="BD91" s="1107"/>
      <c r="BE91" s="1107"/>
      <c r="BF91" s="1107"/>
      <c r="BG91" s="1107"/>
      <c r="BH91" s="1108"/>
    </row>
  </sheetData>
  <mergeCells count="298">
    <mergeCell ref="A88:AC88"/>
    <mergeCell ref="AF88:BH88"/>
    <mergeCell ref="A85:AC85"/>
    <mergeCell ref="AF85:BH85"/>
    <mergeCell ref="A86:AC86"/>
    <mergeCell ref="AF86:BH86"/>
    <mergeCell ref="A87:AC87"/>
    <mergeCell ref="AF87:BH87"/>
    <mergeCell ref="A91:AC91"/>
    <mergeCell ref="AF91:BH91"/>
    <mergeCell ref="A89:AC89"/>
    <mergeCell ref="AF89:BH89"/>
    <mergeCell ref="A90:AC90"/>
    <mergeCell ref="AF90:BH90"/>
    <mergeCell ref="W79:W80"/>
    <mergeCell ref="AF79:AF80"/>
    <mergeCell ref="A81:A82"/>
    <mergeCell ref="B81:B82"/>
    <mergeCell ref="W81:W82"/>
    <mergeCell ref="AF81:AF82"/>
    <mergeCell ref="AG77:AG78"/>
    <mergeCell ref="BB77:BB78"/>
    <mergeCell ref="AG79:AG80"/>
    <mergeCell ref="BB79:BB80"/>
    <mergeCell ref="A77:A78"/>
    <mergeCell ref="B77:B78"/>
    <mergeCell ref="W77:W78"/>
    <mergeCell ref="AF77:AF78"/>
    <mergeCell ref="A79:A80"/>
    <mergeCell ref="B79:B80"/>
    <mergeCell ref="AG73:AG74"/>
    <mergeCell ref="BB73:BB74"/>
    <mergeCell ref="AG83:AG84"/>
    <mergeCell ref="BB83:BB84"/>
    <mergeCell ref="A83:A84"/>
    <mergeCell ref="B83:B84"/>
    <mergeCell ref="W83:W84"/>
    <mergeCell ref="AF83:AF84"/>
    <mergeCell ref="AG81:AG82"/>
    <mergeCell ref="BB81:BB82"/>
    <mergeCell ref="A75:A76"/>
    <mergeCell ref="B75:B76"/>
    <mergeCell ref="W75:W76"/>
    <mergeCell ref="AF75:AF76"/>
    <mergeCell ref="AG75:AG76"/>
    <mergeCell ref="BB75:BB76"/>
    <mergeCell ref="BB65:BB66"/>
    <mergeCell ref="A57:A58"/>
    <mergeCell ref="B57:B58"/>
    <mergeCell ref="AG61:AG62"/>
    <mergeCell ref="BB61:BB62"/>
    <mergeCell ref="AG59:AG60"/>
    <mergeCell ref="AG63:AG64"/>
    <mergeCell ref="BB63:BB64"/>
    <mergeCell ref="B63:B64"/>
    <mergeCell ref="W63:W64"/>
    <mergeCell ref="BC44:BG44"/>
    <mergeCell ref="A69:A70"/>
    <mergeCell ref="B69:B70"/>
    <mergeCell ref="W69:W70"/>
    <mergeCell ref="AF69:AF70"/>
    <mergeCell ref="AG69:AG70"/>
    <mergeCell ref="AL44:AO44"/>
    <mergeCell ref="AG65:AG66"/>
    <mergeCell ref="A65:A66"/>
    <mergeCell ref="A63:A64"/>
    <mergeCell ref="BB69:BB70"/>
    <mergeCell ref="A67:A68"/>
    <mergeCell ref="B67:B68"/>
    <mergeCell ref="W67:W68"/>
    <mergeCell ref="AG67:AG68"/>
    <mergeCell ref="BB67:BB68"/>
    <mergeCell ref="AF67:AF68"/>
    <mergeCell ref="AG71:AG72"/>
    <mergeCell ref="BB71:BB72"/>
    <mergeCell ref="W71:W72"/>
    <mergeCell ref="AF71:AF72"/>
    <mergeCell ref="A73:A74"/>
    <mergeCell ref="B73:B74"/>
    <mergeCell ref="A71:A72"/>
    <mergeCell ref="B71:B72"/>
    <mergeCell ref="W73:W74"/>
    <mergeCell ref="AF73:AF74"/>
    <mergeCell ref="A53:A54"/>
    <mergeCell ref="B53:B54"/>
    <mergeCell ref="W57:W58"/>
    <mergeCell ref="AF57:AF58"/>
    <mergeCell ref="BE43:BG43"/>
    <mergeCell ref="C44:F44"/>
    <mergeCell ref="G44:J44"/>
    <mergeCell ref="K44:N44"/>
    <mergeCell ref="O44:R44"/>
    <mergeCell ref="S44:V44"/>
    <mergeCell ref="AF65:AF66"/>
    <mergeCell ref="W61:W62"/>
    <mergeCell ref="AF61:AF62"/>
    <mergeCell ref="BB59:BB60"/>
    <mergeCell ref="A59:A60"/>
    <mergeCell ref="B59:B60"/>
    <mergeCell ref="W59:W60"/>
    <mergeCell ref="AF59:AF60"/>
    <mergeCell ref="AF63:AF64"/>
    <mergeCell ref="A61:A62"/>
    <mergeCell ref="A49:A50"/>
    <mergeCell ref="B49:B50"/>
    <mergeCell ref="A51:A52"/>
    <mergeCell ref="B51:B52"/>
    <mergeCell ref="B65:B66"/>
    <mergeCell ref="W65:W66"/>
    <mergeCell ref="W53:W54"/>
    <mergeCell ref="A55:A56"/>
    <mergeCell ref="B55:B56"/>
    <mergeCell ref="B61:B62"/>
    <mergeCell ref="AG57:AG58"/>
    <mergeCell ref="BB57:BB58"/>
    <mergeCell ref="BB55:BB56"/>
    <mergeCell ref="AF53:AF54"/>
    <mergeCell ref="BB53:BB54"/>
    <mergeCell ref="AG53:AG54"/>
    <mergeCell ref="W55:W56"/>
    <mergeCell ref="AF55:AF56"/>
    <mergeCell ref="BB51:BB52"/>
    <mergeCell ref="AG49:AG50"/>
    <mergeCell ref="AG55:AG56"/>
    <mergeCell ref="W49:W50"/>
    <mergeCell ref="BB49:BB50"/>
    <mergeCell ref="W51:W52"/>
    <mergeCell ref="AF51:AF52"/>
    <mergeCell ref="AG51:AG52"/>
    <mergeCell ref="BB41:BB42"/>
    <mergeCell ref="AF45:AF46"/>
    <mergeCell ref="AG47:AG48"/>
    <mergeCell ref="AF49:AF50"/>
    <mergeCell ref="AF47:AF48"/>
    <mergeCell ref="BB47:BB48"/>
    <mergeCell ref="AM43:AQ43"/>
    <mergeCell ref="AH44:AK44"/>
    <mergeCell ref="AR43:BA43"/>
    <mergeCell ref="BB43:BD43"/>
    <mergeCell ref="W47:W48"/>
    <mergeCell ref="A47:A48"/>
    <mergeCell ref="B47:B48"/>
    <mergeCell ref="B39:B40"/>
    <mergeCell ref="A45:A46"/>
    <mergeCell ref="B45:B46"/>
    <mergeCell ref="B43:G43"/>
    <mergeCell ref="W45:W46"/>
    <mergeCell ref="W39:W40"/>
    <mergeCell ref="H43:L43"/>
    <mergeCell ref="A37:A38"/>
    <mergeCell ref="W41:W42"/>
    <mergeCell ref="B37:B38"/>
    <mergeCell ref="AG37:AG38"/>
    <mergeCell ref="W37:W38"/>
    <mergeCell ref="AF41:AF42"/>
    <mergeCell ref="AF39:AF40"/>
    <mergeCell ref="AG45:AG46"/>
    <mergeCell ref="A41:A42"/>
    <mergeCell ref="B41:B42"/>
    <mergeCell ref="AG43:AL43"/>
    <mergeCell ref="Z43:AB43"/>
    <mergeCell ref="AG39:AG40"/>
    <mergeCell ref="X44:AB44"/>
    <mergeCell ref="AP44:AS44"/>
    <mergeCell ref="A29:A30"/>
    <mergeCell ref="B29:B30"/>
    <mergeCell ref="A33:A34"/>
    <mergeCell ref="B33:B34"/>
    <mergeCell ref="A31:A32"/>
    <mergeCell ref="B31:B32"/>
    <mergeCell ref="M43:V43"/>
    <mergeCell ref="W43:Y43"/>
    <mergeCell ref="A39:A40"/>
    <mergeCell ref="AF27:AF28"/>
    <mergeCell ref="A35:A36"/>
    <mergeCell ref="BB45:BB46"/>
    <mergeCell ref="AT44:AW44"/>
    <mergeCell ref="AX44:BA44"/>
    <mergeCell ref="AF37:AF38"/>
    <mergeCell ref="AG41:AG42"/>
    <mergeCell ref="B35:B36"/>
    <mergeCell ref="W35:W36"/>
    <mergeCell ref="AF35:AF36"/>
    <mergeCell ref="W29:W30"/>
    <mergeCell ref="AF29:AF30"/>
    <mergeCell ref="W33:W34"/>
    <mergeCell ref="AF33:AF34"/>
    <mergeCell ref="W31:W32"/>
    <mergeCell ref="AG33:AG34"/>
    <mergeCell ref="AG27:AG28"/>
    <mergeCell ref="BB39:BB40"/>
    <mergeCell ref="BB37:BB38"/>
    <mergeCell ref="BB35:BB36"/>
    <mergeCell ref="AG35:AG36"/>
    <mergeCell ref="BB27:BB28"/>
    <mergeCell ref="BB33:BB34"/>
    <mergeCell ref="AG21:AG22"/>
    <mergeCell ref="AG25:AG26"/>
    <mergeCell ref="BB25:BB26"/>
    <mergeCell ref="AG23:AG24"/>
    <mergeCell ref="AF31:AF32"/>
    <mergeCell ref="AG29:AG30"/>
    <mergeCell ref="BB29:BB30"/>
    <mergeCell ref="AG31:AG32"/>
    <mergeCell ref="BB31:BB32"/>
    <mergeCell ref="AF25:AF26"/>
    <mergeCell ref="BB15:BB16"/>
    <mergeCell ref="AG11:AG12"/>
    <mergeCell ref="BB11:BB12"/>
    <mergeCell ref="AG13:AG14"/>
    <mergeCell ref="BB13:BB14"/>
    <mergeCell ref="AF23:AF24"/>
    <mergeCell ref="BB21:BB22"/>
    <mergeCell ref="AG19:AG20"/>
    <mergeCell ref="BB19:BB20"/>
    <mergeCell ref="BB23:BB24"/>
    <mergeCell ref="B21:B22"/>
    <mergeCell ref="W25:W26"/>
    <mergeCell ref="W21:W22"/>
    <mergeCell ref="W23:W24"/>
    <mergeCell ref="A15:A16"/>
    <mergeCell ref="B15:B16"/>
    <mergeCell ref="A17:A18"/>
    <mergeCell ref="A21:A22"/>
    <mergeCell ref="W17:W18"/>
    <mergeCell ref="BB9:BB10"/>
    <mergeCell ref="A7:A8"/>
    <mergeCell ref="BB7:BB8"/>
    <mergeCell ref="AG7:AG8"/>
    <mergeCell ref="W9:W10"/>
    <mergeCell ref="AF9:AF10"/>
    <mergeCell ref="A25:A26"/>
    <mergeCell ref="B25:B26"/>
    <mergeCell ref="A23:A24"/>
    <mergeCell ref="B23:B24"/>
    <mergeCell ref="B27:B28"/>
    <mergeCell ref="W27:W28"/>
    <mergeCell ref="BB17:BB18"/>
    <mergeCell ref="B17:B18"/>
    <mergeCell ref="A27:A28"/>
    <mergeCell ref="AG17:AG18"/>
    <mergeCell ref="A19:A20"/>
    <mergeCell ref="B19:B20"/>
    <mergeCell ref="W19:W20"/>
    <mergeCell ref="AF19:AF20"/>
    <mergeCell ref="AF17:AF18"/>
    <mergeCell ref="AF21:AF22"/>
    <mergeCell ref="BB3:BB4"/>
    <mergeCell ref="AG5:AG6"/>
    <mergeCell ref="W7:W8"/>
    <mergeCell ref="AF7:AF8"/>
    <mergeCell ref="W5:W6"/>
    <mergeCell ref="AF5:AF6"/>
    <mergeCell ref="BB5:BB6"/>
    <mergeCell ref="W3:W4"/>
    <mergeCell ref="AF3:AF4"/>
    <mergeCell ref="AG3:AG4"/>
    <mergeCell ref="B9:B10"/>
    <mergeCell ref="B3:B4"/>
    <mergeCell ref="B1:G1"/>
    <mergeCell ref="AG1:AL1"/>
    <mergeCell ref="B7:B8"/>
    <mergeCell ref="AG9:AG10"/>
    <mergeCell ref="M1:V1"/>
    <mergeCell ref="W1:Y1"/>
    <mergeCell ref="H1:L1"/>
    <mergeCell ref="A13:A14"/>
    <mergeCell ref="B13:B14"/>
    <mergeCell ref="C2:F2"/>
    <mergeCell ref="G2:J2"/>
    <mergeCell ref="A11:A12"/>
    <mergeCell ref="B11:B12"/>
    <mergeCell ref="A5:A6"/>
    <mergeCell ref="B5:B6"/>
    <mergeCell ref="A3:A4"/>
    <mergeCell ref="A9:A10"/>
    <mergeCell ref="K2:N2"/>
    <mergeCell ref="O2:R2"/>
    <mergeCell ref="AF15:AF16"/>
    <mergeCell ref="AG15:AG16"/>
    <mergeCell ref="W13:W14"/>
    <mergeCell ref="W15:W16"/>
    <mergeCell ref="AF13:AF14"/>
    <mergeCell ref="S2:V2"/>
    <mergeCell ref="X2:AB2"/>
    <mergeCell ref="AL2:AO2"/>
    <mergeCell ref="AH2:AK2"/>
    <mergeCell ref="Z1:AB1"/>
    <mergeCell ref="W11:W12"/>
    <mergeCell ref="AF11:AF12"/>
    <mergeCell ref="BC2:BG2"/>
    <mergeCell ref="AP2:AS2"/>
    <mergeCell ref="AT2:AW2"/>
    <mergeCell ref="BE1:BG1"/>
    <mergeCell ref="BB1:BD1"/>
    <mergeCell ref="AR1:BA1"/>
    <mergeCell ref="AX2:BA2"/>
    <mergeCell ref="AM1:AQ1"/>
  </mergeCells>
  <phoneticPr fontId="0" type="noConversion"/>
  <printOptions horizontalCentered="1"/>
  <pageMargins left="0.25" right="0.25" top="0.25" bottom="0.25" header="0" footer="0"/>
  <colBreaks count="1" manualBreakCount="1">
    <brk id="31" max="90" man="1"/>
  </colBreaks>
  <legacy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K37" sqref="K37:N37"/>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68" customFormat="1" ht="12.75" customHeight="1">
      <c r="A1" s="1344" t="s">
        <v>308</v>
      </c>
      <c r="B1" s="1344"/>
      <c r="C1" s="1402"/>
      <c r="D1" s="1402"/>
      <c r="E1" s="1402"/>
      <c r="F1" s="1402"/>
      <c r="G1" s="1402"/>
      <c r="H1" s="1402"/>
      <c r="I1" s="1402"/>
      <c r="J1" s="115" t="s">
        <v>37</v>
      </c>
      <c r="K1" s="1403">
        <f ca="1">IF(ISBLANK(Rosters!B5),"",Rosters!B5)</f>
        <v>40072</v>
      </c>
      <c r="L1" s="1403"/>
      <c r="M1" s="1403"/>
      <c r="N1" s="1403"/>
    </row>
    <row r="2" spans="1:14" s="68" customFormat="1" ht="12.75" customHeight="1" thickBot="1">
      <c r="A2" s="115"/>
      <c r="B2" s="115"/>
      <c r="C2" s="228"/>
      <c r="D2" s="228"/>
      <c r="E2" s="228"/>
      <c r="F2" s="228"/>
      <c r="G2" s="228"/>
      <c r="H2" s="228"/>
      <c r="I2" s="228"/>
      <c r="J2" s="115"/>
      <c r="K2" s="115"/>
      <c r="L2" s="115"/>
      <c r="M2" s="115"/>
      <c r="N2" s="115"/>
    </row>
    <row r="3" spans="1:14" s="167" customFormat="1" ht="15" thickTop="1" thickBot="1">
      <c r="A3" s="237" t="s">
        <v>306</v>
      </c>
      <c r="B3" s="237" t="s">
        <v>132</v>
      </c>
      <c r="C3" s="237" t="s">
        <v>309</v>
      </c>
      <c r="D3" s="237" t="s">
        <v>58</v>
      </c>
      <c r="E3" s="237" t="s">
        <v>307</v>
      </c>
      <c r="F3" s="237" t="s">
        <v>312</v>
      </c>
      <c r="G3" s="237" t="s">
        <v>310</v>
      </c>
      <c r="H3" s="237" t="s">
        <v>311</v>
      </c>
      <c r="I3" s="1397" t="s">
        <v>313</v>
      </c>
      <c r="J3" s="1398"/>
      <c r="K3" s="1399"/>
      <c r="L3" s="236"/>
      <c r="M3" s="1400" t="s">
        <v>254</v>
      </c>
      <c r="N3" s="1401"/>
    </row>
    <row r="4" spans="1:14" s="68" customFormat="1" ht="21" customHeight="1" thickTop="1" thickBot="1">
      <c r="A4" s="225"/>
      <c r="B4" s="225"/>
      <c r="C4" s="169"/>
      <c r="D4" s="230"/>
      <c r="E4" s="169"/>
      <c r="F4" s="225"/>
      <c r="G4" s="225"/>
      <c r="H4" s="225"/>
      <c r="I4" s="169"/>
      <c r="J4" s="169"/>
      <c r="K4" s="169"/>
      <c r="L4" s="231"/>
      <c r="M4" s="232">
        <v>1</v>
      </c>
      <c r="N4" s="232">
        <f t="shared" ref="N4:N27" si="0">M4</f>
        <v>1</v>
      </c>
    </row>
    <row r="5" spans="1:14" s="68" customFormat="1" ht="21" customHeight="1" thickTop="1" thickBot="1">
      <c r="A5" s="235"/>
      <c r="B5" s="235"/>
      <c r="C5" s="225"/>
      <c r="D5" s="233"/>
      <c r="E5" s="225"/>
      <c r="F5" s="235"/>
      <c r="G5" s="235"/>
      <c r="H5" s="235"/>
      <c r="I5" s="225"/>
      <c r="J5" s="225"/>
      <c r="K5" s="225"/>
      <c r="L5" s="231"/>
      <c r="M5" s="232">
        <f>M4+1</f>
        <v>2</v>
      </c>
      <c r="N5" s="232">
        <f t="shared" si="0"/>
        <v>2</v>
      </c>
    </row>
    <row r="6" spans="1:14" s="68" customFormat="1" ht="21" customHeight="1" thickTop="1" thickBot="1">
      <c r="A6" s="225"/>
      <c r="B6" s="225"/>
      <c r="C6" s="169"/>
      <c r="D6" s="230"/>
      <c r="E6" s="169"/>
      <c r="F6" s="225"/>
      <c r="G6" s="225"/>
      <c r="H6" s="225"/>
      <c r="I6" s="169"/>
      <c r="J6" s="169"/>
      <c r="K6" s="169"/>
      <c r="L6" s="231"/>
      <c r="M6" s="232">
        <f t="shared" ref="M6:M28" si="1">M5+1</f>
        <v>3</v>
      </c>
      <c r="N6" s="232">
        <f t="shared" si="0"/>
        <v>3</v>
      </c>
    </row>
    <row r="7" spans="1:14" s="68" customFormat="1" ht="21" customHeight="1" thickTop="1" thickBot="1">
      <c r="A7" s="235"/>
      <c r="B7" s="235"/>
      <c r="C7" s="225"/>
      <c r="D7" s="233"/>
      <c r="E7" s="225"/>
      <c r="F7" s="235"/>
      <c r="G7" s="235"/>
      <c r="H7" s="235"/>
      <c r="I7" s="225"/>
      <c r="J7" s="225"/>
      <c r="K7" s="225"/>
      <c r="L7" s="231"/>
      <c r="M7" s="232">
        <f t="shared" si="1"/>
        <v>4</v>
      </c>
      <c r="N7" s="232">
        <f t="shared" si="0"/>
        <v>4</v>
      </c>
    </row>
    <row r="8" spans="1:14" s="68" customFormat="1" ht="21" customHeight="1" thickTop="1" thickBot="1">
      <c r="A8" s="225"/>
      <c r="B8" s="225"/>
      <c r="C8" s="169"/>
      <c r="D8" s="230"/>
      <c r="E8" s="169"/>
      <c r="F8" s="225"/>
      <c r="G8" s="225"/>
      <c r="H8" s="225"/>
      <c r="I8" s="169"/>
      <c r="J8" s="169"/>
      <c r="K8" s="169"/>
      <c r="L8" s="231"/>
      <c r="M8" s="232">
        <f t="shared" si="1"/>
        <v>5</v>
      </c>
      <c r="N8" s="232">
        <f t="shared" si="0"/>
        <v>5</v>
      </c>
    </row>
    <row r="9" spans="1:14" s="68" customFormat="1" ht="21" customHeight="1" thickTop="1" thickBot="1">
      <c r="A9" s="235"/>
      <c r="B9" s="235"/>
      <c r="C9" s="225"/>
      <c r="D9" s="233"/>
      <c r="E9" s="225"/>
      <c r="F9" s="235"/>
      <c r="G9" s="235"/>
      <c r="H9" s="235"/>
      <c r="I9" s="225"/>
      <c r="J9" s="225"/>
      <c r="K9" s="225"/>
      <c r="L9" s="231"/>
      <c r="M9" s="232">
        <f t="shared" si="1"/>
        <v>6</v>
      </c>
      <c r="N9" s="232">
        <f t="shared" si="0"/>
        <v>6</v>
      </c>
    </row>
    <row r="10" spans="1:14" s="68" customFormat="1" ht="21" customHeight="1" thickTop="1" thickBot="1">
      <c r="A10" s="225"/>
      <c r="B10" s="225"/>
      <c r="C10" s="169"/>
      <c r="D10" s="230"/>
      <c r="E10" s="169"/>
      <c r="F10" s="225"/>
      <c r="G10" s="225"/>
      <c r="H10" s="225"/>
      <c r="I10" s="169"/>
      <c r="J10" s="169"/>
      <c r="K10" s="169"/>
      <c r="L10" s="231"/>
      <c r="M10" s="232">
        <f t="shared" si="1"/>
        <v>7</v>
      </c>
      <c r="N10" s="232">
        <f t="shared" si="0"/>
        <v>7</v>
      </c>
    </row>
    <row r="11" spans="1:14" s="68" customFormat="1" ht="21" customHeight="1" thickTop="1" thickBot="1">
      <c r="A11" s="235"/>
      <c r="B11" s="235"/>
      <c r="C11" s="225"/>
      <c r="D11" s="233"/>
      <c r="E11" s="225"/>
      <c r="F11" s="235"/>
      <c r="G11" s="235"/>
      <c r="H11" s="235"/>
      <c r="I11" s="225"/>
      <c r="J11" s="225"/>
      <c r="K11" s="225"/>
      <c r="L11" s="231"/>
      <c r="M11" s="232">
        <f t="shared" si="1"/>
        <v>8</v>
      </c>
      <c r="N11" s="232">
        <f t="shared" si="0"/>
        <v>8</v>
      </c>
    </row>
    <row r="12" spans="1:14" s="68" customFormat="1" ht="21" customHeight="1" thickTop="1" thickBot="1">
      <c r="A12" s="225"/>
      <c r="B12" s="225"/>
      <c r="C12" s="169"/>
      <c r="D12" s="230"/>
      <c r="E12" s="169"/>
      <c r="F12" s="225"/>
      <c r="G12" s="225"/>
      <c r="H12" s="225"/>
      <c r="I12" s="169"/>
      <c r="J12" s="169"/>
      <c r="K12" s="169"/>
      <c r="L12" s="231"/>
      <c r="M12" s="232">
        <f t="shared" si="1"/>
        <v>9</v>
      </c>
      <c r="N12" s="232">
        <f t="shared" si="0"/>
        <v>9</v>
      </c>
    </row>
    <row r="13" spans="1:14" s="68" customFormat="1" ht="21" customHeight="1" thickTop="1" thickBot="1">
      <c r="A13" s="235"/>
      <c r="B13" s="235"/>
      <c r="C13" s="225"/>
      <c r="D13" s="233"/>
      <c r="E13" s="225"/>
      <c r="F13" s="235"/>
      <c r="G13" s="235"/>
      <c r="H13" s="235"/>
      <c r="I13" s="225"/>
      <c r="J13" s="225"/>
      <c r="K13" s="225"/>
      <c r="L13" s="231"/>
      <c r="M13" s="232">
        <f t="shared" si="1"/>
        <v>10</v>
      </c>
      <c r="N13" s="232">
        <f t="shared" si="0"/>
        <v>10</v>
      </c>
    </row>
    <row r="14" spans="1:14" s="68" customFormat="1" ht="21" customHeight="1" thickTop="1" thickBot="1">
      <c r="A14" s="225"/>
      <c r="B14" s="225"/>
      <c r="C14" s="169"/>
      <c r="D14" s="230"/>
      <c r="E14" s="169"/>
      <c r="F14" s="225"/>
      <c r="G14" s="225"/>
      <c r="H14" s="225"/>
      <c r="I14" s="169"/>
      <c r="J14" s="169"/>
      <c r="K14" s="169"/>
      <c r="L14" s="231"/>
      <c r="M14" s="232">
        <f t="shared" si="1"/>
        <v>11</v>
      </c>
      <c r="N14" s="232">
        <f t="shared" si="0"/>
        <v>11</v>
      </c>
    </row>
    <row r="15" spans="1:14" s="68" customFormat="1" ht="21" customHeight="1" thickTop="1" thickBot="1">
      <c r="A15" s="235"/>
      <c r="B15" s="235"/>
      <c r="C15" s="225"/>
      <c r="D15" s="233"/>
      <c r="E15" s="225"/>
      <c r="F15" s="235"/>
      <c r="G15" s="235"/>
      <c r="H15" s="235"/>
      <c r="I15" s="225"/>
      <c r="J15" s="225"/>
      <c r="K15" s="225"/>
      <c r="L15" s="231"/>
      <c r="M15" s="232">
        <f t="shared" si="1"/>
        <v>12</v>
      </c>
      <c r="N15" s="232">
        <f t="shared" si="0"/>
        <v>12</v>
      </c>
    </row>
    <row r="16" spans="1:14" s="68" customFormat="1" ht="21" customHeight="1" thickTop="1" thickBot="1">
      <c r="A16" s="225"/>
      <c r="B16" s="225"/>
      <c r="C16" s="169"/>
      <c r="D16" s="230"/>
      <c r="E16" s="169"/>
      <c r="F16" s="225"/>
      <c r="G16" s="225"/>
      <c r="H16" s="225"/>
      <c r="I16" s="169"/>
      <c r="J16" s="169"/>
      <c r="K16" s="169"/>
      <c r="L16" s="231"/>
      <c r="M16" s="232">
        <f t="shared" si="1"/>
        <v>13</v>
      </c>
      <c r="N16" s="232">
        <f t="shared" si="0"/>
        <v>13</v>
      </c>
    </row>
    <row r="17" spans="1:14" s="68" customFormat="1" ht="21" customHeight="1" thickTop="1" thickBot="1">
      <c r="A17" s="235"/>
      <c r="B17" s="235"/>
      <c r="C17" s="225"/>
      <c r="D17" s="233"/>
      <c r="E17" s="225"/>
      <c r="F17" s="235"/>
      <c r="G17" s="235"/>
      <c r="H17" s="235"/>
      <c r="I17" s="225"/>
      <c r="J17" s="225"/>
      <c r="K17" s="225"/>
      <c r="L17" s="231"/>
      <c r="M17" s="232">
        <f t="shared" si="1"/>
        <v>14</v>
      </c>
      <c r="N17" s="232">
        <f t="shared" si="0"/>
        <v>14</v>
      </c>
    </row>
    <row r="18" spans="1:14" s="68" customFormat="1" ht="21" customHeight="1" thickTop="1" thickBot="1">
      <c r="A18" s="225"/>
      <c r="B18" s="225"/>
      <c r="C18" s="169"/>
      <c r="D18" s="230"/>
      <c r="E18" s="169"/>
      <c r="F18" s="225"/>
      <c r="G18" s="225"/>
      <c r="H18" s="225"/>
      <c r="I18" s="169"/>
      <c r="J18" s="169"/>
      <c r="K18" s="169"/>
      <c r="L18" s="231"/>
      <c r="M18" s="232">
        <f t="shared" si="1"/>
        <v>15</v>
      </c>
      <c r="N18" s="232">
        <f t="shared" si="0"/>
        <v>15</v>
      </c>
    </row>
    <row r="19" spans="1:14" s="68" customFormat="1" ht="21" customHeight="1" thickTop="1" thickBot="1">
      <c r="A19" s="235"/>
      <c r="B19" s="235"/>
      <c r="C19" s="225"/>
      <c r="D19" s="233"/>
      <c r="E19" s="225"/>
      <c r="F19" s="235"/>
      <c r="G19" s="235"/>
      <c r="H19" s="235"/>
      <c r="I19" s="225"/>
      <c r="J19" s="225"/>
      <c r="K19" s="225"/>
      <c r="L19" s="231"/>
      <c r="M19" s="232">
        <f t="shared" si="1"/>
        <v>16</v>
      </c>
      <c r="N19" s="232">
        <f t="shared" si="0"/>
        <v>16</v>
      </c>
    </row>
    <row r="20" spans="1:14" s="68" customFormat="1" ht="21" customHeight="1" thickTop="1" thickBot="1">
      <c r="A20" s="225"/>
      <c r="B20" s="225"/>
      <c r="C20" s="169"/>
      <c r="D20" s="230"/>
      <c r="E20" s="169"/>
      <c r="F20" s="225"/>
      <c r="G20" s="225"/>
      <c r="H20" s="225"/>
      <c r="I20" s="169"/>
      <c r="J20" s="169"/>
      <c r="K20" s="169"/>
      <c r="L20" s="231"/>
      <c r="M20" s="232">
        <f t="shared" si="1"/>
        <v>17</v>
      </c>
      <c r="N20" s="232">
        <f t="shared" si="0"/>
        <v>17</v>
      </c>
    </row>
    <row r="21" spans="1:14" s="68" customFormat="1" ht="21" customHeight="1" thickTop="1" thickBot="1">
      <c r="A21" s="235"/>
      <c r="B21" s="235"/>
      <c r="C21" s="225"/>
      <c r="D21" s="233"/>
      <c r="E21" s="225"/>
      <c r="F21" s="235"/>
      <c r="G21" s="235"/>
      <c r="H21" s="235"/>
      <c r="I21" s="225"/>
      <c r="J21" s="225"/>
      <c r="K21" s="225"/>
      <c r="L21" s="231"/>
      <c r="M21" s="232">
        <f t="shared" si="1"/>
        <v>18</v>
      </c>
      <c r="N21" s="232">
        <f t="shared" si="0"/>
        <v>18</v>
      </c>
    </row>
    <row r="22" spans="1:14" s="68" customFormat="1" ht="21" customHeight="1" thickTop="1" thickBot="1">
      <c r="A22" s="225"/>
      <c r="B22" s="225"/>
      <c r="C22" s="169"/>
      <c r="D22" s="230"/>
      <c r="E22" s="169"/>
      <c r="F22" s="225"/>
      <c r="G22" s="225"/>
      <c r="H22" s="225"/>
      <c r="I22" s="169"/>
      <c r="J22" s="169"/>
      <c r="K22" s="169"/>
      <c r="L22" s="231"/>
      <c r="M22" s="232">
        <f t="shared" si="1"/>
        <v>19</v>
      </c>
      <c r="N22" s="232">
        <f t="shared" si="0"/>
        <v>19</v>
      </c>
    </row>
    <row r="23" spans="1:14" s="68" customFormat="1" ht="21" customHeight="1" thickTop="1" thickBot="1">
      <c r="A23" s="235"/>
      <c r="B23" s="235"/>
      <c r="C23" s="225"/>
      <c r="D23" s="233"/>
      <c r="E23" s="225"/>
      <c r="F23" s="235"/>
      <c r="G23" s="235"/>
      <c r="H23" s="235"/>
      <c r="I23" s="225"/>
      <c r="J23" s="225"/>
      <c r="K23" s="225"/>
      <c r="L23" s="231"/>
      <c r="M23" s="232">
        <f t="shared" si="1"/>
        <v>20</v>
      </c>
      <c r="N23" s="232">
        <f t="shared" si="0"/>
        <v>20</v>
      </c>
    </row>
    <row r="24" spans="1:14" s="68" customFormat="1" ht="21" customHeight="1" thickTop="1" thickBot="1">
      <c r="A24" s="225"/>
      <c r="B24" s="225"/>
      <c r="C24" s="169"/>
      <c r="D24" s="230"/>
      <c r="E24" s="169"/>
      <c r="F24" s="225"/>
      <c r="G24" s="225"/>
      <c r="H24" s="225"/>
      <c r="I24" s="169"/>
      <c r="J24" s="169"/>
      <c r="K24" s="169"/>
      <c r="L24" s="231"/>
      <c r="M24" s="232">
        <f t="shared" si="1"/>
        <v>21</v>
      </c>
      <c r="N24" s="232">
        <f t="shared" si="0"/>
        <v>21</v>
      </c>
    </row>
    <row r="25" spans="1:14" s="68" customFormat="1" ht="21" customHeight="1" thickTop="1" thickBot="1">
      <c r="A25" s="235"/>
      <c r="B25" s="235"/>
      <c r="C25" s="225"/>
      <c r="D25" s="233"/>
      <c r="E25" s="225"/>
      <c r="F25" s="235"/>
      <c r="G25" s="235"/>
      <c r="H25" s="235"/>
      <c r="I25" s="225"/>
      <c r="J25" s="225"/>
      <c r="K25" s="225"/>
      <c r="L25" s="231"/>
      <c r="M25" s="232">
        <f t="shared" si="1"/>
        <v>22</v>
      </c>
      <c r="N25" s="232">
        <f t="shared" si="0"/>
        <v>22</v>
      </c>
    </row>
    <row r="26" spans="1:14" s="68" customFormat="1" ht="21" customHeight="1" thickTop="1" thickBot="1">
      <c r="A26" s="225"/>
      <c r="B26" s="225"/>
      <c r="C26" s="169"/>
      <c r="D26" s="230"/>
      <c r="E26" s="169"/>
      <c r="F26" s="225"/>
      <c r="G26" s="225"/>
      <c r="H26" s="225"/>
      <c r="I26" s="169"/>
      <c r="J26" s="169"/>
      <c r="K26" s="169"/>
      <c r="L26" s="231"/>
      <c r="M26" s="232">
        <f t="shared" si="1"/>
        <v>23</v>
      </c>
      <c r="N26" s="232">
        <f t="shared" si="0"/>
        <v>23</v>
      </c>
    </row>
    <row r="27" spans="1:14" s="68" customFormat="1" ht="21" customHeight="1" thickTop="1" thickBot="1">
      <c r="A27" s="235"/>
      <c r="B27" s="235"/>
      <c r="C27" s="225"/>
      <c r="D27" s="233"/>
      <c r="E27" s="225"/>
      <c r="F27" s="235"/>
      <c r="G27" s="235"/>
      <c r="H27" s="235"/>
      <c r="I27" s="225"/>
      <c r="J27" s="225"/>
      <c r="K27" s="225"/>
      <c r="L27" s="231"/>
      <c r="M27" s="232">
        <f t="shared" si="1"/>
        <v>24</v>
      </c>
      <c r="N27" s="232">
        <f t="shared" si="0"/>
        <v>24</v>
      </c>
    </row>
    <row r="28" spans="1:14" s="68" customFormat="1" ht="21" customHeight="1" thickTop="1" thickBot="1">
      <c r="A28" s="225"/>
      <c r="B28" s="225"/>
      <c r="C28" s="169"/>
      <c r="D28" s="230"/>
      <c r="E28" s="169"/>
      <c r="F28" s="225"/>
      <c r="G28" s="225"/>
      <c r="H28" s="225"/>
      <c r="I28" s="169"/>
      <c r="J28" s="169"/>
      <c r="K28" s="169"/>
      <c r="L28" s="231"/>
      <c r="M28" s="232">
        <f t="shared" si="1"/>
        <v>25</v>
      </c>
      <c r="N28" s="232">
        <f>M28</f>
        <v>25</v>
      </c>
    </row>
    <row r="29" spans="1:14" s="68" customFormat="1" ht="21" customHeight="1" thickTop="1">
      <c r="A29" s="235"/>
      <c r="B29" s="235"/>
      <c r="C29" s="225"/>
      <c r="D29" s="233"/>
      <c r="E29" s="225"/>
      <c r="F29" s="235"/>
      <c r="G29" s="235"/>
      <c r="H29" s="235"/>
      <c r="I29" s="225"/>
      <c r="J29" s="225"/>
      <c r="K29" s="225"/>
      <c r="L29" s="231"/>
      <c r="M29" s="231"/>
      <c r="N29" s="231"/>
    </row>
    <row r="30" spans="1:14" s="68" customFormat="1" ht="21" customHeight="1">
      <c r="A30" s="225"/>
      <c r="B30" s="225"/>
      <c r="C30" s="169"/>
      <c r="D30" s="230"/>
      <c r="E30" s="169"/>
      <c r="F30" s="225"/>
      <c r="G30" s="225"/>
      <c r="H30" s="225"/>
      <c r="I30" s="169"/>
      <c r="J30" s="169"/>
      <c r="K30" s="169"/>
      <c r="L30" s="231"/>
      <c r="M30" s="231"/>
      <c r="N30" s="234"/>
    </row>
    <row r="31" spans="1:14" s="68" customFormat="1" ht="21" customHeight="1">
      <c r="A31" s="235"/>
      <c r="B31" s="235"/>
      <c r="C31" s="225"/>
      <c r="D31" s="233"/>
      <c r="E31" s="225"/>
      <c r="F31" s="235"/>
      <c r="G31" s="235"/>
      <c r="H31" s="235"/>
      <c r="I31" s="225"/>
      <c r="J31" s="225"/>
      <c r="K31" s="225"/>
      <c r="L31" s="231"/>
      <c r="M31" s="231"/>
      <c r="N31" s="82"/>
    </row>
    <row r="32" spans="1:14" s="68" customFormat="1" ht="21" customHeight="1">
      <c r="A32" s="225"/>
      <c r="B32" s="225"/>
      <c r="C32" s="169"/>
      <c r="D32" s="230"/>
      <c r="E32" s="169"/>
      <c r="F32" s="225"/>
      <c r="G32" s="225"/>
      <c r="H32" s="225"/>
      <c r="I32" s="169"/>
      <c r="J32" s="169"/>
      <c r="K32" s="169"/>
      <c r="L32" s="231"/>
      <c r="M32" s="231"/>
      <c r="N32" s="82"/>
    </row>
    <row r="33" spans="1:14" s="68" customFormat="1" ht="21" customHeight="1">
      <c r="A33" s="235"/>
      <c r="B33" s="235"/>
      <c r="C33" s="225"/>
      <c r="D33" s="233"/>
      <c r="E33" s="225"/>
      <c r="F33" s="235"/>
      <c r="G33" s="235"/>
      <c r="H33" s="235"/>
      <c r="I33" s="225"/>
      <c r="J33" s="225"/>
      <c r="K33" s="225"/>
      <c r="L33" s="231"/>
      <c r="M33" s="231"/>
      <c r="N33" s="82"/>
    </row>
    <row r="34" spans="1:14" s="68" customFormat="1" ht="21" customHeight="1">
      <c r="A34" s="225"/>
      <c r="B34" s="225"/>
      <c r="C34" s="169"/>
      <c r="D34" s="230"/>
      <c r="E34" s="169"/>
      <c r="F34" s="225"/>
      <c r="G34" s="225"/>
      <c r="H34" s="225"/>
      <c r="I34" s="169"/>
      <c r="J34" s="169"/>
      <c r="K34" s="169"/>
      <c r="L34" s="231"/>
      <c r="M34" s="231"/>
      <c r="N34" s="82"/>
    </row>
    <row r="35" spans="1:14" s="68" customFormat="1" ht="21" customHeight="1">
      <c r="A35" s="235"/>
      <c r="B35" s="235"/>
      <c r="C35" s="225"/>
      <c r="D35" s="233"/>
      <c r="E35" s="225"/>
      <c r="F35" s="235"/>
      <c r="G35" s="235"/>
      <c r="H35" s="235"/>
      <c r="I35" s="225"/>
      <c r="J35" s="225"/>
      <c r="K35" s="225"/>
      <c r="L35" s="231"/>
      <c r="M35" s="231"/>
      <c r="N35" s="82"/>
    </row>
    <row r="36" spans="1:14" s="68" customFormat="1" ht="21" customHeight="1">
      <c r="A36" s="225"/>
      <c r="B36" s="225"/>
      <c r="C36" s="169"/>
      <c r="D36" s="230"/>
      <c r="E36" s="169"/>
      <c r="F36" s="225"/>
      <c r="G36" s="225"/>
      <c r="H36" s="225"/>
      <c r="I36" s="169"/>
      <c r="J36" s="169"/>
      <c r="K36" s="169"/>
      <c r="L36" s="231"/>
      <c r="M36" s="231"/>
      <c r="N36" s="82"/>
    </row>
    <row r="37" spans="1:14" s="68" customFormat="1" ht="12.75" customHeight="1">
      <c r="A37" s="1344" t="s">
        <v>308</v>
      </c>
      <c r="B37" s="1344"/>
      <c r="C37" s="1402"/>
      <c r="D37" s="1402"/>
      <c r="E37" s="1402"/>
      <c r="F37" s="1402"/>
      <c r="G37" s="1402"/>
      <c r="H37" s="1402"/>
      <c r="I37" s="1402"/>
      <c r="J37" s="115" t="s">
        <v>37</v>
      </c>
      <c r="K37" s="1403">
        <f ca="1">IF(ISBLANK(Rosters!B5),"",Rosters!B5)</f>
        <v>40072</v>
      </c>
      <c r="L37" s="1403"/>
      <c r="M37" s="1403"/>
      <c r="N37" s="1403"/>
    </row>
    <row r="38" spans="1:14" s="68" customFormat="1" ht="12.75" customHeight="1" thickBot="1">
      <c r="A38" s="115"/>
      <c r="B38" s="115"/>
      <c r="C38" s="228"/>
      <c r="D38" s="228"/>
      <c r="E38" s="228"/>
      <c r="F38" s="228"/>
      <c r="G38" s="228"/>
      <c r="H38" s="228"/>
      <c r="I38" s="228"/>
      <c r="J38" s="115"/>
      <c r="K38" s="115"/>
      <c r="L38" s="115"/>
      <c r="M38" s="115"/>
      <c r="N38" s="115"/>
    </row>
    <row r="39" spans="1:14" s="167" customFormat="1" ht="15" thickTop="1" thickBot="1">
      <c r="A39" s="237" t="s">
        <v>306</v>
      </c>
      <c r="B39" s="237" t="s">
        <v>132</v>
      </c>
      <c r="C39" s="237" t="s">
        <v>309</v>
      </c>
      <c r="D39" s="237" t="s">
        <v>58</v>
      </c>
      <c r="E39" s="237" t="s">
        <v>307</v>
      </c>
      <c r="F39" s="237" t="s">
        <v>312</v>
      </c>
      <c r="G39" s="237" t="s">
        <v>310</v>
      </c>
      <c r="H39" s="237" t="s">
        <v>311</v>
      </c>
      <c r="I39" s="1397" t="s">
        <v>313</v>
      </c>
      <c r="J39" s="1398"/>
      <c r="K39" s="1399"/>
      <c r="L39" s="236"/>
      <c r="M39" s="1400" t="s">
        <v>254</v>
      </c>
      <c r="N39" s="1401"/>
    </row>
    <row r="40" spans="1:14" s="68" customFormat="1" ht="21" customHeight="1" thickTop="1" thickBot="1">
      <c r="A40" s="225"/>
      <c r="B40" s="225"/>
      <c r="C40" s="169"/>
      <c r="D40" s="230"/>
      <c r="E40" s="169"/>
      <c r="F40" s="225"/>
      <c r="G40" s="225"/>
      <c r="H40" s="225"/>
      <c r="I40" s="169"/>
      <c r="J40" s="169"/>
      <c r="K40" s="169"/>
      <c r="L40" s="231"/>
      <c r="M40" s="232">
        <v>1</v>
      </c>
      <c r="N40" s="232">
        <f t="shared" ref="N40:N64" si="2">M40</f>
        <v>1</v>
      </c>
    </row>
    <row r="41" spans="1:14" s="68" customFormat="1" ht="21" customHeight="1" thickTop="1" thickBot="1">
      <c r="A41" s="235"/>
      <c r="B41" s="235"/>
      <c r="C41" s="225"/>
      <c r="D41" s="233"/>
      <c r="E41" s="225"/>
      <c r="F41" s="235"/>
      <c r="G41" s="235"/>
      <c r="H41" s="235"/>
      <c r="I41" s="225"/>
      <c r="J41" s="225"/>
      <c r="K41" s="225"/>
      <c r="L41" s="231"/>
      <c r="M41" s="232">
        <f>M40+1</f>
        <v>2</v>
      </c>
      <c r="N41" s="232">
        <f t="shared" si="2"/>
        <v>2</v>
      </c>
    </row>
    <row r="42" spans="1:14" s="68" customFormat="1" ht="21" customHeight="1" thickTop="1" thickBot="1">
      <c r="A42" s="225"/>
      <c r="B42" s="225"/>
      <c r="C42" s="169"/>
      <c r="D42" s="230"/>
      <c r="E42" s="169"/>
      <c r="F42" s="225"/>
      <c r="G42" s="225"/>
      <c r="H42" s="225"/>
      <c r="I42" s="169"/>
      <c r="J42" s="169"/>
      <c r="K42" s="169"/>
      <c r="L42" s="231"/>
      <c r="M42" s="232">
        <f t="shared" ref="M42:M64" si="3">M41+1</f>
        <v>3</v>
      </c>
      <c r="N42" s="232">
        <f t="shared" si="2"/>
        <v>3</v>
      </c>
    </row>
    <row r="43" spans="1:14" s="68" customFormat="1" ht="21" customHeight="1" thickTop="1" thickBot="1">
      <c r="A43" s="235"/>
      <c r="B43" s="235"/>
      <c r="C43" s="225"/>
      <c r="D43" s="233"/>
      <c r="E43" s="225"/>
      <c r="F43" s="235"/>
      <c r="G43" s="235"/>
      <c r="H43" s="235"/>
      <c r="I43" s="225"/>
      <c r="J43" s="225"/>
      <c r="K43" s="225"/>
      <c r="L43" s="231"/>
      <c r="M43" s="232">
        <f t="shared" si="3"/>
        <v>4</v>
      </c>
      <c r="N43" s="232">
        <f t="shared" si="2"/>
        <v>4</v>
      </c>
    </row>
    <row r="44" spans="1:14" s="68" customFormat="1" ht="21" customHeight="1" thickTop="1" thickBot="1">
      <c r="A44" s="225"/>
      <c r="B44" s="225"/>
      <c r="C44" s="169"/>
      <c r="D44" s="230"/>
      <c r="E44" s="169"/>
      <c r="F44" s="225"/>
      <c r="G44" s="225"/>
      <c r="H44" s="225"/>
      <c r="I44" s="169"/>
      <c r="J44" s="169"/>
      <c r="K44" s="169"/>
      <c r="L44" s="231"/>
      <c r="M44" s="232">
        <f t="shared" si="3"/>
        <v>5</v>
      </c>
      <c r="N44" s="232">
        <f t="shared" si="2"/>
        <v>5</v>
      </c>
    </row>
    <row r="45" spans="1:14" s="68" customFormat="1" ht="21" customHeight="1" thickTop="1" thickBot="1">
      <c r="A45" s="235"/>
      <c r="B45" s="235"/>
      <c r="C45" s="225"/>
      <c r="D45" s="233"/>
      <c r="E45" s="225"/>
      <c r="F45" s="235"/>
      <c r="G45" s="235"/>
      <c r="H45" s="235"/>
      <c r="I45" s="225"/>
      <c r="J45" s="225"/>
      <c r="K45" s="225"/>
      <c r="L45" s="231"/>
      <c r="M45" s="232">
        <f t="shared" si="3"/>
        <v>6</v>
      </c>
      <c r="N45" s="232">
        <f t="shared" si="2"/>
        <v>6</v>
      </c>
    </row>
    <row r="46" spans="1:14" s="68" customFormat="1" ht="21" customHeight="1" thickTop="1" thickBot="1">
      <c r="A46" s="225"/>
      <c r="B46" s="225"/>
      <c r="C46" s="169"/>
      <c r="D46" s="230"/>
      <c r="E46" s="169"/>
      <c r="F46" s="225"/>
      <c r="G46" s="225"/>
      <c r="H46" s="225"/>
      <c r="I46" s="169"/>
      <c r="J46" s="169"/>
      <c r="K46" s="169"/>
      <c r="L46" s="231"/>
      <c r="M46" s="232">
        <f t="shared" si="3"/>
        <v>7</v>
      </c>
      <c r="N46" s="232">
        <f t="shared" si="2"/>
        <v>7</v>
      </c>
    </row>
    <row r="47" spans="1:14" s="68" customFormat="1" ht="21" customHeight="1" thickTop="1" thickBot="1">
      <c r="A47" s="235"/>
      <c r="B47" s="235"/>
      <c r="C47" s="225"/>
      <c r="D47" s="233"/>
      <c r="E47" s="225"/>
      <c r="F47" s="235"/>
      <c r="G47" s="235"/>
      <c r="H47" s="235"/>
      <c r="I47" s="225"/>
      <c r="J47" s="225"/>
      <c r="K47" s="225"/>
      <c r="L47" s="231"/>
      <c r="M47" s="232">
        <f t="shared" si="3"/>
        <v>8</v>
      </c>
      <c r="N47" s="232">
        <f t="shared" si="2"/>
        <v>8</v>
      </c>
    </row>
    <row r="48" spans="1:14" s="68" customFormat="1" ht="21" customHeight="1" thickTop="1" thickBot="1">
      <c r="A48" s="225"/>
      <c r="B48" s="225"/>
      <c r="C48" s="169"/>
      <c r="D48" s="230"/>
      <c r="E48" s="169"/>
      <c r="F48" s="225"/>
      <c r="G48" s="225"/>
      <c r="H48" s="225"/>
      <c r="I48" s="169"/>
      <c r="J48" s="169"/>
      <c r="K48" s="169"/>
      <c r="L48" s="231"/>
      <c r="M48" s="232">
        <f t="shared" si="3"/>
        <v>9</v>
      </c>
      <c r="N48" s="232">
        <f t="shared" si="2"/>
        <v>9</v>
      </c>
    </row>
    <row r="49" spans="1:14" s="68" customFormat="1" ht="21" customHeight="1" thickTop="1" thickBot="1">
      <c r="A49" s="235"/>
      <c r="B49" s="235"/>
      <c r="C49" s="225"/>
      <c r="D49" s="233"/>
      <c r="E49" s="225"/>
      <c r="F49" s="235"/>
      <c r="G49" s="235"/>
      <c r="H49" s="235"/>
      <c r="I49" s="225"/>
      <c r="J49" s="225"/>
      <c r="K49" s="225"/>
      <c r="L49" s="231"/>
      <c r="M49" s="232">
        <f t="shared" si="3"/>
        <v>10</v>
      </c>
      <c r="N49" s="232">
        <f t="shared" si="2"/>
        <v>10</v>
      </c>
    </row>
    <row r="50" spans="1:14" s="68" customFormat="1" ht="21" customHeight="1" thickTop="1" thickBot="1">
      <c r="A50" s="225"/>
      <c r="B50" s="225"/>
      <c r="C50" s="169"/>
      <c r="D50" s="230"/>
      <c r="E50" s="169"/>
      <c r="F50" s="225"/>
      <c r="G50" s="225"/>
      <c r="H50" s="225"/>
      <c r="I50" s="169"/>
      <c r="J50" s="169"/>
      <c r="K50" s="169"/>
      <c r="L50" s="231"/>
      <c r="M50" s="232">
        <f t="shared" si="3"/>
        <v>11</v>
      </c>
      <c r="N50" s="232">
        <f t="shared" si="2"/>
        <v>11</v>
      </c>
    </row>
    <row r="51" spans="1:14" s="68" customFormat="1" ht="21" customHeight="1" thickTop="1" thickBot="1">
      <c r="A51" s="235"/>
      <c r="B51" s="235"/>
      <c r="C51" s="225"/>
      <c r="D51" s="233"/>
      <c r="E51" s="225"/>
      <c r="F51" s="235"/>
      <c r="G51" s="235"/>
      <c r="H51" s="235"/>
      <c r="I51" s="225"/>
      <c r="J51" s="225"/>
      <c r="K51" s="225"/>
      <c r="L51" s="231"/>
      <c r="M51" s="232">
        <f t="shared" si="3"/>
        <v>12</v>
      </c>
      <c r="N51" s="232">
        <f t="shared" si="2"/>
        <v>12</v>
      </c>
    </row>
    <row r="52" spans="1:14" s="68" customFormat="1" ht="21" customHeight="1" thickTop="1" thickBot="1">
      <c r="A52" s="225"/>
      <c r="B52" s="225"/>
      <c r="C52" s="169"/>
      <c r="D52" s="230"/>
      <c r="E52" s="169"/>
      <c r="F52" s="225"/>
      <c r="G52" s="225"/>
      <c r="H52" s="225"/>
      <c r="I52" s="169"/>
      <c r="J52" s="169"/>
      <c r="K52" s="169"/>
      <c r="L52" s="231"/>
      <c r="M52" s="232">
        <f t="shared" si="3"/>
        <v>13</v>
      </c>
      <c r="N52" s="232">
        <f t="shared" si="2"/>
        <v>13</v>
      </c>
    </row>
    <row r="53" spans="1:14" s="68" customFormat="1" ht="21" customHeight="1" thickTop="1" thickBot="1">
      <c r="A53" s="235"/>
      <c r="B53" s="235"/>
      <c r="C53" s="225"/>
      <c r="D53" s="233"/>
      <c r="E53" s="225"/>
      <c r="F53" s="235"/>
      <c r="G53" s="235"/>
      <c r="H53" s="235"/>
      <c r="I53" s="225"/>
      <c r="J53" s="225"/>
      <c r="K53" s="225"/>
      <c r="L53" s="231"/>
      <c r="M53" s="232">
        <f t="shared" si="3"/>
        <v>14</v>
      </c>
      <c r="N53" s="232">
        <f t="shared" si="2"/>
        <v>14</v>
      </c>
    </row>
    <row r="54" spans="1:14" s="68" customFormat="1" ht="21" customHeight="1" thickTop="1" thickBot="1">
      <c r="A54" s="225"/>
      <c r="B54" s="225"/>
      <c r="C54" s="169"/>
      <c r="D54" s="230"/>
      <c r="E54" s="169"/>
      <c r="F54" s="225"/>
      <c r="G54" s="225"/>
      <c r="H54" s="225"/>
      <c r="I54" s="169"/>
      <c r="J54" s="169"/>
      <c r="K54" s="169"/>
      <c r="L54" s="231"/>
      <c r="M54" s="232">
        <f t="shared" si="3"/>
        <v>15</v>
      </c>
      <c r="N54" s="232">
        <f t="shared" si="2"/>
        <v>15</v>
      </c>
    </row>
    <row r="55" spans="1:14" s="68" customFormat="1" ht="21" customHeight="1" thickTop="1" thickBot="1">
      <c r="A55" s="235"/>
      <c r="B55" s="235"/>
      <c r="C55" s="225"/>
      <c r="D55" s="233"/>
      <c r="E55" s="225"/>
      <c r="F55" s="235"/>
      <c r="G55" s="235"/>
      <c r="H55" s="235"/>
      <c r="I55" s="225"/>
      <c r="J55" s="225"/>
      <c r="K55" s="225"/>
      <c r="L55" s="231"/>
      <c r="M55" s="232">
        <f t="shared" si="3"/>
        <v>16</v>
      </c>
      <c r="N55" s="232">
        <f t="shared" si="2"/>
        <v>16</v>
      </c>
    </row>
    <row r="56" spans="1:14" s="68" customFormat="1" ht="21" customHeight="1" thickTop="1" thickBot="1">
      <c r="A56" s="225"/>
      <c r="B56" s="225"/>
      <c r="C56" s="169"/>
      <c r="D56" s="230"/>
      <c r="E56" s="169"/>
      <c r="F56" s="225"/>
      <c r="G56" s="225"/>
      <c r="H56" s="225"/>
      <c r="I56" s="169"/>
      <c r="J56" s="169"/>
      <c r="K56" s="169"/>
      <c r="L56" s="231"/>
      <c r="M56" s="232">
        <f t="shared" si="3"/>
        <v>17</v>
      </c>
      <c r="N56" s="232">
        <f t="shared" si="2"/>
        <v>17</v>
      </c>
    </row>
    <row r="57" spans="1:14" s="68" customFormat="1" ht="21" customHeight="1" thickTop="1" thickBot="1">
      <c r="A57" s="235"/>
      <c r="B57" s="235"/>
      <c r="C57" s="225"/>
      <c r="D57" s="233"/>
      <c r="E57" s="225"/>
      <c r="F57" s="235"/>
      <c r="G57" s="235"/>
      <c r="H57" s="235"/>
      <c r="I57" s="225"/>
      <c r="J57" s="225"/>
      <c r="K57" s="225"/>
      <c r="L57" s="231"/>
      <c r="M57" s="232">
        <f t="shared" si="3"/>
        <v>18</v>
      </c>
      <c r="N57" s="232">
        <f t="shared" si="2"/>
        <v>18</v>
      </c>
    </row>
    <row r="58" spans="1:14" s="68" customFormat="1" ht="21" customHeight="1" thickTop="1" thickBot="1">
      <c r="A58" s="225"/>
      <c r="B58" s="225"/>
      <c r="C58" s="169"/>
      <c r="D58" s="230"/>
      <c r="E58" s="169"/>
      <c r="F58" s="225"/>
      <c r="G58" s="225"/>
      <c r="H58" s="225"/>
      <c r="I58" s="169"/>
      <c r="J58" s="169"/>
      <c r="K58" s="169"/>
      <c r="L58" s="231"/>
      <c r="M58" s="232">
        <f t="shared" si="3"/>
        <v>19</v>
      </c>
      <c r="N58" s="232">
        <f t="shared" si="2"/>
        <v>19</v>
      </c>
    </row>
    <row r="59" spans="1:14" s="68" customFormat="1" ht="21" customHeight="1" thickTop="1" thickBot="1">
      <c r="A59" s="235"/>
      <c r="B59" s="235"/>
      <c r="C59" s="225"/>
      <c r="D59" s="233"/>
      <c r="E59" s="225"/>
      <c r="F59" s="235"/>
      <c r="G59" s="235"/>
      <c r="H59" s="235"/>
      <c r="I59" s="225"/>
      <c r="J59" s="225"/>
      <c r="K59" s="225"/>
      <c r="L59" s="231"/>
      <c r="M59" s="232">
        <f t="shared" si="3"/>
        <v>20</v>
      </c>
      <c r="N59" s="232">
        <f t="shared" si="2"/>
        <v>20</v>
      </c>
    </row>
    <row r="60" spans="1:14" s="68" customFormat="1" ht="21" customHeight="1" thickTop="1" thickBot="1">
      <c r="A60" s="225"/>
      <c r="B60" s="225"/>
      <c r="C60" s="169"/>
      <c r="D60" s="230"/>
      <c r="E60" s="169"/>
      <c r="F60" s="225"/>
      <c r="G60" s="225"/>
      <c r="H60" s="225"/>
      <c r="I60" s="169"/>
      <c r="J60" s="169"/>
      <c r="K60" s="169"/>
      <c r="L60" s="231"/>
      <c r="M60" s="232">
        <f t="shared" si="3"/>
        <v>21</v>
      </c>
      <c r="N60" s="232">
        <f t="shared" si="2"/>
        <v>21</v>
      </c>
    </row>
    <row r="61" spans="1:14" s="68" customFormat="1" ht="21" customHeight="1" thickTop="1" thickBot="1">
      <c r="A61" s="235"/>
      <c r="B61" s="235"/>
      <c r="C61" s="225"/>
      <c r="D61" s="233"/>
      <c r="E61" s="225"/>
      <c r="F61" s="235"/>
      <c r="G61" s="235"/>
      <c r="H61" s="235"/>
      <c r="I61" s="225"/>
      <c r="J61" s="225"/>
      <c r="K61" s="225"/>
      <c r="L61" s="231"/>
      <c r="M61" s="232">
        <f t="shared" si="3"/>
        <v>22</v>
      </c>
      <c r="N61" s="232">
        <f t="shared" si="2"/>
        <v>22</v>
      </c>
    </row>
    <row r="62" spans="1:14" s="68" customFormat="1" ht="21" customHeight="1" thickTop="1" thickBot="1">
      <c r="A62" s="225"/>
      <c r="B62" s="225"/>
      <c r="C62" s="169"/>
      <c r="D62" s="230"/>
      <c r="E62" s="169"/>
      <c r="F62" s="225"/>
      <c r="G62" s="225"/>
      <c r="H62" s="225"/>
      <c r="I62" s="169"/>
      <c r="J62" s="169"/>
      <c r="K62" s="169"/>
      <c r="L62" s="231"/>
      <c r="M62" s="232">
        <f t="shared" si="3"/>
        <v>23</v>
      </c>
      <c r="N62" s="232">
        <f t="shared" si="2"/>
        <v>23</v>
      </c>
    </row>
    <row r="63" spans="1:14" s="68" customFormat="1" ht="21" customHeight="1" thickTop="1" thickBot="1">
      <c r="A63" s="235"/>
      <c r="B63" s="235"/>
      <c r="C63" s="225"/>
      <c r="D63" s="233"/>
      <c r="E63" s="225"/>
      <c r="F63" s="235"/>
      <c r="G63" s="235"/>
      <c r="H63" s="235"/>
      <c r="I63" s="225"/>
      <c r="J63" s="225"/>
      <c r="K63" s="225"/>
      <c r="L63" s="231"/>
      <c r="M63" s="232">
        <f t="shared" si="3"/>
        <v>24</v>
      </c>
      <c r="N63" s="232">
        <f t="shared" si="2"/>
        <v>24</v>
      </c>
    </row>
    <row r="64" spans="1:14" s="68" customFormat="1" ht="21" customHeight="1" thickTop="1" thickBot="1">
      <c r="A64" s="225"/>
      <c r="B64" s="225"/>
      <c r="C64" s="169"/>
      <c r="D64" s="230"/>
      <c r="E64" s="169"/>
      <c r="F64" s="225"/>
      <c r="G64" s="225"/>
      <c r="H64" s="225"/>
      <c r="I64" s="169"/>
      <c r="J64" s="169"/>
      <c r="K64" s="169"/>
      <c r="L64" s="231"/>
      <c r="M64" s="232">
        <f t="shared" si="3"/>
        <v>25</v>
      </c>
      <c r="N64" s="232">
        <f t="shared" si="2"/>
        <v>25</v>
      </c>
    </row>
    <row r="65" spans="1:14" s="68" customFormat="1" ht="21" customHeight="1" thickTop="1">
      <c r="A65" s="235"/>
      <c r="B65" s="235"/>
      <c r="C65" s="225"/>
      <c r="D65" s="233"/>
      <c r="E65" s="225"/>
      <c r="F65" s="235"/>
      <c r="G65" s="235"/>
      <c r="H65" s="235"/>
      <c r="I65" s="225"/>
      <c r="J65" s="225"/>
      <c r="K65" s="225"/>
      <c r="L65" s="231"/>
      <c r="M65" s="231"/>
      <c r="N65" s="231"/>
    </row>
    <row r="66" spans="1:14" s="68" customFormat="1" ht="21" customHeight="1">
      <c r="A66" s="225"/>
      <c r="B66" s="225"/>
      <c r="C66" s="169"/>
      <c r="D66" s="230"/>
      <c r="E66" s="169"/>
      <c r="F66" s="225"/>
      <c r="G66" s="225"/>
      <c r="H66" s="225"/>
      <c r="I66" s="169"/>
      <c r="J66" s="169"/>
      <c r="K66" s="169"/>
      <c r="L66" s="231"/>
      <c r="M66" s="231"/>
      <c r="N66" s="234"/>
    </row>
    <row r="67" spans="1:14" s="68" customFormat="1" ht="21" customHeight="1">
      <c r="A67" s="235"/>
      <c r="B67" s="235"/>
      <c r="C67" s="225"/>
      <c r="D67" s="233"/>
      <c r="E67" s="225"/>
      <c r="F67" s="235"/>
      <c r="G67" s="235"/>
      <c r="H67" s="235"/>
      <c r="I67" s="225"/>
      <c r="J67" s="225"/>
      <c r="K67" s="225"/>
      <c r="L67" s="231"/>
      <c r="M67" s="231"/>
      <c r="N67" s="82"/>
    </row>
    <row r="68" spans="1:14" s="68" customFormat="1" ht="21" customHeight="1">
      <c r="A68" s="225"/>
      <c r="B68" s="225"/>
      <c r="C68" s="169"/>
      <c r="D68" s="230"/>
      <c r="E68" s="169"/>
      <c r="F68" s="225"/>
      <c r="G68" s="225"/>
      <c r="H68" s="225"/>
      <c r="I68" s="169"/>
      <c r="J68" s="169"/>
      <c r="K68" s="169"/>
      <c r="L68" s="231"/>
      <c r="M68" s="231"/>
      <c r="N68" s="82"/>
    </row>
    <row r="69" spans="1:14" s="68" customFormat="1" ht="21" customHeight="1">
      <c r="A69" s="235"/>
      <c r="B69" s="235"/>
      <c r="C69" s="225"/>
      <c r="D69" s="233"/>
      <c r="E69" s="225"/>
      <c r="F69" s="235"/>
      <c r="G69" s="235"/>
      <c r="H69" s="235"/>
      <c r="I69" s="225"/>
      <c r="J69" s="225"/>
      <c r="K69" s="225"/>
      <c r="L69" s="231"/>
      <c r="M69" s="231"/>
      <c r="N69" s="82"/>
    </row>
    <row r="70" spans="1:14" s="68" customFormat="1" ht="21" customHeight="1">
      <c r="A70" s="225"/>
      <c r="B70" s="225"/>
      <c r="C70" s="169"/>
      <c r="D70" s="230"/>
      <c r="E70" s="169"/>
      <c r="F70" s="225"/>
      <c r="G70" s="225"/>
      <c r="H70" s="225"/>
      <c r="I70" s="169"/>
      <c r="J70" s="169"/>
      <c r="K70" s="169"/>
      <c r="L70" s="231"/>
      <c r="M70" s="231"/>
      <c r="N70" s="82"/>
    </row>
    <row r="71" spans="1:14" s="68" customFormat="1" ht="21" customHeight="1">
      <c r="A71" s="235"/>
      <c r="B71" s="235"/>
      <c r="C71" s="225"/>
      <c r="D71" s="233"/>
      <c r="E71" s="225"/>
      <c r="F71" s="235"/>
      <c r="G71" s="235"/>
      <c r="H71" s="235"/>
      <c r="I71" s="225"/>
      <c r="J71" s="225"/>
      <c r="K71" s="225"/>
      <c r="L71" s="231"/>
      <c r="M71" s="231"/>
      <c r="N71" s="82"/>
    </row>
    <row r="72" spans="1:14" s="68" customFormat="1" ht="21" customHeight="1">
      <c r="A72" s="225"/>
      <c r="B72" s="225"/>
      <c r="C72" s="169"/>
      <c r="D72" s="230"/>
      <c r="E72" s="169"/>
      <c r="F72" s="225"/>
      <c r="G72" s="225"/>
      <c r="H72" s="225"/>
      <c r="I72" s="169"/>
      <c r="J72" s="169"/>
      <c r="K72" s="169"/>
      <c r="L72" s="231"/>
      <c r="M72" s="231"/>
      <c r="N72" s="82"/>
    </row>
  </sheetData>
  <mergeCells count="10">
    <mergeCell ref="I39:K39"/>
    <mergeCell ref="M39:N39"/>
    <mergeCell ref="M3:N3"/>
    <mergeCell ref="I3:K3"/>
    <mergeCell ref="A1:B1"/>
    <mergeCell ref="C1:I1"/>
    <mergeCell ref="K1:N1"/>
    <mergeCell ref="A37:B37"/>
    <mergeCell ref="C37:I37"/>
    <mergeCell ref="K37:N37"/>
  </mergeCells>
  <phoneticPr fontId="0"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K30" sqref="K30"/>
    </sheetView>
  </sheetViews>
  <sheetFormatPr baseColWidth="10" defaultColWidth="8.83203125" defaultRowHeight="18"/>
  <cols>
    <col min="1" max="1" width="2.1640625" style="238" customWidth="1"/>
    <col min="2" max="2" width="8.83203125" style="238"/>
    <col min="3" max="3" width="21.6640625" style="238" customWidth="1"/>
    <col min="4" max="4" width="2.1640625" style="238" customWidth="1"/>
    <col min="5" max="5" width="4.33203125" style="238" customWidth="1"/>
    <col min="6" max="6" width="2.1640625" style="238" customWidth="1"/>
    <col min="7" max="7" width="8.83203125" style="238"/>
    <col min="8" max="8" width="21.6640625" style="238" customWidth="1"/>
    <col min="9" max="9" width="2.1640625" style="238" customWidth="1"/>
    <col min="10" max="10" width="8.83203125" style="238"/>
    <col min="11" max="11" width="28.5" style="238" customWidth="1"/>
    <col min="12" max="12" width="6.83203125" style="238" customWidth="1"/>
    <col min="13" max="16384" width="8.83203125" style="238"/>
  </cols>
  <sheetData>
    <row r="1" spans="1:12" ht="11.25" customHeight="1">
      <c r="A1" s="239"/>
      <c r="B1" s="240"/>
      <c r="C1" s="240"/>
      <c r="D1" s="241"/>
      <c r="F1" s="239"/>
      <c r="G1" s="240"/>
      <c r="H1" s="240"/>
      <c r="I1" s="241"/>
    </row>
    <row r="2" spans="1:12" ht="21" customHeight="1">
      <c r="A2" s="242"/>
      <c r="B2" s="1405" t="str">
        <f ca="1">IF(ISBLANK(Rosters!B9),"Home Team",Rosters!B9)</f>
        <v>Burning River Roller Girls</v>
      </c>
      <c r="C2" s="1405"/>
      <c r="D2" s="243"/>
      <c r="F2" s="242"/>
      <c r="G2" s="1405" t="str">
        <f ca="1">IF(ISBLANK(Rosters!H9),"Away Team",Rosters!H9)</f>
        <v>Detroit Derby Girls</v>
      </c>
      <c r="H2" s="1405"/>
      <c r="I2" s="243"/>
      <c r="K2" s="1404" t="s">
        <v>314</v>
      </c>
      <c r="L2" s="1404"/>
    </row>
    <row r="3" spans="1:12" ht="11.25" customHeight="1">
      <c r="A3" s="242"/>
      <c r="B3" s="244"/>
      <c r="C3" s="244"/>
      <c r="D3" s="243"/>
      <c r="F3" s="242"/>
      <c r="G3" s="244"/>
      <c r="H3" s="244"/>
      <c r="I3" s="243"/>
    </row>
    <row r="4" spans="1:12" ht="21" customHeight="1">
      <c r="A4" s="242"/>
      <c r="B4" s="245" t="str">
        <f ca="1">IF(ISBLANK(Rosters!B11),"",Rosters!B11)</f>
        <v>00</v>
      </c>
      <c r="C4" s="663" t="str">
        <f ca="1">IF(ISBLANK(Rosters!C11),"",Rosters!C11)</f>
        <v>Professor Booty</v>
      </c>
      <c r="D4" s="243"/>
      <c r="F4" s="242"/>
      <c r="G4" s="245" t="str">
        <f ca="1">IF(ISBLANK(Rosters!H11),"",Rosters!H11)</f>
        <v>0</v>
      </c>
      <c r="H4" s="663" t="str">
        <f ca="1">IF(ISBLANK(Rosters!I11),"",Rosters!I11)</f>
        <v>Vicious Vixen</v>
      </c>
      <c r="I4" s="243"/>
      <c r="K4" s="238" t="s">
        <v>316</v>
      </c>
      <c r="L4" s="238" t="s">
        <v>158</v>
      </c>
    </row>
    <row r="5" spans="1:12" ht="21" customHeight="1">
      <c r="A5" s="242"/>
      <c r="B5" s="245" t="str">
        <f ca="1">IF(ISBLANK(Rosters!B12),"",Rosters!B12)</f>
        <v>4</v>
      </c>
      <c r="C5" s="663" t="str">
        <f ca="1">IF(ISBLANK(Rosters!C12),"",Rosters!C12)</f>
        <v>CoCo Sparx</v>
      </c>
      <c r="D5" s="243"/>
      <c r="F5" s="242"/>
      <c r="G5" s="245" t="str">
        <f ca="1">IF(ISBLANK(Rosters!H12),"",Rosters!H12)</f>
        <v>3CC</v>
      </c>
      <c r="H5" s="663" t="str">
        <f ca="1">IF(ISBLANK(Rosters!I12),"",Rosters!I12)</f>
        <v>Roxanna Hardplace</v>
      </c>
      <c r="I5" s="243"/>
      <c r="K5" s="238" t="s">
        <v>317</v>
      </c>
      <c r="L5" s="238" t="s">
        <v>159</v>
      </c>
    </row>
    <row r="6" spans="1:12" ht="21" customHeight="1">
      <c r="A6" s="242"/>
      <c r="B6" s="245" t="str">
        <f ca="1">IF(ISBLANK(Rosters!B13),"",Rosters!B13)</f>
        <v>10</v>
      </c>
      <c r="C6" s="663" t="str">
        <f ca="1">IF(ISBLANK(Rosters!C13),"",Rosters!C13)</f>
        <v>Take-Out</v>
      </c>
      <c r="D6" s="243"/>
      <c r="F6" s="242"/>
      <c r="G6" s="245" t="str">
        <f ca="1">IF(ISBLANK(Rosters!H13),"",Rosters!H13)</f>
        <v>5</v>
      </c>
      <c r="H6" s="663" t="str">
        <f ca="1">IF(ISBLANK(Rosters!I13),"",Rosters!I13)</f>
        <v>Sista Slit'chya</v>
      </c>
      <c r="I6" s="243"/>
      <c r="K6" s="238" t="s">
        <v>470</v>
      </c>
      <c r="L6" s="238" t="s">
        <v>170</v>
      </c>
    </row>
    <row r="7" spans="1:12" ht="21" customHeight="1">
      <c r="A7" s="242"/>
      <c r="B7" s="245" t="str">
        <f ca="1">IF(ISBLANK(Rosters!B14),"",Rosters!B14)</f>
        <v>16</v>
      </c>
      <c r="C7" s="663" t="str">
        <f ca="1">IF(ISBLANK(Rosters!C14),"",Rosters!C14)</f>
        <v>Killustrator</v>
      </c>
      <c r="D7" s="243"/>
      <c r="F7" s="242"/>
      <c r="G7" s="245" t="str">
        <f ca="1">IF(ISBLANK(Rosters!H14),"",Rosters!H14)</f>
        <v>6</v>
      </c>
      <c r="H7" s="663" t="str">
        <f ca="1">IF(ISBLANK(Rosters!I14),"",Rosters!I14)</f>
        <v>Elle McFearsome</v>
      </c>
      <c r="I7" s="243"/>
      <c r="K7" s="238" t="s">
        <v>325</v>
      </c>
      <c r="L7" s="238" t="s">
        <v>22</v>
      </c>
    </row>
    <row r="8" spans="1:12" ht="21" customHeight="1">
      <c r="A8" s="242"/>
      <c r="B8" s="245" t="str">
        <f ca="1">IF(ISBLANK(Rosters!B15),"",Rosters!B15)</f>
        <v>45</v>
      </c>
      <c r="C8" s="663" t="str">
        <f ca="1">IF(ISBLANK(Rosters!C15),"",Rosters!C15)</f>
        <v>Halochic</v>
      </c>
      <c r="D8" s="243"/>
      <c r="F8" s="242"/>
      <c r="G8" s="245" t="str">
        <f ca="1">IF(ISBLANK(Rosters!H15),"",Rosters!H15)</f>
        <v>10</v>
      </c>
      <c r="H8" s="663" t="str">
        <f ca="1">IF(ISBLANK(Rosters!I15),"",Rosters!I15)</f>
        <v>Rock Candy</v>
      </c>
      <c r="I8" s="243"/>
      <c r="K8" s="238" t="s">
        <v>164</v>
      </c>
      <c r="L8" s="238" t="s">
        <v>168</v>
      </c>
    </row>
    <row r="9" spans="1:12" ht="21" customHeight="1">
      <c r="A9" s="242"/>
      <c r="B9" s="245" t="str">
        <f ca="1">IF(ISBLANK(Rosters!B16),"",Rosters!B16)</f>
        <v>47</v>
      </c>
      <c r="C9" s="663" t="str">
        <f ca="1">IF(ISBLANK(Rosters!C16),"",Rosters!C16)</f>
        <v>Ivanna Destroya</v>
      </c>
      <c r="D9" s="243"/>
      <c r="F9" s="242"/>
      <c r="G9" s="245" t="str">
        <f ca="1">IF(ISBLANK(Rosters!H16),"",Rosters!H16)</f>
        <v>28</v>
      </c>
      <c r="H9" s="663" t="str">
        <f ca="1">IF(ISBLANK(Rosters!I16),"",Rosters!I16)</f>
        <v>Racer McChaseHer</v>
      </c>
      <c r="I9" s="243"/>
      <c r="K9" s="238" t="s">
        <v>323</v>
      </c>
      <c r="L9" s="238" t="s">
        <v>169</v>
      </c>
    </row>
    <row r="10" spans="1:12" ht="21" customHeight="1">
      <c r="A10" s="242"/>
      <c r="B10" s="245" t="str">
        <f ca="1">IF(ISBLANK(Rosters!B17),"",Rosters!B17)</f>
        <v>53</v>
      </c>
      <c r="C10" s="663" t="str">
        <f ca="1">IF(ISBLANK(Rosters!C17),"",Rosters!C17)</f>
        <v>Soul Eater</v>
      </c>
      <c r="D10" s="243"/>
      <c r="F10" s="242"/>
      <c r="G10" s="245" t="str">
        <f ca="1">IF(ISBLANK(Rosters!H17),"",Rosters!H17)</f>
        <v>33 1/3</v>
      </c>
      <c r="H10" s="663" t="str">
        <f ca="1">IF(ISBLANK(Rosters!I17),"",Rosters!I17)</f>
        <v>Cookie Rumble</v>
      </c>
      <c r="I10" s="243"/>
      <c r="K10" s="238" t="s">
        <v>319</v>
      </c>
      <c r="L10" s="238" t="s">
        <v>315</v>
      </c>
    </row>
    <row r="11" spans="1:12" ht="21" customHeight="1">
      <c r="A11" s="242"/>
      <c r="B11" s="245" t="str">
        <f ca="1">IF(ISBLANK(Rosters!B18),"",Rosters!B18)</f>
        <v>71</v>
      </c>
      <c r="C11" s="663" t="str">
        <f ca="1">IF(ISBLANK(Rosters!C18),"",Rosters!C18)</f>
        <v>e. gargiulo</v>
      </c>
      <c r="D11" s="243"/>
      <c r="F11" s="242"/>
      <c r="G11" s="245" t="str">
        <f ca="1">IF(ISBLANK(Rosters!H18),"",Rosters!H18)</f>
        <v>46</v>
      </c>
      <c r="H11" s="663" t="str">
        <f ca="1">IF(ISBLANK(Rosters!I18),"",Rosters!I18)</f>
        <v>Fatal Femme</v>
      </c>
      <c r="I11" s="243"/>
      <c r="K11" s="238" t="s">
        <v>165</v>
      </c>
      <c r="L11" s="238" t="s">
        <v>21</v>
      </c>
    </row>
    <row r="12" spans="1:12" ht="21" customHeight="1">
      <c r="A12" s="242"/>
      <c r="B12" s="245" t="str">
        <f ca="1">IF(ISBLANK(Rosters!B19),"",Rosters!B19)</f>
        <v>68</v>
      </c>
      <c r="C12" s="663" t="str">
        <f ca="1">IF(ISBLANK(Rosters!C19),"",Rosters!C19)</f>
        <v>Stroker Ace</v>
      </c>
      <c r="D12" s="243"/>
      <c r="F12" s="242"/>
      <c r="G12" s="245" t="str">
        <f ca="1">IF(ISBLANK(Rosters!H19),"",Rosters!H19)</f>
        <v>68</v>
      </c>
      <c r="H12" s="663" t="str">
        <f ca="1">IF(ISBLANK(Rosters!I19),"",Rosters!I19)</f>
        <v>Summers Eve-L</v>
      </c>
      <c r="I12" s="243"/>
      <c r="K12" s="238" t="s">
        <v>324</v>
      </c>
      <c r="L12" s="238" t="s">
        <v>15</v>
      </c>
    </row>
    <row r="13" spans="1:12" ht="21" customHeight="1">
      <c r="A13" s="242"/>
      <c r="B13" s="245" t="str">
        <f ca="1">IF(ISBLANK(Rosters!B20),"",Rosters!B20)</f>
        <v>69</v>
      </c>
      <c r="C13" s="663" t="str">
        <f ca="1">IF(ISBLANK(Rosters!C20),"",Rosters!C20)</f>
        <v>Dagney Taghurt</v>
      </c>
      <c r="D13" s="243"/>
      <c r="F13" s="242"/>
      <c r="G13" s="245" t="str">
        <f ca="1">IF(ISBLANK(Rosters!H20),"",Rosters!H20)</f>
        <v>I75</v>
      </c>
      <c r="H13" s="663" t="str">
        <f ca="1">IF(ISBLANK(Rosters!I20),"",Rosters!I20)</f>
        <v>Diesel Doll</v>
      </c>
      <c r="I13" s="243"/>
      <c r="K13" s="238" t="s">
        <v>194</v>
      </c>
      <c r="L13" s="238" t="s">
        <v>20</v>
      </c>
    </row>
    <row r="14" spans="1:12" ht="21" customHeight="1">
      <c r="A14" s="242"/>
      <c r="B14" s="245" t="str">
        <f ca="1">IF(ISBLANK(Rosters!B21),"",Rosters!B21)</f>
        <v>80mph</v>
      </c>
      <c r="C14" s="663" t="str">
        <f ca="1">IF(ISBLANK(Rosters!C21),"",Rosters!C21)</f>
        <v>Pretty Scarrie</v>
      </c>
      <c r="D14" s="243"/>
      <c r="F14" s="242"/>
      <c r="G14" s="245" t="str">
        <f ca="1">IF(ISBLANK(Rosters!H21),"",Rosters!H21)</f>
        <v>100</v>
      </c>
      <c r="H14" s="663" t="str">
        <f ca="1">IF(ISBLANK(Rosters!I21),"",Rosters!I21)</f>
        <v>Polly Fester</v>
      </c>
      <c r="I14" s="243"/>
      <c r="K14" s="238" t="s">
        <v>320</v>
      </c>
      <c r="L14" s="238" t="s">
        <v>157</v>
      </c>
    </row>
    <row r="15" spans="1:12" ht="21" customHeight="1">
      <c r="A15" s="242"/>
      <c r="B15" s="245" t="str">
        <f ca="1">IF(ISBLANK(Rosters!B22),"",Rosters!B22)</f>
        <v>99</v>
      </c>
      <c r="C15" s="663" t="str">
        <f ca="1">IF(ISBLANK(Rosters!C22),"",Rosters!C22)</f>
        <v>Skank Williams</v>
      </c>
      <c r="D15" s="243"/>
      <c r="F15" s="242"/>
      <c r="G15" s="245" t="str">
        <f ca="1">IF(ISBLANK(Rosters!H22),"",Rosters!H22)</f>
        <v>303</v>
      </c>
      <c r="H15" s="663" t="str">
        <f ca="1">IF(ISBLANK(Rosters!I22),"",Rosters!I22)</f>
        <v>Bruisie Siouxxx</v>
      </c>
      <c r="I15" s="243"/>
      <c r="K15" s="238" t="s">
        <v>321</v>
      </c>
      <c r="L15" s="238" t="s">
        <v>156</v>
      </c>
    </row>
    <row r="16" spans="1:12" ht="21" customHeight="1">
      <c r="A16" s="242"/>
      <c r="B16" s="245" t="str">
        <f ca="1">IF(ISBLANK(Rosters!B23),"",Rosters!B23)</f>
        <v>96</v>
      </c>
      <c r="C16" s="663" t="str">
        <f ca="1">IF(ISBLANK(Rosters!C23),"",Rosters!C23)</f>
        <v>Finnish-Her</v>
      </c>
      <c r="D16" s="243"/>
      <c r="F16" s="242"/>
      <c r="G16" s="245" t="str">
        <f ca="1">IF(ISBLANK(Rosters!H23),"",Rosters!H23)</f>
        <v>989</v>
      </c>
      <c r="H16" s="663" t="str">
        <f ca="1">IF(ISBLANK(Rosters!I23),"",Rosters!I23)</f>
        <v>Sarah Hipel</v>
      </c>
      <c r="I16" s="243"/>
      <c r="K16" s="238" t="s">
        <v>6</v>
      </c>
      <c r="L16" s="238" t="s">
        <v>193</v>
      </c>
    </row>
    <row r="17" spans="1:12" ht="21" customHeight="1">
      <c r="A17" s="242"/>
      <c r="B17" s="245" t="str">
        <f ca="1">IF(ISBLANK(Rosters!B24),"",Rosters!B24)</f>
        <v>fish</v>
      </c>
      <c r="C17" s="663" t="str">
        <f ca="1">IF(ISBLANK(Rosters!C24),"",Rosters!C24)</f>
        <v>Eva Lucien</v>
      </c>
      <c r="D17" s="243"/>
      <c r="F17" s="242"/>
      <c r="G17" s="245" t="str">
        <f ca="1">IF(ISBLANK(Rosters!H24),"",Rosters!H24)</f>
        <v>247</v>
      </c>
      <c r="H17" s="663" t="str">
        <f ca="1">IF(ISBLANK(Rosters!I24),"",Rosters!I24)</f>
        <v>boo d. livers</v>
      </c>
      <c r="I17" s="243"/>
      <c r="K17" s="238" t="s">
        <v>318</v>
      </c>
      <c r="L17" s="238" t="s">
        <v>155</v>
      </c>
    </row>
    <row r="18" spans="1:12" ht="21" customHeight="1">
      <c r="A18" s="242"/>
      <c r="B18" s="245" t="str">
        <f ca="1">IF(ISBLANK(Rosters!B25),"",Rosters!B25)</f>
        <v/>
      </c>
      <c r="C18" s="663" t="str">
        <f ca="1">IF(ISBLANK(Rosters!C25),"",Rosters!C25)</f>
        <v/>
      </c>
      <c r="D18" s="243"/>
      <c r="F18" s="242"/>
      <c r="G18" s="245" t="str">
        <f ca="1">IF(ISBLANK(Rosters!H25),"",Rosters!H25)</f>
        <v/>
      </c>
      <c r="H18" s="663" t="str">
        <f ca="1">IF(ISBLANK(Rosters!I25),"",Rosters!I25)</f>
        <v/>
      </c>
      <c r="I18" s="243"/>
      <c r="K18" s="238" t="s">
        <v>421</v>
      </c>
      <c r="L18" s="238" t="s">
        <v>16</v>
      </c>
    </row>
    <row r="19" spans="1:12" ht="21" customHeight="1">
      <c r="A19" s="242"/>
      <c r="B19" s="245" t="str">
        <f ca="1">IF(ISBLANK(Rosters!B26),"",Rosters!B26)</f>
        <v/>
      </c>
      <c r="C19" s="663" t="str">
        <f ca="1">IF(ISBLANK(Rosters!C26),"",Rosters!C26)</f>
        <v/>
      </c>
      <c r="D19" s="243"/>
      <c r="F19" s="242"/>
      <c r="G19" s="245" t="str">
        <f ca="1">IF(ISBLANK(Rosters!H26),"",Rosters!H26)</f>
        <v/>
      </c>
      <c r="H19" s="663" t="str">
        <f ca="1">IF(ISBLANK(Rosters!I26),"",Rosters!I26)</f>
        <v/>
      </c>
      <c r="I19" s="243"/>
    </row>
    <row r="20" spans="1:12" ht="21" customHeight="1">
      <c r="A20" s="242"/>
      <c r="B20" s="245" t="str">
        <f ca="1">IF(ISBLANK(Rosters!B27),"",Rosters!B27)</f>
        <v/>
      </c>
      <c r="C20" s="663" t="str">
        <f ca="1">IF(ISBLANK(Rosters!C27),"",Rosters!C27)</f>
        <v/>
      </c>
      <c r="D20" s="243"/>
      <c r="F20" s="242"/>
      <c r="G20" s="245" t="str">
        <f ca="1">IF(ISBLANK(Rosters!H27),"",Rosters!H27)</f>
        <v/>
      </c>
      <c r="H20" s="663" t="str">
        <f ca="1">IF(ISBLANK(Rosters!I27),"",Rosters!I27)</f>
        <v/>
      </c>
      <c r="I20" s="243"/>
      <c r="K20" s="1404" t="s">
        <v>322</v>
      </c>
      <c r="L20" s="1404"/>
    </row>
    <row r="21" spans="1:12" ht="21" customHeight="1">
      <c r="A21" s="242"/>
      <c r="B21" s="245" t="str">
        <f ca="1">IF(ISBLANK(Rosters!B28),"",Rosters!B28)</f>
        <v/>
      </c>
      <c r="C21" s="663" t="str">
        <f ca="1">IF(ISBLANK(Rosters!C28),"",Rosters!C28)</f>
        <v/>
      </c>
      <c r="D21" s="243"/>
      <c r="F21" s="242"/>
      <c r="G21" s="245" t="str">
        <f ca="1">IF(ISBLANK(Rosters!H28),"",Rosters!H28)</f>
        <v/>
      </c>
      <c r="H21" s="663" t="str">
        <f ca="1">IF(ISBLANK(Rosters!I28),"",Rosters!I28)</f>
        <v/>
      </c>
      <c r="I21" s="243"/>
    </row>
    <row r="22" spans="1:12" ht="21" customHeight="1">
      <c r="A22" s="242"/>
      <c r="B22" s="245" t="str">
        <f ca="1">IF(ISBLANK(Rosters!B29),"",Rosters!B29)</f>
        <v/>
      </c>
      <c r="C22" s="663" t="str">
        <f ca="1">IF(ISBLANK(Rosters!C29),"",Rosters!C29)</f>
        <v/>
      </c>
      <c r="D22" s="243"/>
      <c r="F22" s="242"/>
      <c r="G22" s="245" t="str">
        <f ca="1">IF(ISBLANK(Rosters!H29),"",Rosters!H29)</f>
        <v/>
      </c>
      <c r="H22" s="663" t="str">
        <f ca="1">IF(ISBLANK(Rosters!I29),"",Rosters!I29)</f>
        <v/>
      </c>
      <c r="I22" s="243"/>
    </row>
    <row r="23" spans="1:12" ht="21" customHeight="1">
      <c r="A23" s="242"/>
      <c r="B23" s="245" t="str">
        <f ca="1">IF(ISBLANK(Rosters!B30),"",Rosters!B30)</f>
        <v/>
      </c>
      <c r="C23" s="663" t="str">
        <f ca="1">IF(ISBLANK(Rosters!C30),"",Rosters!C30)</f>
        <v/>
      </c>
      <c r="D23" s="243"/>
      <c r="F23" s="242"/>
      <c r="G23" s="245" t="str">
        <f ca="1">IF(ISBLANK(Rosters!H30),"",Rosters!H30)</f>
        <v/>
      </c>
      <c r="H23" s="663" t="str">
        <f ca="1">IF(ISBLANK(Rosters!I30),"",Rosters!I30)</f>
        <v/>
      </c>
      <c r="I23" s="243"/>
    </row>
    <row r="24" spans="1:12" ht="21" customHeight="1" thickBot="1">
      <c r="A24" s="246"/>
      <c r="B24" s="247"/>
      <c r="C24" s="247"/>
      <c r="D24" s="248"/>
      <c r="F24" s="246"/>
      <c r="G24" s="247"/>
      <c r="H24" s="247"/>
      <c r="I24" s="248"/>
    </row>
    <row r="25" spans="1:12" ht="21" customHeight="1">
      <c r="A25" s="239"/>
      <c r="B25" s="240"/>
      <c r="C25" s="240"/>
      <c r="D25" s="241"/>
      <c r="F25" s="239"/>
      <c r="G25" s="240"/>
      <c r="H25" s="240"/>
      <c r="I25" s="241"/>
    </row>
    <row r="26" spans="1:12" ht="21" customHeight="1">
      <c r="A26" s="242"/>
      <c r="B26" s="1405" t="str">
        <f>B2</f>
        <v>Burning River Roller Girls</v>
      </c>
      <c r="C26" s="1405"/>
      <c r="D26" s="243"/>
      <c r="F26" s="242"/>
      <c r="G26" s="1405" t="str">
        <f>G2</f>
        <v>Detroit Derby Girls</v>
      </c>
      <c r="H26" s="1405"/>
      <c r="I26" s="243"/>
      <c r="K26" s="1404" t="s">
        <v>314</v>
      </c>
      <c r="L26" s="1404"/>
    </row>
    <row r="27" spans="1:12" ht="11.25" customHeight="1">
      <c r="A27" s="242"/>
      <c r="B27" s="244"/>
      <c r="C27" s="244"/>
      <c r="D27" s="243"/>
      <c r="F27" s="242"/>
      <c r="G27" s="244"/>
      <c r="H27" s="244"/>
      <c r="I27" s="243"/>
    </row>
    <row r="28" spans="1:12" ht="21" customHeight="1">
      <c r="A28" s="242"/>
      <c r="B28" s="245" t="str">
        <f t="shared" ref="B28:C47" si="0">B4</f>
        <v>00</v>
      </c>
      <c r="C28" s="663" t="str">
        <f t="shared" si="0"/>
        <v>Professor Booty</v>
      </c>
      <c r="D28" s="243"/>
      <c r="F28" s="242"/>
      <c r="G28" s="245" t="str">
        <f t="shared" ref="G28:H47" si="1">G4</f>
        <v>0</v>
      </c>
      <c r="H28" s="663" t="str">
        <f t="shared" si="1"/>
        <v>Vicious Vixen</v>
      </c>
      <c r="I28" s="243"/>
      <c r="K28" s="238" t="s">
        <v>316</v>
      </c>
      <c r="L28" s="238" t="s">
        <v>158</v>
      </c>
    </row>
    <row r="29" spans="1:12" ht="21" customHeight="1">
      <c r="A29" s="242"/>
      <c r="B29" s="245" t="str">
        <f t="shared" si="0"/>
        <v>4</v>
      </c>
      <c r="C29" s="663" t="str">
        <f t="shared" si="0"/>
        <v>CoCo Sparx</v>
      </c>
      <c r="D29" s="243"/>
      <c r="F29" s="242"/>
      <c r="G29" s="245" t="str">
        <f t="shared" si="1"/>
        <v>3CC</v>
      </c>
      <c r="H29" s="663" t="str">
        <f t="shared" si="1"/>
        <v>Roxanna Hardplace</v>
      </c>
      <c r="I29" s="243"/>
      <c r="K29" s="238" t="s">
        <v>317</v>
      </c>
      <c r="L29" s="238" t="s">
        <v>159</v>
      </c>
    </row>
    <row r="30" spans="1:12" ht="21" customHeight="1">
      <c r="A30" s="242"/>
      <c r="B30" s="245" t="str">
        <f t="shared" si="0"/>
        <v>10</v>
      </c>
      <c r="C30" s="663" t="str">
        <f t="shared" si="0"/>
        <v>Take-Out</v>
      </c>
      <c r="D30" s="243"/>
      <c r="F30" s="242"/>
      <c r="G30" s="245" t="str">
        <f t="shared" si="1"/>
        <v>5</v>
      </c>
      <c r="H30" s="663" t="str">
        <f t="shared" si="1"/>
        <v>Sista Slit'chya</v>
      </c>
      <c r="I30" s="243"/>
      <c r="K30" s="238" t="s">
        <v>470</v>
      </c>
      <c r="L30" s="238" t="s">
        <v>170</v>
      </c>
    </row>
    <row r="31" spans="1:12" ht="21" customHeight="1">
      <c r="A31" s="242"/>
      <c r="B31" s="245" t="str">
        <f t="shared" si="0"/>
        <v>16</v>
      </c>
      <c r="C31" s="663" t="str">
        <f t="shared" si="0"/>
        <v>Killustrator</v>
      </c>
      <c r="D31" s="243"/>
      <c r="F31" s="242"/>
      <c r="G31" s="245" t="str">
        <f t="shared" si="1"/>
        <v>6</v>
      </c>
      <c r="H31" s="663" t="str">
        <f t="shared" si="1"/>
        <v>Elle McFearsome</v>
      </c>
      <c r="I31" s="243"/>
      <c r="K31" s="238" t="s">
        <v>325</v>
      </c>
      <c r="L31" s="238" t="s">
        <v>22</v>
      </c>
    </row>
    <row r="32" spans="1:12" ht="21" customHeight="1">
      <c r="A32" s="242"/>
      <c r="B32" s="245" t="str">
        <f t="shared" si="0"/>
        <v>45</v>
      </c>
      <c r="C32" s="663" t="str">
        <f t="shared" si="0"/>
        <v>Halochic</v>
      </c>
      <c r="D32" s="243"/>
      <c r="F32" s="242"/>
      <c r="G32" s="245" t="str">
        <f t="shared" si="1"/>
        <v>10</v>
      </c>
      <c r="H32" s="663" t="str">
        <f t="shared" si="1"/>
        <v>Rock Candy</v>
      </c>
      <c r="I32" s="243"/>
      <c r="K32" s="238" t="s">
        <v>164</v>
      </c>
      <c r="L32" s="238" t="s">
        <v>168</v>
      </c>
    </row>
    <row r="33" spans="1:12" ht="21" customHeight="1">
      <c r="A33" s="242"/>
      <c r="B33" s="245" t="str">
        <f t="shared" si="0"/>
        <v>47</v>
      </c>
      <c r="C33" s="663" t="str">
        <f t="shared" si="0"/>
        <v>Ivanna Destroya</v>
      </c>
      <c r="D33" s="243"/>
      <c r="F33" s="242"/>
      <c r="G33" s="245" t="str">
        <f t="shared" si="1"/>
        <v>28</v>
      </c>
      <c r="H33" s="663" t="str">
        <f t="shared" si="1"/>
        <v>Racer McChaseHer</v>
      </c>
      <c r="I33" s="243"/>
      <c r="K33" s="238" t="s">
        <v>323</v>
      </c>
      <c r="L33" s="238" t="s">
        <v>169</v>
      </c>
    </row>
    <row r="34" spans="1:12" ht="21" customHeight="1">
      <c r="A34" s="242"/>
      <c r="B34" s="245" t="str">
        <f t="shared" si="0"/>
        <v>53</v>
      </c>
      <c r="C34" s="663" t="str">
        <f t="shared" si="0"/>
        <v>Soul Eater</v>
      </c>
      <c r="D34" s="243"/>
      <c r="F34" s="242"/>
      <c r="G34" s="245" t="str">
        <f t="shared" si="1"/>
        <v>33 1/3</v>
      </c>
      <c r="H34" s="663" t="str">
        <f t="shared" si="1"/>
        <v>Cookie Rumble</v>
      </c>
      <c r="I34" s="243"/>
      <c r="K34" s="238" t="s">
        <v>319</v>
      </c>
      <c r="L34" s="238" t="s">
        <v>315</v>
      </c>
    </row>
    <row r="35" spans="1:12" ht="21" customHeight="1">
      <c r="A35" s="242"/>
      <c r="B35" s="245" t="str">
        <f t="shared" si="0"/>
        <v>71</v>
      </c>
      <c r="C35" s="663" t="str">
        <f t="shared" si="0"/>
        <v>e. gargiulo</v>
      </c>
      <c r="D35" s="243"/>
      <c r="F35" s="242"/>
      <c r="G35" s="245" t="str">
        <f t="shared" si="1"/>
        <v>46</v>
      </c>
      <c r="H35" s="663" t="str">
        <f t="shared" si="1"/>
        <v>Fatal Femme</v>
      </c>
      <c r="I35" s="243"/>
      <c r="K35" s="238" t="s">
        <v>165</v>
      </c>
      <c r="L35" s="238" t="s">
        <v>21</v>
      </c>
    </row>
    <row r="36" spans="1:12" ht="21" customHeight="1">
      <c r="A36" s="242"/>
      <c r="B36" s="245" t="str">
        <f t="shared" si="0"/>
        <v>68</v>
      </c>
      <c r="C36" s="663" t="str">
        <f t="shared" si="0"/>
        <v>Stroker Ace</v>
      </c>
      <c r="D36" s="243"/>
      <c r="F36" s="242"/>
      <c r="G36" s="245" t="str">
        <f t="shared" si="1"/>
        <v>68</v>
      </c>
      <c r="H36" s="663" t="str">
        <f t="shared" si="1"/>
        <v>Summers Eve-L</v>
      </c>
      <c r="I36" s="243"/>
      <c r="K36" s="238" t="s">
        <v>324</v>
      </c>
      <c r="L36" s="238" t="s">
        <v>15</v>
      </c>
    </row>
    <row r="37" spans="1:12" ht="21" customHeight="1">
      <c r="A37" s="242"/>
      <c r="B37" s="245" t="str">
        <f t="shared" si="0"/>
        <v>69</v>
      </c>
      <c r="C37" s="663" t="str">
        <f t="shared" si="0"/>
        <v>Dagney Taghurt</v>
      </c>
      <c r="D37" s="243"/>
      <c r="F37" s="242"/>
      <c r="G37" s="245" t="str">
        <f t="shared" si="1"/>
        <v>I75</v>
      </c>
      <c r="H37" s="663" t="str">
        <f t="shared" si="1"/>
        <v>Diesel Doll</v>
      </c>
      <c r="I37" s="243"/>
      <c r="K37" s="238" t="s">
        <v>194</v>
      </c>
      <c r="L37" s="238" t="s">
        <v>20</v>
      </c>
    </row>
    <row r="38" spans="1:12" ht="21" customHeight="1">
      <c r="A38" s="242"/>
      <c r="B38" s="245" t="str">
        <f t="shared" si="0"/>
        <v>80mph</v>
      </c>
      <c r="C38" s="663" t="str">
        <f t="shared" si="0"/>
        <v>Pretty Scarrie</v>
      </c>
      <c r="D38" s="243"/>
      <c r="F38" s="242"/>
      <c r="G38" s="245" t="str">
        <f t="shared" si="1"/>
        <v>100</v>
      </c>
      <c r="H38" s="663" t="str">
        <f t="shared" si="1"/>
        <v>Polly Fester</v>
      </c>
      <c r="I38" s="243"/>
      <c r="K38" s="238" t="s">
        <v>320</v>
      </c>
      <c r="L38" s="238" t="s">
        <v>157</v>
      </c>
    </row>
    <row r="39" spans="1:12" ht="21" customHeight="1">
      <c r="A39" s="242"/>
      <c r="B39" s="245" t="str">
        <f t="shared" si="0"/>
        <v>99</v>
      </c>
      <c r="C39" s="663" t="str">
        <f t="shared" si="0"/>
        <v>Skank Williams</v>
      </c>
      <c r="D39" s="243"/>
      <c r="F39" s="242"/>
      <c r="G39" s="245" t="str">
        <f t="shared" si="1"/>
        <v>303</v>
      </c>
      <c r="H39" s="663" t="str">
        <f t="shared" si="1"/>
        <v>Bruisie Siouxxx</v>
      </c>
      <c r="I39" s="243"/>
      <c r="K39" s="238" t="s">
        <v>321</v>
      </c>
      <c r="L39" s="238" t="s">
        <v>156</v>
      </c>
    </row>
    <row r="40" spans="1:12" ht="21" customHeight="1">
      <c r="A40" s="242"/>
      <c r="B40" s="245" t="str">
        <f t="shared" si="0"/>
        <v>96</v>
      </c>
      <c r="C40" s="663" t="str">
        <f t="shared" si="0"/>
        <v>Finnish-Her</v>
      </c>
      <c r="D40" s="243"/>
      <c r="F40" s="242"/>
      <c r="G40" s="245" t="str">
        <f t="shared" si="1"/>
        <v>989</v>
      </c>
      <c r="H40" s="663" t="str">
        <f t="shared" si="1"/>
        <v>Sarah Hipel</v>
      </c>
      <c r="I40" s="243"/>
      <c r="K40" s="238" t="s">
        <v>6</v>
      </c>
      <c r="L40" s="238" t="s">
        <v>193</v>
      </c>
    </row>
    <row r="41" spans="1:12" ht="21" customHeight="1">
      <c r="A41" s="242"/>
      <c r="B41" s="245" t="str">
        <f t="shared" si="0"/>
        <v>fish</v>
      </c>
      <c r="C41" s="663" t="str">
        <f t="shared" si="0"/>
        <v>Eva Lucien</v>
      </c>
      <c r="D41" s="243"/>
      <c r="F41" s="242"/>
      <c r="G41" s="245" t="str">
        <f t="shared" si="1"/>
        <v>247</v>
      </c>
      <c r="H41" s="663" t="str">
        <f t="shared" si="1"/>
        <v>boo d. livers</v>
      </c>
      <c r="I41" s="243"/>
      <c r="K41" s="238" t="s">
        <v>318</v>
      </c>
      <c r="L41" s="238" t="s">
        <v>155</v>
      </c>
    </row>
    <row r="42" spans="1:12" ht="21" customHeight="1">
      <c r="A42" s="242"/>
      <c r="B42" s="245" t="str">
        <f t="shared" si="0"/>
        <v/>
      </c>
      <c r="C42" s="663" t="str">
        <f t="shared" si="0"/>
        <v/>
      </c>
      <c r="D42" s="243"/>
      <c r="F42" s="242"/>
      <c r="G42" s="245" t="str">
        <f t="shared" si="1"/>
        <v/>
      </c>
      <c r="H42" s="663" t="str">
        <f t="shared" si="1"/>
        <v/>
      </c>
      <c r="I42" s="243"/>
      <c r="K42" s="238" t="s">
        <v>421</v>
      </c>
      <c r="L42" s="238" t="s">
        <v>16</v>
      </c>
    </row>
    <row r="43" spans="1:12" ht="21" customHeight="1">
      <c r="A43" s="242"/>
      <c r="B43" s="245" t="str">
        <f t="shared" si="0"/>
        <v/>
      </c>
      <c r="C43" s="663" t="str">
        <f t="shared" si="0"/>
        <v/>
      </c>
      <c r="D43" s="243"/>
      <c r="F43" s="242"/>
      <c r="G43" s="245" t="str">
        <f t="shared" si="1"/>
        <v/>
      </c>
      <c r="H43" s="663" t="str">
        <f t="shared" si="1"/>
        <v/>
      </c>
      <c r="I43" s="243"/>
    </row>
    <row r="44" spans="1:12" ht="21" customHeight="1">
      <c r="A44" s="242"/>
      <c r="B44" s="245" t="str">
        <f t="shared" si="0"/>
        <v/>
      </c>
      <c r="C44" s="663" t="str">
        <f t="shared" si="0"/>
        <v/>
      </c>
      <c r="D44" s="243"/>
      <c r="F44" s="242"/>
      <c r="G44" s="245" t="str">
        <f t="shared" si="1"/>
        <v/>
      </c>
      <c r="H44" s="663" t="str">
        <f t="shared" si="1"/>
        <v/>
      </c>
      <c r="I44" s="243"/>
      <c r="K44" s="1404" t="s">
        <v>322</v>
      </c>
      <c r="L44" s="1404"/>
    </row>
    <row r="45" spans="1:12">
      <c r="A45" s="242"/>
      <c r="B45" s="245" t="str">
        <f t="shared" si="0"/>
        <v/>
      </c>
      <c r="C45" s="663" t="str">
        <f t="shared" si="0"/>
        <v/>
      </c>
      <c r="D45" s="243"/>
      <c r="F45" s="242"/>
      <c r="G45" s="245" t="str">
        <f t="shared" si="1"/>
        <v/>
      </c>
      <c r="H45" s="663" t="str">
        <f t="shared" si="1"/>
        <v/>
      </c>
      <c r="I45" s="243"/>
    </row>
    <row r="46" spans="1:12">
      <c r="A46" s="242"/>
      <c r="B46" s="245" t="str">
        <f t="shared" si="0"/>
        <v/>
      </c>
      <c r="C46" s="663" t="str">
        <f t="shared" si="0"/>
        <v/>
      </c>
      <c r="D46" s="243"/>
      <c r="F46" s="242"/>
      <c r="G46" s="245" t="str">
        <f t="shared" si="1"/>
        <v/>
      </c>
      <c r="H46" s="663" t="str">
        <f t="shared" si="1"/>
        <v/>
      </c>
      <c r="I46" s="243"/>
    </row>
    <row r="47" spans="1:12">
      <c r="A47" s="242"/>
      <c r="B47" s="245" t="str">
        <f t="shared" si="0"/>
        <v/>
      </c>
      <c r="C47" s="663" t="str">
        <f t="shared" si="0"/>
        <v/>
      </c>
      <c r="D47" s="243"/>
      <c r="F47" s="242"/>
      <c r="G47" s="245" t="str">
        <f t="shared" si="1"/>
        <v/>
      </c>
      <c r="H47" s="663" t="str">
        <f t="shared" si="1"/>
        <v/>
      </c>
      <c r="I47" s="243"/>
    </row>
    <row r="48" spans="1:12" ht="19" thickBot="1">
      <c r="A48" s="246"/>
      <c r="B48" s="247"/>
      <c r="C48" s="247"/>
      <c r="D48" s="248"/>
      <c r="F48" s="246"/>
      <c r="G48" s="247"/>
      <c r="H48" s="247"/>
      <c r="I48" s="248"/>
    </row>
  </sheetData>
  <sheetCalcPr fullCalcOnLoad="1"/>
  <mergeCells count="8">
    <mergeCell ref="K44:L44"/>
    <mergeCell ref="B2:C2"/>
    <mergeCell ref="G2:H2"/>
    <mergeCell ref="K2:L2"/>
    <mergeCell ref="K20:L20"/>
    <mergeCell ref="B26:C26"/>
    <mergeCell ref="G26:H26"/>
    <mergeCell ref="K26:L26"/>
  </mergeCells>
  <phoneticPr fontId="0"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7"/>
  <sheetViews>
    <sheetView tabSelected="1" zoomScaleSheetLayoutView="100" workbookViewId="0">
      <selection activeCell="P15" sqref="P15"/>
    </sheetView>
  </sheetViews>
  <sheetFormatPr baseColWidth="10" defaultColWidth="8.83203125" defaultRowHeight="13"/>
  <cols>
    <col min="1" max="1" width="12.6640625" style="252" customWidth="1"/>
    <col min="2" max="2" width="7.6640625" style="252" customWidth="1"/>
    <col min="3" max="4" width="9.5" style="252" customWidth="1"/>
    <col min="5" max="5" width="5.6640625" style="252" customWidth="1"/>
    <col min="6" max="6" width="4.6640625" style="252" customWidth="1"/>
    <col min="7" max="7" width="8.6640625" style="252" customWidth="1"/>
    <col min="8" max="8" width="9" style="252" bestFit="1" customWidth="1"/>
    <col min="9" max="9" width="10.5" style="252" customWidth="1"/>
    <col min="10" max="10" width="9.5" style="252" customWidth="1"/>
    <col min="11" max="11" width="4.5" style="252" customWidth="1"/>
    <col min="12" max="12" width="6.1640625" style="252" bestFit="1" customWidth="1"/>
    <col min="13" max="13" width="8.83203125" style="251" customWidth="1"/>
    <col min="14" max="14" width="11" style="251" customWidth="1"/>
    <col min="15" max="179" width="8.83203125" style="251" customWidth="1"/>
    <col min="180" max="16384" width="8.83203125" style="252"/>
  </cols>
  <sheetData>
    <row r="1" spans="1:179" s="250" customFormat="1" ht="18.5" customHeight="1" thickBot="1">
      <c r="A1" s="764" t="s">
        <v>402</v>
      </c>
      <c r="B1" s="764"/>
      <c r="C1" s="764"/>
      <c r="D1" s="764"/>
      <c r="E1" s="764"/>
      <c r="F1" s="764"/>
      <c r="G1" s="764"/>
      <c r="H1" s="764"/>
      <c r="I1" s="764"/>
      <c r="J1" s="764"/>
      <c r="K1" s="764"/>
      <c r="L1" s="764"/>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row>
    <row r="2" spans="1:179" ht="12.75" customHeight="1">
      <c r="A2" s="765" t="s">
        <v>35</v>
      </c>
      <c r="B2" s="766"/>
      <c r="C2" s="766"/>
      <c r="D2" s="766"/>
      <c r="E2" s="766"/>
      <c r="F2" s="766"/>
      <c r="G2" s="766"/>
      <c r="H2" s="766"/>
      <c r="I2" s="766"/>
      <c r="J2" s="766"/>
      <c r="K2" s="766"/>
      <c r="L2" s="767"/>
    </row>
    <row r="3" spans="1:179" ht="14.5" customHeight="1">
      <c r="A3" s="768" t="s">
        <v>36</v>
      </c>
      <c r="B3" s="771" t="s">
        <v>392</v>
      </c>
      <c r="C3" s="771"/>
      <c r="D3" s="771"/>
      <c r="E3" s="771"/>
      <c r="F3" s="771"/>
      <c r="G3" s="771"/>
      <c r="H3" s="774" t="s">
        <v>393</v>
      </c>
      <c r="I3" s="775"/>
      <c r="J3" s="681" t="s">
        <v>394</v>
      </c>
      <c r="K3" s="769">
        <v>5</v>
      </c>
      <c r="L3" s="770"/>
    </row>
    <row r="4" spans="1:179" s="254" customFormat="1" ht="12.75" customHeight="1">
      <c r="A4" s="768"/>
      <c r="B4" s="776" t="s">
        <v>59</v>
      </c>
      <c r="C4" s="776"/>
      <c r="D4" s="776"/>
      <c r="E4" s="776"/>
      <c r="F4" s="776"/>
      <c r="G4" s="776"/>
      <c r="H4" s="777" t="s">
        <v>60</v>
      </c>
      <c r="I4" s="778"/>
      <c r="J4" s="680" t="s">
        <v>428</v>
      </c>
      <c r="K4" s="772" t="s">
        <v>429</v>
      </c>
      <c r="L4" s="77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row>
    <row r="5" spans="1:179" s="260" customFormat="1" ht="14.5" customHeight="1">
      <c r="A5" s="255" t="s">
        <v>37</v>
      </c>
      <c r="B5" s="785">
        <v>40072</v>
      </c>
      <c r="C5" s="786"/>
      <c r="D5" s="787"/>
      <c r="E5" s="256"/>
      <c r="F5" s="746" t="s">
        <v>53</v>
      </c>
      <c r="G5" s="788"/>
      <c r="H5" s="581"/>
      <c r="I5" s="257"/>
      <c r="J5" s="258" t="s">
        <v>54</v>
      </c>
      <c r="K5" s="789"/>
      <c r="L5" s="790"/>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row>
    <row r="6" spans="1:179">
      <c r="A6" s="781" t="s">
        <v>290</v>
      </c>
      <c r="B6" s="782"/>
      <c r="C6" s="782"/>
      <c r="D6" s="782"/>
      <c r="E6" s="782"/>
      <c r="F6" s="782"/>
      <c r="G6" s="782"/>
      <c r="H6" s="782"/>
      <c r="I6" s="782"/>
      <c r="J6" s="782"/>
      <c r="K6" s="783"/>
      <c r="L6" s="784"/>
    </row>
    <row r="7" spans="1:179" ht="13.5" customHeight="1">
      <c r="A7" s="757" t="s">
        <v>55</v>
      </c>
      <c r="B7" s="758"/>
      <c r="C7" s="758"/>
      <c r="D7" s="758"/>
      <c r="E7" s="759"/>
      <c r="F7" s="760" t="s">
        <v>56</v>
      </c>
      <c r="G7" s="760"/>
      <c r="H7" s="760"/>
      <c r="I7" s="760"/>
      <c r="J7" s="760"/>
      <c r="K7" s="760"/>
      <c r="L7" s="761"/>
    </row>
    <row r="8" spans="1:179" ht="17" customHeight="1">
      <c r="A8" s="261" t="s">
        <v>52</v>
      </c>
      <c r="B8" s="743" t="s">
        <v>389</v>
      </c>
      <c r="C8" s="744"/>
      <c r="D8" s="744"/>
      <c r="E8" s="745"/>
      <c r="F8" s="762" t="s">
        <v>52</v>
      </c>
      <c r="G8" s="763"/>
      <c r="H8" s="743" t="s">
        <v>390</v>
      </c>
      <c r="I8" s="744"/>
      <c r="J8" s="744"/>
      <c r="K8" s="744"/>
      <c r="L8" s="745"/>
    </row>
    <row r="9" spans="1:179" ht="17" customHeight="1">
      <c r="A9" s="262" t="s">
        <v>141</v>
      </c>
      <c r="B9" s="743" t="s">
        <v>389</v>
      </c>
      <c r="C9" s="744"/>
      <c r="D9" s="744"/>
      <c r="E9" s="745"/>
      <c r="F9" s="762" t="s">
        <v>141</v>
      </c>
      <c r="G9" s="763"/>
      <c r="H9" s="743" t="s">
        <v>390</v>
      </c>
      <c r="I9" s="744"/>
      <c r="J9" s="744"/>
      <c r="K9" s="744"/>
      <c r="L9" s="745"/>
    </row>
    <row r="10" spans="1:179" ht="17" customHeight="1" thickBot="1">
      <c r="A10" s="263" t="s">
        <v>38</v>
      </c>
      <c r="B10" s="258" t="s">
        <v>58</v>
      </c>
      <c r="C10" s="746" t="s">
        <v>57</v>
      </c>
      <c r="D10" s="747"/>
      <c r="E10" s="748"/>
      <c r="F10" s="753" t="s">
        <v>38</v>
      </c>
      <c r="G10" s="754"/>
      <c r="H10" s="258" t="s">
        <v>58</v>
      </c>
      <c r="I10" s="749" t="s">
        <v>57</v>
      </c>
      <c r="J10" s="749"/>
      <c r="K10" s="746"/>
      <c r="L10" s="750"/>
    </row>
    <row r="11" spans="1:179" ht="17" customHeight="1" thickTop="1">
      <c r="A11" s="264">
        <v>1</v>
      </c>
      <c r="B11" s="563" t="s">
        <v>379</v>
      </c>
      <c r="C11" s="564" t="s">
        <v>340</v>
      </c>
      <c r="D11" s="565"/>
      <c r="E11" s="566"/>
      <c r="F11" s="751">
        <v>1</v>
      </c>
      <c r="G11" s="752"/>
      <c r="H11" s="563" t="s">
        <v>451</v>
      </c>
      <c r="I11" s="755" t="s">
        <v>452</v>
      </c>
      <c r="J11" s="756"/>
      <c r="K11" s="568"/>
      <c r="L11" s="577"/>
    </row>
    <row r="12" spans="1:179" ht="17" customHeight="1">
      <c r="A12" s="264">
        <v>2</v>
      </c>
      <c r="B12" s="563" t="s">
        <v>378</v>
      </c>
      <c r="C12" s="567" t="s">
        <v>341</v>
      </c>
      <c r="D12" s="568"/>
      <c r="E12" s="569"/>
      <c r="F12" s="751">
        <v>2</v>
      </c>
      <c r="G12" s="752"/>
      <c r="H12" s="563" t="s">
        <v>339</v>
      </c>
      <c r="I12" s="741" t="s">
        <v>453</v>
      </c>
      <c r="J12" s="742"/>
      <c r="K12" s="568"/>
      <c r="L12" s="577"/>
    </row>
    <row r="13" spans="1:179" ht="17" customHeight="1">
      <c r="A13" s="264">
        <v>3</v>
      </c>
      <c r="B13" s="563" t="s">
        <v>446</v>
      </c>
      <c r="C13" s="567" t="s">
        <v>342</v>
      </c>
      <c r="D13" s="568"/>
      <c r="E13" s="569"/>
      <c r="F13" s="751">
        <v>3</v>
      </c>
      <c r="G13" s="752"/>
      <c r="H13" s="563" t="s">
        <v>448</v>
      </c>
      <c r="I13" s="741" t="s">
        <v>454</v>
      </c>
      <c r="J13" s="742"/>
      <c r="K13" s="568"/>
      <c r="L13" s="577"/>
    </row>
    <row r="14" spans="1:179" ht="17" customHeight="1">
      <c r="A14" s="264">
        <v>4</v>
      </c>
      <c r="B14" s="563" t="s">
        <v>377</v>
      </c>
      <c r="C14" s="567" t="s">
        <v>343</v>
      </c>
      <c r="D14" s="568"/>
      <c r="E14" s="569"/>
      <c r="F14" s="751">
        <v>4</v>
      </c>
      <c r="G14" s="752"/>
      <c r="H14" s="563" t="s">
        <v>442</v>
      </c>
      <c r="I14" s="741" t="s">
        <v>443</v>
      </c>
      <c r="J14" s="742"/>
      <c r="K14" s="568"/>
      <c r="L14" s="577"/>
    </row>
    <row r="15" spans="1:179" ht="17" customHeight="1">
      <c r="A15" s="264">
        <v>5</v>
      </c>
      <c r="B15" s="563" t="s">
        <v>376</v>
      </c>
      <c r="C15" s="567" t="s">
        <v>344</v>
      </c>
      <c r="D15" s="568"/>
      <c r="E15" s="569"/>
      <c r="F15" s="751">
        <v>5</v>
      </c>
      <c r="G15" s="752"/>
      <c r="H15" s="563" t="s">
        <v>446</v>
      </c>
      <c r="I15" s="741" t="s">
        <v>455</v>
      </c>
      <c r="J15" s="742"/>
      <c r="K15" s="568"/>
      <c r="L15" s="577"/>
    </row>
    <row r="16" spans="1:179" ht="17" customHeight="1">
      <c r="A16" s="264">
        <v>6</v>
      </c>
      <c r="B16" s="563" t="s">
        <v>375</v>
      </c>
      <c r="C16" s="567" t="s">
        <v>345</v>
      </c>
      <c r="D16" s="568"/>
      <c r="E16" s="569"/>
      <c r="F16" s="751">
        <v>6</v>
      </c>
      <c r="G16" s="752"/>
      <c r="H16" s="563" t="s">
        <v>445</v>
      </c>
      <c r="I16" s="741" t="s">
        <v>456</v>
      </c>
      <c r="J16" s="742"/>
      <c r="K16" s="568"/>
      <c r="L16" s="577"/>
      <c r="N16" s="265"/>
      <c r="O16" s="265"/>
      <c r="P16" s="265"/>
      <c r="Q16" s="265"/>
    </row>
    <row r="17" spans="1:17" ht="17" customHeight="1">
      <c r="A17" s="264">
        <v>7</v>
      </c>
      <c r="B17" s="563" t="s">
        <v>374</v>
      </c>
      <c r="C17" s="567" t="s">
        <v>346</v>
      </c>
      <c r="D17" s="568"/>
      <c r="E17" s="569"/>
      <c r="F17" s="751">
        <v>7</v>
      </c>
      <c r="G17" s="752"/>
      <c r="H17" s="563" t="s">
        <v>336</v>
      </c>
      <c r="I17" s="741" t="s">
        <v>329</v>
      </c>
      <c r="J17" s="742"/>
      <c r="K17" s="568"/>
      <c r="L17" s="577"/>
    </row>
    <row r="18" spans="1:17" ht="17" customHeight="1">
      <c r="A18" s="264">
        <v>8</v>
      </c>
      <c r="B18" s="563" t="s">
        <v>373</v>
      </c>
      <c r="C18" s="567" t="s">
        <v>361</v>
      </c>
      <c r="D18" s="568"/>
      <c r="E18" s="569"/>
      <c r="F18" s="751">
        <v>8</v>
      </c>
      <c r="G18" s="752"/>
      <c r="H18" s="578" t="s">
        <v>444</v>
      </c>
      <c r="I18" s="741" t="s">
        <v>330</v>
      </c>
      <c r="J18" s="742"/>
      <c r="K18" s="568"/>
      <c r="L18" s="577"/>
    </row>
    <row r="19" spans="1:17" ht="17" customHeight="1">
      <c r="A19" s="264">
        <v>9</v>
      </c>
      <c r="B19" s="563" t="s">
        <v>449</v>
      </c>
      <c r="C19" s="567" t="s">
        <v>362</v>
      </c>
      <c r="D19" s="568"/>
      <c r="E19" s="569"/>
      <c r="F19" s="751">
        <v>9</v>
      </c>
      <c r="G19" s="752"/>
      <c r="H19" s="563" t="s">
        <v>449</v>
      </c>
      <c r="I19" s="741" t="s">
        <v>450</v>
      </c>
      <c r="J19" s="742"/>
      <c r="K19" s="568"/>
      <c r="L19" s="577"/>
    </row>
    <row r="20" spans="1:17" ht="17" customHeight="1">
      <c r="A20" s="264">
        <v>10</v>
      </c>
      <c r="B20" s="563" t="s">
        <v>372</v>
      </c>
      <c r="C20" s="567" t="s">
        <v>363</v>
      </c>
      <c r="D20" s="568"/>
      <c r="E20" s="569"/>
      <c r="F20" s="751">
        <v>10</v>
      </c>
      <c r="G20" s="752"/>
      <c r="H20" s="563" t="s">
        <v>441</v>
      </c>
      <c r="I20" s="741" t="s">
        <v>331</v>
      </c>
      <c r="J20" s="742"/>
      <c r="K20" s="568"/>
      <c r="L20" s="577"/>
    </row>
    <row r="21" spans="1:17" ht="17" customHeight="1">
      <c r="A21" s="264">
        <v>11</v>
      </c>
      <c r="B21" s="563" t="s">
        <v>371</v>
      </c>
      <c r="C21" s="567" t="s">
        <v>364</v>
      </c>
      <c r="D21" s="568"/>
      <c r="E21" s="569"/>
      <c r="F21" s="751">
        <v>11</v>
      </c>
      <c r="G21" s="752"/>
      <c r="H21" s="563" t="s">
        <v>337</v>
      </c>
      <c r="I21" s="741" t="s">
        <v>332</v>
      </c>
      <c r="J21" s="742"/>
      <c r="K21" s="568"/>
      <c r="L21" s="577"/>
    </row>
    <row r="22" spans="1:17" ht="17" customHeight="1">
      <c r="A22" s="264">
        <v>12</v>
      </c>
      <c r="B22" s="563" t="s">
        <v>370</v>
      </c>
      <c r="C22" s="567" t="s">
        <v>365</v>
      </c>
      <c r="D22" s="568"/>
      <c r="E22" s="569"/>
      <c r="F22" s="751">
        <v>12</v>
      </c>
      <c r="G22" s="752"/>
      <c r="H22" s="563" t="s">
        <v>440</v>
      </c>
      <c r="I22" s="741" t="s">
        <v>333</v>
      </c>
      <c r="J22" s="742"/>
      <c r="K22" s="568"/>
      <c r="L22" s="577"/>
    </row>
    <row r="23" spans="1:17" ht="17" customHeight="1">
      <c r="A23" s="264">
        <v>13</v>
      </c>
      <c r="B23" s="563" t="s">
        <v>369</v>
      </c>
      <c r="C23" s="567" t="s">
        <v>366</v>
      </c>
      <c r="D23" s="568"/>
      <c r="E23" s="569"/>
      <c r="F23" s="751">
        <v>13</v>
      </c>
      <c r="G23" s="752"/>
      <c r="H23" s="563" t="s">
        <v>447</v>
      </c>
      <c r="I23" s="741" t="s">
        <v>334</v>
      </c>
      <c r="J23" s="742"/>
      <c r="K23" s="568"/>
      <c r="L23" s="577"/>
    </row>
    <row r="24" spans="1:17" ht="17" customHeight="1">
      <c r="A24" s="266">
        <v>14</v>
      </c>
      <c r="B24" s="570" t="s">
        <v>368</v>
      </c>
      <c r="C24" s="567" t="s">
        <v>367</v>
      </c>
      <c r="D24" s="568"/>
      <c r="E24" s="569"/>
      <c r="F24" s="779">
        <v>14</v>
      </c>
      <c r="G24" s="780"/>
      <c r="H24" s="570" t="s">
        <v>338</v>
      </c>
      <c r="I24" s="741" t="s">
        <v>335</v>
      </c>
      <c r="J24" s="742"/>
      <c r="K24" s="568"/>
      <c r="L24" s="577"/>
      <c r="N24" s="265"/>
      <c r="O24" s="265"/>
      <c r="P24" s="265"/>
      <c r="Q24" s="265"/>
    </row>
    <row r="25" spans="1:17" ht="17" customHeight="1">
      <c r="A25" s="264">
        <v>15</v>
      </c>
      <c r="B25" s="563"/>
      <c r="C25" s="567"/>
      <c r="D25" s="568"/>
      <c r="E25" s="569"/>
      <c r="F25" s="751">
        <v>15</v>
      </c>
      <c r="G25" s="752"/>
      <c r="H25" s="563"/>
      <c r="I25" s="741"/>
      <c r="J25" s="742"/>
      <c r="K25" s="568"/>
      <c r="L25" s="577"/>
    </row>
    <row r="26" spans="1:17" ht="17" customHeight="1">
      <c r="A26" s="266">
        <v>16</v>
      </c>
      <c r="B26" s="570"/>
      <c r="C26" s="571"/>
      <c r="D26" s="572"/>
      <c r="E26" s="573"/>
      <c r="F26" s="751">
        <v>16</v>
      </c>
      <c r="G26" s="752"/>
      <c r="H26" s="570"/>
      <c r="I26" s="741"/>
      <c r="J26" s="742"/>
      <c r="K26" s="572"/>
      <c r="L26" s="579"/>
    </row>
    <row r="27" spans="1:17" ht="17" customHeight="1">
      <c r="A27" s="266">
        <v>17</v>
      </c>
      <c r="B27" s="570"/>
      <c r="C27" s="571"/>
      <c r="D27" s="572"/>
      <c r="E27" s="573"/>
      <c r="F27" s="751">
        <v>17</v>
      </c>
      <c r="G27" s="752"/>
      <c r="H27" s="570"/>
      <c r="I27" s="741"/>
      <c r="J27" s="742"/>
      <c r="K27" s="572"/>
      <c r="L27" s="579"/>
    </row>
    <row r="28" spans="1:17" ht="17" customHeight="1">
      <c r="A28" s="266">
        <v>18</v>
      </c>
      <c r="B28" s="570"/>
      <c r="C28" s="571"/>
      <c r="D28" s="572"/>
      <c r="E28" s="573"/>
      <c r="F28" s="751">
        <v>18</v>
      </c>
      <c r="G28" s="752"/>
      <c r="H28" s="570"/>
      <c r="I28" s="741"/>
      <c r="J28" s="742"/>
      <c r="K28" s="572"/>
      <c r="L28" s="579"/>
    </row>
    <row r="29" spans="1:17" ht="17" customHeight="1">
      <c r="A29" s="266">
        <v>19</v>
      </c>
      <c r="B29" s="570"/>
      <c r="C29" s="571"/>
      <c r="D29" s="572"/>
      <c r="E29" s="573"/>
      <c r="F29" s="751">
        <v>19</v>
      </c>
      <c r="G29" s="752"/>
      <c r="H29" s="570"/>
      <c r="I29" s="741"/>
      <c r="J29" s="742"/>
      <c r="K29" s="572"/>
      <c r="L29" s="579"/>
    </row>
    <row r="30" spans="1:17" ht="17" customHeight="1" thickBot="1">
      <c r="A30" s="266">
        <v>20</v>
      </c>
      <c r="B30" s="570"/>
      <c r="C30" s="574"/>
      <c r="D30" s="575"/>
      <c r="E30" s="576"/>
      <c r="F30" s="779">
        <v>20</v>
      </c>
      <c r="G30" s="780"/>
      <c r="H30" s="570"/>
      <c r="I30" s="574"/>
      <c r="J30" s="575"/>
      <c r="K30" s="575"/>
      <c r="L30" s="580"/>
      <c r="N30" s="265"/>
      <c r="O30" s="265"/>
      <c r="P30" s="265"/>
      <c r="Q30" s="265"/>
    </row>
    <row r="31" spans="1:17" ht="14" thickBot="1">
      <c r="A31" s="828" t="s">
        <v>39</v>
      </c>
      <c r="B31" s="829"/>
      <c r="C31" s="378" t="s">
        <v>91</v>
      </c>
      <c r="D31" s="378" t="s">
        <v>92</v>
      </c>
      <c r="E31" s="379" t="s">
        <v>93</v>
      </c>
      <c r="F31" s="838" t="s">
        <v>39</v>
      </c>
      <c r="G31" s="839"/>
      <c r="H31" s="840"/>
      <c r="I31" s="380" t="s">
        <v>91</v>
      </c>
      <c r="J31" s="380" t="s">
        <v>92</v>
      </c>
      <c r="K31" s="834" t="s">
        <v>93</v>
      </c>
      <c r="L31" s="835"/>
    </row>
    <row r="32" spans="1:17" ht="15" customHeight="1">
      <c r="A32" s="841"/>
      <c r="B32" s="842"/>
      <c r="C32" s="582"/>
      <c r="D32" s="582"/>
      <c r="E32" s="583"/>
      <c r="F32" s="845"/>
      <c r="G32" s="845"/>
      <c r="H32" s="846"/>
      <c r="I32" s="588"/>
      <c r="J32" s="589"/>
      <c r="K32" s="830"/>
      <c r="L32" s="831"/>
    </row>
    <row r="33" spans="1:179" ht="15" customHeight="1">
      <c r="A33" s="843"/>
      <c r="B33" s="844"/>
      <c r="C33" s="584"/>
      <c r="D33" s="584"/>
      <c r="E33" s="585"/>
      <c r="F33" s="836"/>
      <c r="G33" s="836"/>
      <c r="H33" s="837"/>
      <c r="I33" s="590"/>
      <c r="J33" s="584"/>
      <c r="K33" s="832"/>
      <c r="L33" s="833"/>
    </row>
    <row r="34" spans="1:179" ht="15" customHeight="1">
      <c r="A34" s="843"/>
      <c r="B34" s="844"/>
      <c r="C34" s="584"/>
      <c r="D34" s="584"/>
      <c r="E34" s="585"/>
      <c r="F34" s="836"/>
      <c r="G34" s="836"/>
      <c r="H34" s="837"/>
      <c r="I34" s="590"/>
      <c r="J34" s="584"/>
      <c r="K34" s="832"/>
      <c r="L34" s="833"/>
    </row>
    <row r="35" spans="1:179" ht="15" customHeight="1" thickBot="1">
      <c r="A35" s="826"/>
      <c r="B35" s="827"/>
      <c r="C35" s="586"/>
      <c r="D35" s="586"/>
      <c r="E35" s="587"/>
      <c r="F35" s="800"/>
      <c r="G35" s="800"/>
      <c r="H35" s="801"/>
      <c r="I35" s="591"/>
      <c r="J35" s="586"/>
      <c r="K35" s="816"/>
      <c r="L35" s="817"/>
    </row>
    <row r="36" spans="1:179" s="267" customFormat="1" ht="12" customHeight="1">
      <c r="A36" s="823" t="s">
        <v>41</v>
      </c>
      <c r="B36" s="824"/>
      <c r="C36" s="824"/>
      <c r="D36" s="824"/>
      <c r="E36" s="824"/>
      <c r="F36" s="824"/>
      <c r="G36" s="824"/>
      <c r="H36" s="824"/>
      <c r="I36" s="824"/>
      <c r="J36" s="824"/>
      <c r="K36" s="824"/>
      <c r="L36" s="825"/>
      <c r="M36" s="265"/>
      <c r="N36" s="251"/>
      <c r="O36" s="251"/>
      <c r="P36" s="251"/>
      <c r="Q36" s="251"/>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5"/>
      <c r="DV36" s="265"/>
      <c r="DW36" s="265"/>
      <c r="DX36" s="265"/>
      <c r="DY36" s="265"/>
      <c r="DZ36" s="265"/>
      <c r="EA36" s="265"/>
      <c r="EB36" s="265"/>
      <c r="EC36" s="265"/>
      <c r="ED36" s="265"/>
      <c r="EE36" s="265"/>
      <c r="EF36" s="265"/>
      <c r="EG36" s="265"/>
      <c r="EH36" s="265"/>
      <c r="EI36" s="265"/>
      <c r="EJ36" s="265"/>
      <c r="EK36" s="265"/>
      <c r="EL36" s="265"/>
      <c r="EM36" s="265"/>
      <c r="EN36" s="265"/>
      <c r="EO36" s="265"/>
      <c r="EP36" s="265"/>
      <c r="EQ36" s="265"/>
      <c r="ER36" s="265"/>
      <c r="ES36" s="265"/>
      <c r="ET36" s="265"/>
      <c r="EU36" s="265"/>
      <c r="EV36" s="265"/>
      <c r="EW36" s="265"/>
      <c r="EX36" s="265"/>
      <c r="EY36" s="265"/>
      <c r="EZ36" s="265"/>
      <c r="FA36" s="265"/>
      <c r="FB36" s="265"/>
      <c r="FC36" s="265"/>
      <c r="FD36" s="265"/>
      <c r="FE36" s="265"/>
      <c r="FF36" s="265"/>
      <c r="FG36" s="265"/>
      <c r="FH36" s="265"/>
      <c r="FI36" s="265"/>
      <c r="FJ36" s="265"/>
      <c r="FK36" s="265"/>
      <c r="FL36" s="265"/>
      <c r="FM36" s="265"/>
      <c r="FN36" s="265"/>
      <c r="FO36" s="265"/>
      <c r="FP36" s="265"/>
      <c r="FQ36" s="265"/>
      <c r="FR36" s="265"/>
      <c r="FS36" s="265"/>
      <c r="FT36" s="265"/>
      <c r="FU36" s="265"/>
      <c r="FV36" s="265"/>
      <c r="FW36" s="265"/>
    </row>
    <row r="37" spans="1:179">
      <c r="A37" s="804" t="s">
        <v>42</v>
      </c>
      <c r="B37" s="805"/>
      <c r="C37" s="806"/>
      <c r="D37" s="268"/>
      <c r="E37" s="268" t="s">
        <v>62</v>
      </c>
      <c r="F37" s="268" t="s">
        <v>61</v>
      </c>
      <c r="G37" s="815" t="s">
        <v>43</v>
      </c>
      <c r="H37" s="805"/>
      <c r="I37" s="805"/>
      <c r="J37" s="806"/>
      <c r="K37" s="268" t="s">
        <v>62</v>
      </c>
      <c r="L37" s="269" t="s">
        <v>61</v>
      </c>
    </row>
    <row r="38" spans="1:179" ht="15" customHeight="1">
      <c r="A38" s="396" t="s">
        <v>44</v>
      </c>
      <c r="B38" s="397" t="s">
        <v>40</v>
      </c>
      <c r="C38" s="592">
        <f ca="1">IF(COUNT(Score!A3:A52)=0,"",Score!Z53)</f>
        <v>15</v>
      </c>
      <c r="D38" s="398" t="s">
        <v>45</v>
      </c>
      <c r="E38" s="592" t="str">
        <f ca="1">IF(COUNT(Score!A3:A52)=0,"",PT!Q35)</f>
        <v/>
      </c>
      <c r="F38" s="592">
        <f ca="1">IF(COUNT(Score!A3:A52)=0,"",PT!AH3)</f>
        <v>0</v>
      </c>
      <c r="G38" s="399" t="s">
        <v>44</v>
      </c>
      <c r="H38" s="397" t="s">
        <v>40</v>
      </c>
      <c r="I38" s="592">
        <f ca="1">IF(COUNT(Score!AH3:AH52)=0,"",Score!BG53)</f>
        <v>71</v>
      </c>
      <c r="J38" s="398" t="s">
        <v>45</v>
      </c>
      <c r="K38" s="594">
        <f ca="1">IF(COUNT(Score!AH3:AH52)=0,"",PT!Q44)</f>
        <v>28</v>
      </c>
      <c r="L38" s="595">
        <f ca="1">IF(COUNT(Score!AH3:AH52)=0,"",PT!AH44)</f>
        <v>11</v>
      </c>
    </row>
    <row r="39" spans="1:179" ht="15" customHeight="1">
      <c r="A39" s="396" t="s">
        <v>46</v>
      </c>
      <c r="B39" s="397" t="s">
        <v>40</v>
      </c>
      <c r="C39" s="592">
        <f ca="1">IF(COUNT(Score!A62:A111)=0,"",Score!Z112)</f>
        <v>29</v>
      </c>
      <c r="D39" s="398" t="s">
        <v>45</v>
      </c>
      <c r="E39" s="592">
        <f ca="1">IF(COUNT(Score!A62:A111)=0,"",PT!Q4)</f>
        <v>0</v>
      </c>
      <c r="F39" s="592">
        <f ca="1">IF(COUNT(Score!A62:A111)=0,"",PT!AH4)</f>
        <v>0</v>
      </c>
      <c r="G39" s="399" t="s">
        <v>46</v>
      </c>
      <c r="H39" s="397" t="s">
        <v>40</v>
      </c>
      <c r="I39" s="592">
        <f ca="1">IF(COUNT(Score!AH62:AH111)=0,"",Score!BG112)</f>
        <v>67</v>
      </c>
      <c r="J39" s="398" t="s">
        <v>45</v>
      </c>
      <c r="K39" s="594">
        <f ca="1">IF(COUNT(Score!AH62:AH111)=0,"",PT!Q45)</f>
        <v>66</v>
      </c>
      <c r="L39" s="595">
        <f ca="1">IF(COUNT(Score!AH62:AH111)=0,"",PT!AH45)</f>
        <v>16</v>
      </c>
    </row>
    <row r="40" spans="1:179" ht="15" customHeight="1" thickBot="1">
      <c r="A40" s="810" t="s">
        <v>100</v>
      </c>
      <c r="B40" s="811"/>
      <c r="C40" s="593">
        <f ca="1">IF(COUNT(Score!A3:A52)=0,"",SUM(C38:C39))</f>
        <v>44</v>
      </c>
      <c r="D40" s="270" t="s">
        <v>0</v>
      </c>
      <c r="E40" s="593">
        <f ca="1">IF(COUNT(Score!A3:A52)=0,"",SUM(E38:E39))</f>
        <v>0</v>
      </c>
      <c r="F40" s="593">
        <f ca="1">IF(COUNT(Score!A3:A52)=0,"",SUM(F38:F39))</f>
        <v>0</v>
      </c>
      <c r="G40" s="802" t="s">
        <v>1</v>
      </c>
      <c r="H40" s="803"/>
      <c r="I40" s="593">
        <f ca="1">IF(COUNT(Score!AH3:AH52)=0,"",SUM(I38:I39))</f>
        <v>138</v>
      </c>
      <c r="J40" s="270" t="s">
        <v>0</v>
      </c>
      <c r="K40" s="593">
        <f ca="1">IF(SUM(K38:K39)=0,"",SUM(K38:K39))</f>
        <v>94</v>
      </c>
      <c r="L40" s="593">
        <f ca="1">IF(COUNT(Score!AH3:AH52)=0,"",SUM(L38:L39))</f>
        <v>27</v>
      </c>
    </row>
    <row r="41" spans="1:179" ht="15" customHeight="1">
      <c r="A41" s="807" t="s">
        <v>213</v>
      </c>
      <c r="B41" s="808"/>
      <c r="C41" s="809"/>
      <c r="D41" s="818"/>
      <c r="E41" s="818"/>
      <c r="F41" s="818"/>
      <c r="G41" s="818"/>
      <c r="H41" s="818"/>
      <c r="I41" s="818"/>
      <c r="J41" s="818"/>
      <c r="K41" s="818"/>
      <c r="L41" s="819"/>
      <c r="FO41" s="252"/>
      <c r="FP41" s="252"/>
      <c r="FQ41" s="252"/>
      <c r="FR41" s="252"/>
      <c r="FS41" s="252"/>
      <c r="FT41" s="252"/>
      <c r="FU41" s="252"/>
      <c r="FV41" s="252"/>
      <c r="FW41" s="252"/>
    </row>
    <row r="42" spans="1:179" ht="15" customHeight="1" thickBot="1">
      <c r="A42" s="820"/>
      <c r="B42" s="821"/>
      <c r="C42" s="821"/>
      <c r="D42" s="821"/>
      <c r="E42" s="821"/>
      <c r="F42" s="821"/>
      <c r="G42" s="821"/>
      <c r="H42" s="821"/>
      <c r="I42" s="821"/>
      <c r="J42" s="821"/>
      <c r="K42" s="821"/>
      <c r="L42" s="822"/>
      <c r="FO42" s="252"/>
      <c r="FP42" s="252"/>
      <c r="FQ42" s="252"/>
      <c r="FR42" s="252"/>
      <c r="FS42" s="252"/>
      <c r="FT42" s="252"/>
      <c r="FU42" s="252"/>
      <c r="FV42" s="252"/>
      <c r="FW42" s="252"/>
    </row>
    <row r="43" spans="1:179" s="267" customFormat="1" ht="12" customHeight="1" thickBot="1">
      <c r="A43" s="791" t="s">
        <v>47</v>
      </c>
      <c r="B43" s="792"/>
      <c r="C43" s="792"/>
      <c r="D43" s="792"/>
      <c r="E43" s="792"/>
      <c r="F43" s="792"/>
      <c r="G43" s="792"/>
      <c r="H43" s="792"/>
      <c r="I43" s="792"/>
      <c r="J43" s="792"/>
      <c r="K43" s="792"/>
      <c r="L43" s="793"/>
      <c r="M43" s="265"/>
      <c r="N43" s="251"/>
      <c r="O43" s="251"/>
      <c r="P43" s="251"/>
      <c r="Q43" s="251"/>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c r="EI43" s="265"/>
      <c r="EJ43" s="265"/>
      <c r="EK43" s="265"/>
      <c r="EL43" s="265"/>
      <c r="EM43" s="265"/>
      <c r="EN43" s="265"/>
      <c r="EO43" s="265"/>
      <c r="EP43" s="265"/>
      <c r="EQ43" s="265"/>
      <c r="ER43" s="265"/>
      <c r="ES43" s="265"/>
      <c r="ET43" s="265"/>
      <c r="EU43" s="265"/>
      <c r="EV43" s="265"/>
      <c r="EW43" s="265"/>
      <c r="EX43" s="265"/>
      <c r="EY43" s="265"/>
      <c r="EZ43" s="265"/>
      <c r="FA43" s="265"/>
      <c r="FB43" s="265"/>
      <c r="FC43" s="265"/>
      <c r="FD43" s="265"/>
      <c r="FE43" s="265"/>
      <c r="FF43" s="265"/>
      <c r="FG43" s="265"/>
      <c r="FH43" s="265"/>
      <c r="FI43" s="265"/>
      <c r="FJ43" s="265"/>
      <c r="FK43" s="265"/>
      <c r="FL43" s="265"/>
      <c r="FM43" s="265"/>
      <c r="FN43" s="265"/>
      <c r="FO43" s="265"/>
      <c r="FP43" s="265"/>
      <c r="FQ43" s="265"/>
      <c r="FR43" s="265"/>
      <c r="FS43" s="265"/>
      <c r="FT43" s="265"/>
      <c r="FU43" s="265"/>
      <c r="FV43" s="265"/>
      <c r="FW43" s="265"/>
    </row>
    <row r="44" spans="1:179" ht="12" customHeight="1">
      <c r="A44" s="797" t="s">
        <v>63</v>
      </c>
      <c r="B44" s="798"/>
      <c r="C44" s="798"/>
      <c r="D44" s="798"/>
      <c r="E44" s="799"/>
      <c r="F44" s="794" t="s">
        <v>64</v>
      </c>
      <c r="G44" s="795"/>
      <c r="H44" s="795"/>
      <c r="I44" s="795"/>
      <c r="J44" s="795"/>
      <c r="K44" s="795"/>
      <c r="L44" s="796"/>
    </row>
    <row r="45" spans="1:179">
      <c r="A45" s="263" t="s">
        <v>48</v>
      </c>
      <c r="B45" s="812"/>
      <c r="C45" s="812"/>
      <c r="D45" s="812"/>
      <c r="E45" s="813"/>
      <c r="F45" s="754" t="s">
        <v>48</v>
      </c>
      <c r="G45" s="814"/>
      <c r="H45" s="812"/>
      <c r="I45" s="812"/>
      <c r="J45" s="812"/>
      <c r="K45" s="812"/>
      <c r="L45" s="813"/>
    </row>
    <row r="46" spans="1:179">
      <c r="A46" s="263" t="s">
        <v>49</v>
      </c>
      <c r="B46" s="812"/>
      <c r="C46" s="812"/>
      <c r="D46" s="812"/>
      <c r="E46" s="813"/>
      <c r="F46" s="754" t="s">
        <v>49</v>
      </c>
      <c r="G46" s="814"/>
      <c r="H46" s="812"/>
      <c r="I46" s="812"/>
      <c r="J46" s="812"/>
      <c r="K46" s="812"/>
      <c r="L46" s="813"/>
    </row>
    <row r="47" spans="1:179" ht="18" customHeight="1" thickBot="1">
      <c r="A47" s="381" t="s">
        <v>50</v>
      </c>
      <c r="B47" s="861"/>
      <c r="C47" s="861"/>
      <c r="D47" s="861"/>
      <c r="E47" s="862"/>
      <c r="F47" s="856" t="s">
        <v>50</v>
      </c>
      <c r="G47" s="857"/>
      <c r="H47" s="861"/>
      <c r="I47" s="861"/>
      <c r="J47" s="861"/>
      <c r="K47" s="861"/>
      <c r="L47" s="862"/>
    </row>
    <row r="48" spans="1:179" ht="12" customHeight="1">
      <c r="A48" s="864" t="s">
        <v>51</v>
      </c>
      <c r="B48" s="865"/>
      <c r="C48" s="865"/>
      <c r="D48" s="865"/>
      <c r="E48" s="866"/>
      <c r="F48" s="806" t="s">
        <v>287</v>
      </c>
      <c r="G48" s="854"/>
      <c r="H48" s="854"/>
      <c r="I48" s="854"/>
      <c r="J48" s="854"/>
      <c r="K48" s="854"/>
      <c r="L48" s="855"/>
    </row>
    <row r="49" spans="1:179">
      <c r="A49" s="263" t="s">
        <v>48</v>
      </c>
      <c r="B49" s="858"/>
      <c r="C49" s="858"/>
      <c r="D49" s="858"/>
      <c r="E49" s="859"/>
      <c r="F49" s="754" t="s">
        <v>48</v>
      </c>
      <c r="G49" s="814"/>
      <c r="H49" s="812"/>
      <c r="I49" s="812"/>
      <c r="J49" s="812"/>
      <c r="K49" s="812"/>
      <c r="L49" s="813"/>
    </row>
    <row r="50" spans="1:179">
      <c r="A50" s="263" t="s">
        <v>49</v>
      </c>
      <c r="B50" s="858"/>
      <c r="C50" s="858"/>
      <c r="D50" s="858"/>
      <c r="E50" s="859"/>
      <c r="F50" s="754" t="s">
        <v>49</v>
      </c>
      <c r="G50" s="814"/>
      <c r="H50" s="812"/>
      <c r="I50" s="812"/>
      <c r="J50" s="812"/>
      <c r="K50" s="812"/>
      <c r="L50" s="813"/>
    </row>
    <row r="51" spans="1:179" ht="18" customHeight="1" thickBot="1">
      <c r="A51" s="381" t="s">
        <v>50</v>
      </c>
      <c r="B51" s="870"/>
      <c r="C51" s="870"/>
      <c r="D51" s="870"/>
      <c r="E51" s="871"/>
      <c r="F51" s="856" t="s">
        <v>50</v>
      </c>
      <c r="G51" s="857"/>
      <c r="H51" s="861"/>
      <c r="I51" s="861"/>
      <c r="J51" s="861"/>
      <c r="K51" s="861"/>
      <c r="L51" s="862"/>
    </row>
    <row r="52" spans="1:179" ht="17.25" customHeight="1">
      <c r="A52" s="860" t="s">
        <v>403</v>
      </c>
      <c r="B52" s="860"/>
      <c r="C52" s="860"/>
      <c r="D52" s="860"/>
      <c r="E52" s="860"/>
      <c r="F52" s="860"/>
      <c r="G52" s="860"/>
      <c r="H52" s="860"/>
      <c r="I52" s="860"/>
      <c r="J52" s="860"/>
      <c r="K52" s="860"/>
      <c r="L52" s="860"/>
    </row>
    <row r="53" spans="1:179" ht="15" customHeight="1">
      <c r="A53" s="850" t="s">
        <v>422</v>
      </c>
      <c r="B53" s="850"/>
      <c r="C53" s="850"/>
      <c r="D53" s="850"/>
      <c r="E53" s="850"/>
      <c r="F53" s="850"/>
      <c r="G53" s="850"/>
      <c r="H53" s="850"/>
      <c r="I53" s="850"/>
      <c r="J53" s="850"/>
      <c r="K53" s="251"/>
      <c r="L53" s="251"/>
      <c r="FT53" s="252"/>
      <c r="FU53" s="252"/>
      <c r="FV53" s="252"/>
      <c r="FW53" s="252"/>
    </row>
    <row r="54" spans="1:179" ht="18.5" customHeight="1">
      <c r="A54" s="851" t="s">
        <v>66</v>
      </c>
      <c r="B54" s="852"/>
      <c r="C54" s="852"/>
      <c r="D54" s="852"/>
      <c r="E54" s="852"/>
      <c r="F54" s="852"/>
      <c r="G54" s="852"/>
      <c r="H54" s="852"/>
      <c r="I54" s="852"/>
      <c r="J54" s="852"/>
      <c r="K54" s="852"/>
      <c r="L54" s="853"/>
    </row>
    <row r="55" spans="1:179">
      <c r="A55" s="746" t="s">
        <v>94</v>
      </c>
      <c r="B55" s="863"/>
      <c r="C55" s="788"/>
      <c r="D55" s="746" t="s">
        <v>65</v>
      </c>
      <c r="E55" s="863"/>
      <c r="F55" s="863"/>
      <c r="G55" s="788"/>
      <c r="H55" s="746" t="s">
        <v>92</v>
      </c>
      <c r="I55" s="788"/>
      <c r="J55" s="746" t="s">
        <v>95</v>
      </c>
      <c r="K55" s="863"/>
      <c r="L55" s="788"/>
    </row>
    <row r="56" spans="1:179">
      <c r="A56" s="847"/>
      <c r="B56" s="848"/>
      <c r="C56" s="849"/>
      <c r="D56" s="847"/>
      <c r="E56" s="848"/>
      <c r="F56" s="848"/>
      <c r="G56" s="849"/>
      <c r="H56" s="847"/>
      <c r="I56" s="849"/>
      <c r="J56" s="847"/>
      <c r="K56" s="848"/>
      <c r="L56" s="849"/>
    </row>
    <row r="57" spans="1:179">
      <c r="A57" s="847"/>
      <c r="B57" s="848"/>
      <c r="C57" s="849"/>
      <c r="D57" s="847"/>
      <c r="E57" s="848"/>
      <c r="F57" s="848"/>
      <c r="G57" s="849"/>
      <c r="H57" s="847"/>
      <c r="I57" s="849"/>
      <c r="J57" s="847"/>
      <c r="K57" s="848"/>
      <c r="L57" s="849"/>
    </row>
    <row r="58" spans="1:179">
      <c r="A58" s="867"/>
      <c r="B58" s="869"/>
      <c r="C58" s="868"/>
      <c r="D58" s="867"/>
      <c r="E58" s="869"/>
      <c r="F58" s="869"/>
      <c r="G58" s="868"/>
      <c r="H58" s="867"/>
      <c r="I58" s="868"/>
      <c r="J58" s="847"/>
      <c r="K58" s="848"/>
      <c r="L58" s="849"/>
    </row>
    <row r="59" spans="1:179">
      <c r="A59" s="867"/>
      <c r="B59" s="869"/>
      <c r="C59" s="868"/>
      <c r="D59" s="867"/>
      <c r="E59" s="869"/>
      <c r="F59" s="869"/>
      <c r="G59" s="868"/>
      <c r="H59" s="867"/>
      <c r="I59" s="868"/>
      <c r="J59" s="847"/>
      <c r="K59" s="848"/>
      <c r="L59" s="849"/>
    </row>
    <row r="60" spans="1:179">
      <c r="A60" s="867"/>
      <c r="B60" s="869"/>
      <c r="C60" s="868"/>
      <c r="D60" s="867"/>
      <c r="E60" s="869"/>
      <c r="F60" s="869"/>
      <c r="G60" s="868"/>
      <c r="H60" s="867"/>
      <c r="I60" s="868"/>
      <c r="J60" s="847"/>
      <c r="K60" s="848"/>
      <c r="L60" s="849"/>
    </row>
    <row r="61" spans="1:179">
      <c r="A61" s="847"/>
      <c r="B61" s="848"/>
      <c r="C61" s="849"/>
      <c r="D61" s="847"/>
      <c r="E61" s="848"/>
      <c r="F61" s="848"/>
      <c r="G61" s="849"/>
      <c r="H61" s="847"/>
      <c r="I61" s="849"/>
      <c r="J61" s="847"/>
      <c r="K61" s="848"/>
      <c r="L61" s="849"/>
    </row>
    <row r="62" spans="1:179">
      <c r="A62" s="847"/>
      <c r="B62" s="848"/>
      <c r="C62" s="849"/>
      <c r="D62" s="847"/>
      <c r="E62" s="848"/>
      <c r="F62" s="848"/>
      <c r="G62" s="849"/>
      <c r="H62" s="847"/>
      <c r="I62" s="849"/>
      <c r="J62" s="847"/>
      <c r="K62" s="848"/>
      <c r="L62" s="849"/>
    </row>
    <row r="63" spans="1:179">
      <c r="A63" s="847"/>
      <c r="B63" s="848"/>
      <c r="C63" s="849"/>
      <c r="D63" s="847"/>
      <c r="E63" s="848"/>
      <c r="F63" s="848"/>
      <c r="G63" s="849"/>
      <c r="H63" s="847"/>
      <c r="I63" s="849"/>
      <c r="J63" s="847"/>
      <c r="K63" s="848"/>
      <c r="L63" s="849"/>
    </row>
    <row r="64" spans="1:179">
      <c r="A64" s="847"/>
      <c r="B64" s="848"/>
      <c r="C64" s="849"/>
      <c r="D64" s="847"/>
      <c r="E64" s="848"/>
      <c r="F64" s="848"/>
      <c r="G64" s="849"/>
      <c r="H64" s="847"/>
      <c r="I64" s="849"/>
      <c r="J64" s="847"/>
      <c r="K64" s="848"/>
      <c r="L64" s="849"/>
    </row>
    <row r="65" spans="1:12">
      <c r="A65" s="847"/>
      <c r="B65" s="848"/>
      <c r="C65" s="849"/>
      <c r="D65" s="847"/>
      <c r="E65" s="848"/>
      <c r="F65" s="848"/>
      <c r="G65" s="849"/>
      <c r="H65" s="847"/>
      <c r="I65" s="849"/>
      <c r="J65" s="847"/>
      <c r="K65" s="848"/>
      <c r="L65" s="849"/>
    </row>
    <row r="66" spans="1:12">
      <c r="A66" s="847"/>
      <c r="B66" s="848"/>
      <c r="C66" s="849"/>
      <c r="D66" s="847"/>
      <c r="E66" s="848"/>
      <c r="F66" s="848"/>
      <c r="G66" s="849"/>
      <c r="H66" s="847"/>
      <c r="I66" s="849"/>
      <c r="J66" s="847"/>
      <c r="K66" s="848"/>
      <c r="L66" s="849"/>
    </row>
    <row r="67" spans="1:12">
      <c r="A67" s="847"/>
      <c r="B67" s="848"/>
      <c r="C67" s="849"/>
      <c r="D67" s="847"/>
      <c r="E67" s="848"/>
      <c r="F67" s="848"/>
      <c r="G67" s="849"/>
      <c r="H67" s="847"/>
      <c r="I67" s="849"/>
      <c r="J67" s="847"/>
      <c r="K67" s="848"/>
      <c r="L67" s="849"/>
    </row>
    <row r="68" spans="1:12">
      <c r="A68" s="847"/>
      <c r="B68" s="848"/>
      <c r="C68" s="849"/>
      <c r="D68" s="847"/>
      <c r="E68" s="848"/>
      <c r="F68" s="848"/>
      <c r="G68" s="849"/>
      <c r="H68" s="847"/>
      <c r="I68" s="849"/>
      <c r="J68" s="847"/>
      <c r="K68" s="848"/>
      <c r="L68" s="849"/>
    </row>
    <row r="69" spans="1:12">
      <c r="A69" s="847"/>
      <c r="B69" s="848"/>
      <c r="C69" s="849"/>
      <c r="D69" s="847"/>
      <c r="E69" s="848"/>
      <c r="F69" s="848"/>
      <c r="G69" s="849"/>
      <c r="H69" s="847"/>
      <c r="I69" s="849"/>
      <c r="J69" s="847"/>
      <c r="K69" s="848"/>
      <c r="L69" s="849"/>
    </row>
    <row r="70" spans="1:12">
      <c r="A70" s="847"/>
      <c r="B70" s="848"/>
      <c r="C70" s="849"/>
      <c r="D70" s="847"/>
      <c r="E70" s="848"/>
      <c r="F70" s="848"/>
      <c r="G70" s="849"/>
      <c r="H70" s="847"/>
      <c r="I70" s="849"/>
      <c r="J70" s="847"/>
      <c r="K70" s="848"/>
      <c r="L70" s="849"/>
    </row>
    <row r="71" spans="1:12">
      <c r="A71" s="847"/>
      <c r="B71" s="848"/>
      <c r="C71" s="849"/>
      <c r="D71" s="847"/>
      <c r="E71" s="848"/>
      <c r="F71" s="848"/>
      <c r="G71" s="849"/>
      <c r="H71" s="847"/>
      <c r="I71" s="849"/>
      <c r="J71" s="847"/>
      <c r="K71" s="848"/>
      <c r="L71" s="849"/>
    </row>
    <row r="72" spans="1:12">
      <c r="A72" s="847"/>
      <c r="B72" s="848"/>
      <c r="C72" s="849"/>
      <c r="D72" s="847"/>
      <c r="E72" s="848"/>
      <c r="F72" s="848"/>
      <c r="G72" s="849"/>
      <c r="H72" s="847"/>
      <c r="I72" s="849"/>
      <c r="J72" s="847"/>
      <c r="K72" s="848"/>
      <c r="L72" s="849"/>
    </row>
    <row r="73" spans="1:12">
      <c r="A73" s="847"/>
      <c r="B73" s="848"/>
      <c r="C73" s="849"/>
      <c r="D73" s="847"/>
      <c r="E73" s="848"/>
      <c r="F73" s="848"/>
      <c r="G73" s="849"/>
      <c r="H73" s="847"/>
      <c r="I73" s="849"/>
      <c r="J73" s="847"/>
      <c r="K73" s="848"/>
      <c r="L73" s="849"/>
    </row>
    <row r="74" spans="1:12">
      <c r="A74" s="847"/>
      <c r="B74" s="848"/>
      <c r="C74" s="849"/>
      <c r="D74" s="847"/>
      <c r="E74" s="848"/>
      <c r="F74" s="848"/>
      <c r="G74" s="849"/>
      <c r="H74" s="847"/>
      <c r="I74" s="849"/>
      <c r="J74" s="847"/>
      <c r="K74" s="848"/>
      <c r="L74" s="849"/>
    </row>
    <row r="75" spans="1:12">
      <c r="A75" s="271"/>
      <c r="B75" s="272"/>
      <c r="C75" s="273"/>
      <c r="D75" s="847"/>
      <c r="E75" s="848"/>
      <c r="F75" s="848"/>
      <c r="G75" s="849"/>
      <c r="H75" s="271"/>
      <c r="I75" s="273"/>
      <c r="J75" s="271"/>
      <c r="K75" s="272"/>
      <c r="L75" s="273"/>
    </row>
    <row r="76" spans="1:12" ht="14" thickBot="1">
      <c r="A76" s="873"/>
      <c r="B76" s="874"/>
      <c r="C76" s="875"/>
      <c r="D76" s="873"/>
      <c r="E76" s="874"/>
      <c r="F76" s="874"/>
      <c r="G76" s="875"/>
      <c r="H76" s="873"/>
      <c r="I76" s="875"/>
      <c r="J76" s="873"/>
      <c r="K76" s="874"/>
      <c r="L76" s="875"/>
    </row>
    <row r="77" spans="1:12" ht="14" thickBot="1">
      <c r="A77" s="878" t="s">
        <v>404</v>
      </c>
      <c r="B77" s="879"/>
      <c r="C77" s="879"/>
      <c r="D77" s="879"/>
      <c r="E77" s="879"/>
      <c r="F77" s="879"/>
      <c r="G77" s="879"/>
      <c r="H77" s="879"/>
      <c r="I77" s="879"/>
      <c r="J77" s="879"/>
      <c r="K77" s="879"/>
      <c r="L77" s="880"/>
    </row>
    <row r="78" spans="1:12">
      <c r="A78" s="886" t="s">
        <v>107</v>
      </c>
      <c r="B78" s="883"/>
      <c r="C78" s="883"/>
      <c r="D78" s="883"/>
      <c r="E78" s="883"/>
      <c r="F78" s="883"/>
      <c r="G78" s="883"/>
      <c r="H78" s="883"/>
      <c r="I78" s="883"/>
      <c r="J78" s="883"/>
      <c r="K78" s="883"/>
      <c r="L78" s="884"/>
    </row>
    <row r="79" spans="1:12">
      <c r="A79" s="882"/>
      <c r="B79" s="872"/>
      <c r="C79" s="872"/>
      <c r="D79" s="872"/>
      <c r="E79" s="872"/>
      <c r="F79" s="872"/>
      <c r="G79" s="872"/>
      <c r="H79" s="872"/>
      <c r="I79" s="872"/>
      <c r="J79" s="872"/>
      <c r="K79" s="872"/>
      <c r="L79" s="881"/>
    </row>
    <row r="80" spans="1:12">
      <c r="A80" s="882"/>
      <c r="B80" s="872"/>
      <c r="C80" s="872"/>
      <c r="D80" s="872"/>
      <c r="E80" s="872"/>
      <c r="F80" s="872"/>
      <c r="G80" s="872"/>
      <c r="H80" s="872"/>
      <c r="I80" s="872"/>
      <c r="J80" s="872"/>
      <c r="K80" s="872"/>
      <c r="L80" s="881"/>
    </row>
    <row r="81" spans="1:12" ht="14" thickBot="1">
      <c r="A81" s="885"/>
      <c r="B81" s="876"/>
      <c r="C81" s="876"/>
      <c r="D81" s="876"/>
      <c r="E81" s="876"/>
      <c r="F81" s="876"/>
      <c r="G81" s="876"/>
      <c r="H81" s="876"/>
      <c r="I81" s="876"/>
      <c r="J81" s="876"/>
      <c r="K81" s="876"/>
      <c r="L81" s="877"/>
    </row>
    <row r="82" spans="1:12">
      <c r="A82" s="251"/>
      <c r="B82" s="251"/>
      <c r="C82" s="251"/>
      <c r="D82" s="251"/>
      <c r="E82" s="251"/>
      <c r="F82" s="251"/>
      <c r="G82" s="251"/>
      <c r="H82" s="251"/>
      <c r="I82" s="251"/>
      <c r="J82" s="251"/>
      <c r="K82" s="251"/>
      <c r="L82" s="251"/>
    </row>
    <row r="83" spans="1:12">
      <c r="A83" s="251"/>
      <c r="B83" s="251"/>
      <c r="C83" s="251"/>
      <c r="D83" s="251"/>
      <c r="E83" s="251"/>
      <c r="F83" s="251"/>
      <c r="G83" s="251"/>
      <c r="H83" s="251"/>
      <c r="I83" s="251"/>
      <c r="J83" s="251"/>
      <c r="K83" s="251"/>
      <c r="L83" s="251"/>
    </row>
    <row r="84" spans="1:12">
      <c r="A84" s="251"/>
      <c r="B84" s="251"/>
      <c r="C84" s="251"/>
      <c r="D84" s="251"/>
      <c r="E84" s="251"/>
      <c r="F84" s="251"/>
      <c r="G84" s="251"/>
      <c r="H84" s="251"/>
      <c r="I84" s="251"/>
      <c r="J84" s="251"/>
      <c r="K84" s="251"/>
      <c r="L84" s="251"/>
    </row>
    <row r="85" spans="1:12">
      <c r="A85" s="251"/>
      <c r="B85" s="251"/>
      <c r="C85" s="251"/>
      <c r="D85" s="251"/>
      <c r="E85" s="251"/>
      <c r="F85" s="251"/>
      <c r="G85" s="251"/>
      <c r="H85" s="251"/>
      <c r="I85" s="251"/>
      <c r="J85" s="251"/>
      <c r="K85" s="251"/>
      <c r="L85" s="251"/>
    </row>
    <row r="86" spans="1:12">
      <c r="A86" s="251"/>
      <c r="B86" s="251"/>
      <c r="C86" s="251"/>
      <c r="D86" s="251"/>
      <c r="E86" s="251"/>
      <c r="F86" s="251"/>
      <c r="G86" s="251"/>
      <c r="H86" s="251"/>
      <c r="I86" s="251"/>
      <c r="J86" s="251"/>
      <c r="K86" s="251"/>
      <c r="L86" s="251"/>
    </row>
    <row r="87" spans="1:12">
      <c r="A87" s="251"/>
      <c r="B87" s="251"/>
      <c r="C87" s="251"/>
      <c r="D87" s="251"/>
      <c r="E87" s="251"/>
      <c r="F87" s="251"/>
      <c r="G87" s="251"/>
      <c r="H87" s="251"/>
      <c r="I87" s="251"/>
      <c r="J87" s="251"/>
      <c r="K87" s="251"/>
      <c r="L87" s="251"/>
    </row>
    <row r="88" spans="1:12">
      <c r="A88" s="251"/>
      <c r="B88" s="251"/>
      <c r="C88" s="251"/>
      <c r="D88" s="251"/>
      <c r="E88" s="251"/>
      <c r="F88" s="251"/>
      <c r="G88" s="251"/>
      <c r="H88" s="251"/>
      <c r="I88" s="251"/>
      <c r="J88" s="251"/>
      <c r="K88" s="251"/>
      <c r="L88" s="251"/>
    </row>
    <row r="89" spans="1:12">
      <c r="A89" s="251"/>
      <c r="B89" s="251"/>
      <c r="C89" s="251"/>
      <c r="D89" s="251"/>
      <c r="E89" s="251"/>
      <c r="F89" s="251"/>
      <c r="G89" s="251"/>
      <c r="H89" s="251"/>
      <c r="I89" s="251"/>
      <c r="J89" s="251"/>
      <c r="K89" s="251"/>
      <c r="L89" s="251"/>
    </row>
    <row r="90" spans="1:12">
      <c r="A90" s="251"/>
      <c r="B90" s="251"/>
      <c r="C90" s="251"/>
      <c r="D90" s="251"/>
      <c r="E90" s="251"/>
      <c r="F90" s="251"/>
      <c r="G90" s="251"/>
      <c r="H90" s="251"/>
      <c r="I90" s="251"/>
      <c r="J90" s="251"/>
      <c r="K90" s="251"/>
      <c r="L90" s="251"/>
    </row>
    <row r="91" spans="1:12">
      <c r="A91" s="251"/>
      <c r="B91" s="251"/>
      <c r="C91" s="251"/>
      <c r="D91" s="251"/>
      <c r="E91" s="251"/>
      <c r="F91" s="251"/>
      <c r="G91" s="251"/>
      <c r="H91" s="251"/>
      <c r="I91" s="251"/>
      <c r="J91" s="251"/>
      <c r="K91" s="251"/>
      <c r="L91" s="251"/>
    </row>
    <row r="92" spans="1:12">
      <c r="A92" s="251"/>
      <c r="B92" s="251"/>
      <c r="C92" s="251"/>
      <c r="D92" s="251"/>
      <c r="E92" s="251"/>
      <c r="F92" s="251"/>
      <c r="G92" s="251"/>
      <c r="H92" s="251"/>
      <c r="I92" s="251"/>
      <c r="J92" s="251"/>
      <c r="K92" s="251"/>
      <c r="L92" s="251"/>
    </row>
    <row r="93" spans="1:12">
      <c r="A93" s="251"/>
      <c r="B93" s="251"/>
      <c r="C93" s="251"/>
      <c r="D93" s="251"/>
      <c r="E93" s="251"/>
      <c r="F93" s="251"/>
      <c r="G93" s="251"/>
      <c r="H93" s="251"/>
      <c r="I93" s="251"/>
      <c r="J93" s="251"/>
      <c r="K93" s="251"/>
      <c r="L93" s="251"/>
    </row>
    <row r="94" spans="1:12">
      <c r="A94" s="251"/>
      <c r="B94" s="251"/>
      <c r="C94" s="251"/>
      <c r="D94" s="251"/>
      <c r="E94" s="251"/>
      <c r="F94" s="251"/>
      <c r="G94" s="251"/>
      <c r="H94" s="251"/>
      <c r="I94" s="251"/>
      <c r="J94" s="251"/>
      <c r="K94" s="251"/>
      <c r="L94" s="251"/>
    </row>
    <row r="95" spans="1:12">
      <c r="A95" s="251"/>
      <c r="B95" s="251"/>
      <c r="C95" s="251"/>
      <c r="D95" s="251"/>
      <c r="E95" s="251"/>
      <c r="F95" s="251"/>
      <c r="G95" s="251"/>
      <c r="H95" s="251"/>
      <c r="I95" s="251"/>
      <c r="J95" s="251"/>
      <c r="K95" s="251"/>
      <c r="L95" s="251"/>
    </row>
    <row r="96" spans="1:12">
      <c r="A96" s="251"/>
      <c r="B96" s="251"/>
      <c r="C96" s="251"/>
      <c r="D96" s="251"/>
      <c r="E96" s="251"/>
      <c r="F96" s="251"/>
      <c r="G96" s="251"/>
      <c r="H96" s="251"/>
      <c r="I96" s="251"/>
      <c r="J96" s="251"/>
      <c r="K96" s="251"/>
      <c r="L96" s="251"/>
    </row>
    <row r="97" spans="1:12">
      <c r="A97" s="251"/>
      <c r="B97" s="251"/>
      <c r="C97" s="251"/>
      <c r="D97" s="251"/>
      <c r="E97" s="251"/>
      <c r="F97" s="251"/>
      <c r="G97" s="251"/>
      <c r="H97" s="251"/>
      <c r="I97" s="251"/>
      <c r="J97" s="251"/>
      <c r="K97" s="251"/>
      <c r="L97" s="251"/>
    </row>
    <row r="98" spans="1:12">
      <c r="A98" s="251"/>
      <c r="B98" s="251"/>
      <c r="C98" s="251"/>
      <c r="D98" s="251"/>
      <c r="E98" s="251"/>
      <c r="F98" s="251"/>
      <c r="G98" s="251"/>
      <c r="H98" s="251"/>
      <c r="I98" s="251"/>
      <c r="J98" s="251"/>
      <c r="K98" s="251"/>
      <c r="L98" s="251"/>
    </row>
    <row r="99" spans="1:12">
      <c r="A99" s="251"/>
      <c r="B99" s="251"/>
      <c r="C99" s="251"/>
      <c r="D99" s="251"/>
      <c r="E99" s="251"/>
      <c r="F99" s="251"/>
      <c r="G99" s="251"/>
      <c r="H99" s="251"/>
      <c r="I99" s="251"/>
      <c r="J99" s="251"/>
      <c r="K99" s="251"/>
      <c r="L99" s="251"/>
    </row>
    <row r="100" spans="1:12">
      <c r="A100" s="251"/>
      <c r="B100" s="251"/>
      <c r="C100" s="251"/>
      <c r="D100" s="251"/>
      <c r="E100" s="251"/>
      <c r="F100" s="251"/>
      <c r="G100" s="251"/>
      <c r="H100" s="251"/>
      <c r="I100" s="251"/>
      <c r="J100" s="251"/>
      <c r="K100" s="251"/>
      <c r="L100" s="251"/>
    </row>
    <row r="101" spans="1:12">
      <c r="A101" s="251"/>
      <c r="B101" s="251"/>
      <c r="C101" s="251"/>
      <c r="D101" s="251"/>
      <c r="E101" s="251"/>
      <c r="F101" s="251"/>
      <c r="G101" s="251"/>
      <c r="H101" s="251"/>
      <c r="I101" s="251"/>
      <c r="J101" s="251"/>
      <c r="K101" s="251"/>
      <c r="L101" s="251"/>
    </row>
    <row r="102" spans="1:12">
      <c r="A102" s="251"/>
      <c r="B102" s="251"/>
      <c r="C102" s="251"/>
      <c r="D102" s="251"/>
      <c r="E102" s="251"/>
      <c r="F102" s="251"/>
      <c r="G102" s="251"/>
      <c r="H102" s="251"/>
      <c r="I102" s="251"/>
      <c r="J102" s="251"/>
      <c r="K102" s="251"/>
      <c r="L102" s="251"/>
    </row>
    <row r="103" spans="1:12">
      <c r="A103" s="251"/>
      <c r="B103" s="251"/>
      <c r="C103" s="251"/>
      <c r="D103" s="251"/>
      <c r="E103" s="251"/>
      <c r="F103" s="251"/>
      <c r="G103" s="251"/>
      <c r="H103" s="251"/>
      <c r="I103" s="251"/>
      <c r="J103" s="251"/>
      <c r="K103" s="251"/>
      <c r="L103" s="251"/>
    </row>
    <row r="104" spans="1:12">
      <c r="A104" s="251"/>
      <c r="B104" s="251"/>
      <c r="C104" s="251"/>
      <c r="D104" s="251"/>
      <c r="E104" s="251"/>
      <c r="F104" s="251"/>
      <c r="G104" s="251"/>
      <c r="H104" s="251"/>
      <c r="I104" s="251"/>
      <c r="J104" s="251"/>
      <c r="K104" s="251"/>
      <c r="L104" s="251"/>
    </row>
    <row r="105" spans="1:12">
      <c r="A105" s="251"/>
      <c r="B105" s="251"/>
      <c r="C105" s="251"/>
      <c r="D105" s="251"/>
      <c r="E105" s="251"/>
      <c r="F105" s="251"/>
      <c r="G105" s="251"/>
      <c r="H105" s="251"/>
      <c r="I105" s="251"/>
      <c r="J105" s="251"/>
      <c r="K105" s="251"/>
      <c r="L105" s="251"/>
    </row>
    <row r="106" spans="1:12">
      <c r="A106" s="251"/>
      <c r="B106" s="251"/>
      <c r="C106" s="251"/>
      <c r="D106" s="251"/>
      <c r="E106" s="251"/>
      <c r="F106" s="251"/>
      <c r="G106" s="251"/>
      <c r="H106" s="251"/>
      <c r="I106" s="251"/>
      <c r="J106" s="251"/>
      <c r="K106" s="251"/>
      <c r="L106" s="251"/>
    </row>
    <row r="107" spans="1:12">
      <c r="A107" s="251"/>
      <c r="B107" s="251"/>
      <c r="C107" s="251"/>
      <c r="D107" s="251"/>
      <c r="E107" s="251"/>
      <c r="F107" s="251"/>
      <c r="G107" s="251"/>
      <c r="H107" s="251"/>
      <c r="I107" s="251"/>
      <c r="J107" s="251"/>
      <c r="K107" s="251"/>
      <c r="L107" s="251"/>
    </row>
  </sheetData>
  <sheetCalcPr fullCalcOnLoad="1"/>
  <mergeCells count="210">
    <mergeCell ref="A68:C68"/>
    <mergeCell ref="A76:C76"/>
    <mergeCell ref="A74:C74"/>
    <mergeCell ref="A71:C71"/>
    <mergeCell ref="A73:C73"/>
    <mergeCell ref="A69:C69"/>
    <mergeCell ref="A78:C78"/>
    <mergeCell ref="A79:C79"/>
    <mergeCell ref="H72:I72"/>
    <mergeCell ref="D74:G74"/>
    <mergeCell ref="D73:G73"/>
    <mergeCell ref="H74:I74"/>
    <mergeCell ref="H79:L79"/>
    <mergeCell ref="H76:I76"/>
    <mergeCell ref="J74:L74"/>
    <mergeCell ref="H78:L78"/>
    <mergeCell ref="A81:C81"/>
    <mergeCell ref="D78:G78"/>
    <mergeCell ref="H71:I71"/>
    <mergeCell ref="J71:L71"/>
    <mergeCell ref="J72:L72"/>
    <mergeCell ref="H67:I67"/>
    <mergeCell ref="H81:L81"/>
    <mergeCell ref="D80:G80"/>
    <mergeCell ref="D81:G81"/>
    <mergeCell ref="A77:L77"/>
    <mergeCell ref="H80:L80"/>
    <mergeCell ref="A80:C80"/>
    <mergeCell ref="H68:I68"/>
    <mergeCell ref="J68:L68"/>
    <mergeCell ref="D69:G69"/>
    <mergeCell ref="J69:L69"/>
    <mergeCell ref="D68:G68"/>
    <mergeCell ref="H70:I70"/>
    <mergeCell ref="J67:L67"/>
    <mergeCell ref="H69:I69"/>
    <mergeCell ref="D67:G67"/>
    <mergeCell ref="J76:L76"/>
    <mergeCell ref="D76:G76"/>
    <mergeCell ref="H73:I73"/>
    <mergeCell ref="J73:L73"/>
    <mergeCell ref="D75:G75"/>
    <mergeCell ref="J70:L70"/>
    <mergeCell ref="D70:G70"/>
    <mergeCell ref="J66:L66"/>
    <mergeCell ref="D64:G64"/>
    <mergeCell ref="H66:I66"/>
    <mergeCell ref="H60:I60"/>
    <mergeCell ref="D62:G62"/>
    <mergeCell ref="H61:I61"/>
    <mergeCell ref="H65:I65"/>
    <mergeCell ref="J65:L65"/>
    <mergeCell ref="H64:I64"/>
    <mergeCell ref="H62:I62"/>
    <mergeCell ref="J64:L64"/>
    <mergeCell ref="J63:L63"/>
    <mergeCell ref="B50:E50"/>
    <mergeCell ref="D79:G79"/>
    <mergeCell ref="A70:C70"/>
    <mergeCell ref="D66:G66"/>
    <mergeCell ref="D61:G61"/>
    <mergeCell ref="A67:C67"/>
    <mergeCell ref="A66:C66"/>
    <mergeCell ref="D71:G71"/>
    <mergeCell ref="D72:G72"/>
    <mergeCell ref="A72:C72"/>
    <mergeCell ref="A57:C57"/>
    <mergeCell ref="B51:E51"/>
    <mergeCell ref="F51:G51"/>
    <mergeCell ref="A55:C55"/>
    <mergeCell ref="A56:C56"/>
    <mergeCell ref="A65:C65"/>
    <mergeCell ref="D59:G59"/>
    <mergeCell ref="A60:C60"/>
    <mergeCell ref="F49:G49"/>
    <mergeCell ref="F50:G50"/>
    <mergeCell ref="A64:C64"/>
    <mergeCell ref="A58:C58"/>
    <mergeCell ref="D60:G60"/>
    <mergeCell ref="A59:C59"/>
    <mergeCell ref="D56:G56"/>
    <mergeCell ref="A63:C63"/>
    <mergeCell ref="A61:C61"/>
    <mergeCell ref="A62:C62"/>
    <mergeCell ref="H59:I59"/>
    <mergeCell ref="J58:L58"/>
    <mergeCell ref="D63:G63"/>
    <mergeCell ref="D65:G65"/>
    <mergeCell ref="H63:I63"/>
    <mergeCell ref="J59:L59"/>
    <mergeCell ref="J62:L62"/>
    <mergeCell ref="J61:L61"/>
    <mergeCell ref="D58:G58"/>
    <mergeCell ref="H58:I58"/>
    <mergeCell ref="F46:G46"/>
    <mergeCell ref="B47:E47"/>
    <mergeCell ref="H47:L47"/>
    <mergeCell ref="A48:E48"/>
    <mergeCell ref="B46:E46"/>
    <mergeCell ref="H46:L46"/>
    <mergeCell ref="H50:L50"/>
    <mergeCell ref="A52:L52"/>
    <mergeCell ref="H51:L51"/>
    <mergeCell ref="D57:G57"/>
    <mergeCell ref="D55:G55"/>
    <mergeCell ref="J56:L56"/>
    <mergeCell ref="H56:I56"/>
    <mergeCell ref="H57:I57"/>
    <mergeCell ref="J55:L55"/>
    <mergeCell ref="H55:I55"/>
    <mergeCell ref="J57:L57"/>
    <mergeCell ref="J60:L60"/>
    <mergeCell ref="A34:B34"/>
    <mergeCell ref="F34:H34"/>
    <mergeCell ref="A53:J53"/>
    <mergeCell ref="A54:L54"/>
    <mergeCell ref="F48:L48"/>
    <mergeCell ref="F47:G47"/>
    <mergeCell ref="B49:E49"/>
    <mergeCell ref="H49:L49"/>
    <mergeCell ref="K31:L31"/>
    <mergeCell ref="F33:H33"/>
    <mergeCell ref="F31:H31"/>
    <mergeCell ref="K33:L33"/>
    <mergeCell ref="A32:B32"/>
    <mergeCell ref="A33:B33"/>
    <mergeCell ref="F32:H32"/>
    <mergeCell ref="F21:G21"/>
    <mergeCell ref="I13:J13"/>
    <mergeCell ref="I14:J14"/>
    <mergeCell ref="I15:J15"/>
    <mergeCell ref="I16:J16"/>
    <mergeCell ref="A31:B31"/>
    <mergeCell ref="B45:E45"/>
    <mergeCell ref="H45:L45"/>
    <mergeCell ref="F45:G45"/>
    <mergeCell ref="F30:G30"/>
    <mergeCell ref="G37:J37"/>
    <mergeCell ref="K35:L35"/>
    <mergeCell ref="D41:L41"/>
    <mergeCell ref="A42:L42"/>
    <mergeCell ref="A36:L36"/>
    <mergeCell ref="A35:B35"/>
    <mergeCell ref="F44:L44"/>
    <mergeCell ref="A44:E44"/>
    <mergeCell ref="F29:G29"/>
    <mergeCell ref="F35:H35"/>
    <mergeCell ref="G40:H40"/>
    <mergeCell ref="A37:C37"/>
    <mergeCell ref="A41:C41"/>
    <mergeCell ref="A40:B40"/>
    <mergeCell ref="K32:L32"/>
    <mergeCell ref="K34:L34"/>
    <mergeCell ref="A6:L6"/>
    <mergeCell ref="B5:D5"/>
    <mergeCell ref="F5:G5"/>
    <mergeCell ref="K5:L5"/>
    <mergeCell ref="F27:G27"/>
    <mergeCell ref="A43:L43"/>
    <mergeCell ref="F25:G25"/>
    <mergeCell ref="F19:G19"/>
    <mergeCell ref="F23:G23"/>
    <mergeCell ref="F20:G20"/>
    <mergeCell ref="F26:G26"/>
    <mergeCell ref="F28:G28"/>
    <mergeCell ref="F12:G12"/>
    <mergeCell ref="F15:G15"/>
    <mergeCell ref="F24:G24"/>
    <mergeCell ref="F17:G17"/>
    <mergeCell ref="F22:G22"/>
    <mergeCell ref="F18:G18"/>
    <mergeCell ref="F14:G14"/>
    <mergeCell ref="F16:G16"/>
    <mergeCell ref="A1:L1"/>
    <mergeCell ref="A2:L2"/>
    <mergeCell ref="A3:A4"/>
    <mergeCell ref="K3:L3"/>
    <mergeCell ref="B3:G3"/>
    <mergeCell ref="K4:L4"/>
    <mergeCell ref="H3:I3"/>
    <mergeCell ref="B4:G4"/>
    <mergeCell ref="H4:I4"/>
    <mergeCell ref="A7:E7"/>
    <mergeCell ref="B8:E8"/>
    <mergeCell ref="H8:L8"/>
    <mergeCell ref="H9:L9"/>
    <mergeCell ref="F7:L7"/>
    <mergeCell ref="F8:G8"/>
    <mergeCell ref="F9:G9"/>
    <mergeCell ref="B9:E9"/>
    <mergeCell ref="C10:E10"/>
    <mergeCell ref="I10:L10"/>
    <mergeCell ref="F13:G13"/>
    <mergeCell ref="F11:G11"/>
    <mergeCell ref="F10:G10"/>
    <mergeCell ref="I11:J11"/>
    <mergeCell ref="I12:J12"/>
    <mergeCell ref="I17:J17"/>
    <mergeCell ref="I18:J18"/>
    <mergeCell ref="I19:J19"/>
    <mergeCell ref="I20:J20"/>
    <mergeCell ref="I21:J21"/>
    <mergeCell ref="I22:J22"/>
    <mergeCell ref="I27:J27"/>
    <mergeCell ref="I28:J28"/>
    <mergeCell ref="I29:J29"/>
    <mergeCell ref="I23:J23"/>
    <mergeCell ref="I24:J24"/>
    <mergeCell ref="I25:J25"/>
    <mergeCell ref="I26:J26"/>
  </mergeCells>
  <phoneticPr fontId="8" type="noConversion"/>
  <pageMargins left="0.56000000000000005" right="0.49" top="0.44" bottom="0.51" header="0.4" footer="0.5"/>
  <headerFooter>
    <oddFooter>&amp;RForm Printed: &amp;D</oddFooter>
  </headerFooter>
  <rowBreaks count="1" manualBreakCount="1">
    <brk id="53" max="11"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Q46"/>
  <sheetViews>
    <sheetView zoomScale="75" zoomScaleNormal="75" zoomScalePageLayoutView="75" workbookViewId="0">
      <pane ySplit="3" topLeftCell="A4" activePane="bottomLeft" state="frozen"/>
      <selection pane="bottomLeft" sqref="A1:AF1"/>
    </sheetView>
  </sheetViews>
  <sheetFormatPr baseColWidth="10" defaultColWidth="8.83203125" defaultRowHeight="12"/>
  <cols>
    <col min="1" max="1" width="7.5" customWidth="1"/>
    <col min="2" max="2" width="21.6640625" customWidth="1"/>
    <col min="3" max="10" width="4.6640625" customWidth="1"/>
    <col min="11" max="11" width="7.5" customWidth="1"/>
    <col min="12" max="15" width="4.6640625" customWidth="1"/>
    <col min="16" max="16" width="5.6640625" customWidth="1"/>
    <col min="17" max="23" width="4.6640625" customWidth="1"/>
    <col min="24" max="24" width="6.83203125" customWidth="1"/>
    <col min="25" max="25" width="4.6640625" customWidth="1"/>
    <col min="26" max="26" width="6" bestFit="1" customWidth="1"/>
    <col min="27" max="28" width="4.6640625" customWidth="1"/>
    <col min="29" max="29" width="7" customWidth="1"/>
    <col min="30" max="32" width="4.6640625" customWidth="1"/>
    <col min="33" max="33" width="7.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0" width="4.6640625" customWidth="1"/>
    <col min="51" max="51" width="5.33203125" bestFit="1" customWidth="1"/>
    <col min="52" max="54" width="4.6640625" customWidth="1"/>
    <col min="55" max="60" width="3.6640625" customWidth="1"/>
    <col min="61" max="61" width="7.5" bestFit="1" customWidth="1"/>
    <col min="62" max="62" width="7.33203125" customWidth="1"/>
    <col min="63" max="63" width="6.5" bestFit="1" customWidth="1"/>
    <col min="64" max="68" width="3.83203125" customWidth="1"/>
    <col min="69" max="69" width="4.5" bestFit="1" customWidth="1"/>
  </cols>
  <sheetData>
    <row r="1" spans="1:69" ht="15" customHeight="1" thickBot="1">
      <c r="A1" s="902" t="s">
        <v>289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3" t="s">
        <v>212</v>
      </c>
      <c r="AH1" s="903"/>
      <c r="AI1" s="903"/>
      <c r="AJ1" s="903"/>
      <c r="AK1" s="903"/>
      <c r="AL1" s="903"/>
      <c r="AM1" s="903"/>
      <c r="AN1" s="903"/>
      <c r="AO1" s="903"/>
      <c r="AP1" s="903"/>
      <c r="AQ1" s="903"/>
      <c r="AR1" s="903"/>
      <c r="AS1" s="903"/>
      <c r="AT1" s="903"/>
      <c r="AU1" s="903"/>
      <c r="AV1" s="903"/>
      <c r="AW1" s="903"/>
      <c r="AX1" s="903"/>
      <c r="AY1" s="903"/>
      <c r="AZ1" s="903"/>
      <c r="BA1" s="903"/>
      <c r="BB1" s="903"/>
      <c r="BC1" s="903"/>
      <c r="BD1" s="903"/>
      <c r="BE1" s="903"/>
      <c r="BF1" s="903"/>
      <c r="BG1" s="903"/>
      <c r="BH1" s="903"/>
      <c r="BI1" s="903"/>
      <c r="BJ1" s="903"/>
      <c r="BK1" s="903"/>
      <c r="BL1" s="903"/>
      <c r="BM1" s="903"/>
      <c r="BN1" s="903"/>
      <c r="BO1" s="903"/>
      <c r="BP1" s="903"/>
      <c r="BQ1" s="903"/>
    </row>
    <row r="2" spans="1:69" ht="15" customHeight="1" thickBot="1">
      <c r="A2" s="904" t="s">
        <v>19</v>
      </c>
      <c r="B2" s="905"/>
      <c r="C2" s="906" t="s">
        <v>82</v>
      </c>
      <c r="D2" s="907"/>
      <c r="E2" s="907"/>
      <c r="F2" s="908"/>
      <c r="G2" s="899" t="s">
        <v>223</v>
      </c>
      <c r="H2" s="909"/>
      <c r="I2" s="909"/>
      <c r="J2" s="910"/>
      <c r="K2" s="176"/>
      <c r="L2" s="899" t="s">
        <v>222</v>
      </c>
      <c r="M2" s="900"/>
      <c r="N2" s="900"/>
      <c r="O2" s="900"/>
      <c r="P2" s="900"/>
      <c r="Q2" s="901"/>
      <c r="R2" s="899" t="s">
        <v>207</v>
      </c>
      <c r="S2" s="911"/>
      <c r="T2" s="911"/>
      <c r="U2" s="911"/>
      <c r="V2" s="911"/>
      <c r="W2" s="911"/>
      <c r="X2" s="912"/>
      <c r="Y2" s="64"/>
      <c r="Z2" s="176" t="s">
        <v>206</v>
      </c>
      <c r="AA2" s="176"/>
      <c r="AB2" s="176"/>
      <c r="AC2" s="537"/>
      <c r="AD2" s="899" t="s">
        <v>75</v>
      </c>
      <c r="AE2" s="900"/>
      <c r="AF2" s="901"/>
      <c r="AG2" s="913" t="s">
        <v>19</v>
      </c>
      <c r="AH2" s="914"/>
      <c r="AI2" s="895" t="s">
        <v>77</v>
      </c>
      <c r="AJ2" s="896"/>
      <c r="AK2" s="896"/>
      <c r="AL2" s="896"/>
      <c r="AM2" s="896"/>
      <c r="AN2" s="896"/>
      <c r="AO2" s="896"/>
      <c r="AP2" s="896"/>
      <c r="AQ2" s="896"/>
      <c r="AR2" s="896"/>
      <c r="AS2" s="896"/>
      <c r="AT2" s="896"/>
      <c r="AU2" s="896"/>
      <c r="AV2" s="897"/>
      <c r="AW2" s="895" t="s">
        <v>81</v>
      </c>
      <c r="AX2" s="896"/>
      <c r="AY2" s="896"/>
      <c r="AZ2" s="896"/>
      <c r="BA2" s="897"/>
      <c r="BB2" s="177"/>
      <c r="BC2" s="898" t="s">
        <v>73</v>
      </c>
      <c r="BD2" s="898"/>
      <c r="BE2" s="898"/>
      <c r="BF2" s="898"/>
      <c r="BG2" s="898"/>
      <c r="BH2" s="898"/>
      <c r="BI2" s="898"/>
      <c r="BJ2" s="898"/>
      <c r="BK2" s="898"/>
      <c r="BL2" s="891" t="s">
        <v>208</v>
      </c>
      <c r="BM2" s="891"/>
      <c r="BN2" s="891"/>
      <c r="BO2" s="891"/>
      <c r="BP2" s="891"/>
      <c r="BQ2" s="892"/>
    </row>
    <row r="3" spans="1:69" s="25" customFormat="1" ht="60" customHeight="1" thickBot="1">
      <c r="A3" s="364" t="s">
        <v>133</v>
      </c>
      <c r="B3" s="323" t="str">
        <f ca="1">IF(Rosters!$B9=0,"Home Team",Rosters!$B9)</f>
        <v>Burning River Roller Girls</v>
      </c>
      <c r="C3" s="324" t="s">
        <v>163</v>
      </c>
      <c r="D3" s="325" t="s">
        <v>219</v>
      </c>
      <c r="E3" s="325" t="s">
        <v>220</v>
      </c>
      <c r="F3" s="326" t="s">
        <v>160</v>
      </c>
      <c r="G3" s="324" t="s">
        <v>224</v>
      </c>
      <c r="H3" s="325" t="s">
        <v>226</v>
      </c>
      <c r="I3" s="325" t="s">
        <v>225</v>
      </c>
      <c r="J3" s="327" t="s">
        <v>223</v>
      </c>
      <c r="K3" s="328" t="s">
        <v>11</v>
      </c>
      <c r="L3" s="329" t="s">
        <v>68</v>
      </c>
      <c r="M3" s="325" t="s">
        <v>69</v>
      </c>
      <c r="N3" s="325" t="s">
        <v>221</v>
      </c>
      <c r="O3" s="325" t="s">
        <v>72</v>
      </c>
      <c r="P3" s="325" t="s">
        <v>217</v>
      </c>
      <c r="Q3" s="330" t="s">
        <v>216</v>
      </c>
      <c r="R3" s="324" t="s">
        <v>210</v>
      </c>
      <c r="S3" s="331" t="s">
        <v>211</v>
      </c>
      <c r="T3" s="324" t="s">
        <v>84</v>
      </c>
      <c r="U3" s="325" t="s">
        <v>227</v>
      </c>
      <c r="V3" s="325" t="s">
        <v>228</v>
      </c>
      <c r="W3" s="327" t="s">
        <v>218</v>
      </c>
      <c r="X3" s="539" t="s">
        <v>288</v>
      </c>
      <c r="Y3" s="332" t="s">
        <v>224</v>
      </c>
      <c r="Z3" s="325" t="s">
        <v>210</v>
      </c>
      <c r="AA3" s="325" t="s">
        <v>211</v>
      </c>
      <c r="AB3" s="327" t="s">
        <v>218</v>
      </c>
      <c r="AC3" s="326" t="s">
        <v>192</v>
      </c>
      <c r="AD3" s="324" t="s">
        <v>140</v>
      </c>
      <c r="AE3" s="325" t="s">
        <v>74</v>
      </c>
      <c r="AF3" s="333" t="s">
        <v>153</v>
      </c>
      <c r="AG3" s="366" t="s">
        <v>133</v>
      </c>
      <c r="AH3" s="334" t="str">
        <f ca="1">IF(Rosters!$B9=0,"Home Team",Rosters!$B9)</f>
        <v>Burning River Roller Girls</v>
      </c>
      <c r="AI3" s="335" t="s">
        <v>78</v>
      </c>
      <c r="AJ3" s="331" t="s">
        <v>229</v>
      </c>
      <c r="AK3" s="331" t="s">
        <v>143</v>
      </c>
      <c r="AL3" s="331" t="s">
        <v>144</v>
      </c>
      <c r="AM3" s="331" t="s">
        <v>145</v>
      </c>
      <c r="AN3" s="336" t="s">
        <v>231</v>
      </c>
      <c r="AO3" s="335" t="s">
        <v>142</v>
      </c>
      <c r="AP3" s="331" t="s">
        <v>83</v>
      </c>
      <c r="AQ3" s="331" t="s">
        <v>79</v>
      </c>
      <c r="AR3" s="331" t="s">
        <v>80</v>
      </c>
      <c r="AS3" s="331" t="s">
        <v>7</v>
      </c>
      <c r="AT3" s="331" t="s">
        <v>233</v>
      </c>
      <c r="AU3" s="337" t="s">
        <v>160</v>
      </c>
      <c r="AV3" s="338" t="s">
        <v>8</v>
      </c>
      <c r="AW3" s="335" t="s">
        <v>106</v>
      </c>
      <c r="AX3" s="331" t="s">
        <v>76</v>
      </c>
      <c r="AY3" s="331" t="s">
        <v>105</v>
      </c>
      <c r="AZ3" s="331" t="s">
        <v>9</v>
      </c>
      <c r="BA3" s="337" t="s">
        <v>104</v>
      </c>
      <c r="BB3" s="338" t="s">
        <v>10</v>
      </c>
      <c r="BC3" s="335" t="s">
        <v>12</v>
      </c>
      <c r="BD3" s="331" t="s">
        <v>234</v>
      </c>
      <c r="BE3" s="331" t="s">
        <v>186</v>
      </c>
      <c r="BF3" s="331" t="s">
        <v>187</v>
      </c>
      <c r="BG3" s="331" t="s">
        <v>188</v>
      </c>
      <c r="BH3" s="337" t="s">
        <v>160</v>
      </c>
      <c r="BI3" s="339" t="s">
        <v>189</v>
      </c>
      <c r="BJ3" s="340" t="s">
        <v>190</v>
      </c>
      <c r="BK3" s="341" t="s">
        <v>191</v>
      </c>
      <c r="BL3" s="342" t="s">
        <v>209</v>
      </c>
      <c r="BM3" s="343" t="s">
        <v>246</v>
      </c>
      <c r="BN3" s="343" t="s">
        <v>247</v>
      </c>
      <c r="BO3" s="343" t="s">
        <v>102</v>
      </c>
      <c r="BP3" s="343" t="s">
        <v>101</v>
      </c>
      <c r="BQ3" s="344" t="s">
        <v>160</v>
      </c>
    </row>
    <row r="4" spans="1:69" s="2" customFormat="1" ht="20" customHeight="1">
      <c r="A4" s="400" t="str">
        <f ca="1">IF(ISBLANK(Rosters!$B11),"",Rosters!$B11)</f>
        <v>00</v>
      </c>
      <c r="B4" s="401" t="str">
        <f ca="1">IF(ISBLANK(Rosters!$C11),"",Rosters!$C11)</f>
        <v>Professor Booty</v>
      </c>
      <c r="C4" s="402">
        <f ca="1">IF(A4="","",SUM(LU!N9,LU!N108))</f>
        <v>0</v>
      </c>
      <c r="D4" s="402">
        <f ca="1">IF(A4="","",SUM(LU!D9,LU!D108))</f>
        <v>0</v>
      </c>
      <c r="E4" s="402">
        <f ca="1">IF(A4="","",SUM(LU!I9,LU!I108))</f>
        <v>18</v>
      </c>
      <c r="F4" s="403">
        <f>IF(A4="","",SUM(C4:E4))</f>
        <v>18</v>
      </c>
      <c r="G4" s="404" t="str">
        <f ca="1">IF(OR(C4=0,A4=""),"",SK!Q122)</f>
        <v/>
      </c>
      <c r="H4" s="405" t="str">
        <f ca="1">IF(OR(C4=0,A4=""),"",SK!N122)</f>
        <v/>
      </c>
      <c r="I4" s="405" t="str">
        <f ca="1">IF(OR(C4=0,A4=""),"",SK!T122)</f>
        <v/>
      </c>
      <c r="J4" s="406" t="str">
        <f ca="1">IF(OR(C4=0,A4=""),"",SK!D122)</f>
        <v/>
      </c>
      <c r="K4" s="407" t="str">
        <f ca="1">IF(OR(A4="",SK!E122="",SK!E122=0),"",J4/SK!E122)</f>
        <v/>
      </c>
      <c r="L4" s="408" t="str">
        <f ca="1">IF(OR(C4=0,A4=""),"",SK!G122)</f>
        <v/>
      </c>
      <c r="M4" s="406" t="str">
        <f ca="1">IF(OR(C4=0,A4=""),"",SK!H122)</f>
        <v/>
      </c>
      <c r="N4" s="405" t="str">
        <f ca="1">IF(OR(C4=0,A4=""),"",SK!J122)</f>
        <v/>
      </c>
      <c r="O4" s="405" t="str">
        <f ca="1">IF(OR(C4=0,A4=""),"",SK!L122)</f>
        <v/>
      </c>
      <c r="P4" s="409" t="str">
        <f t="shared" ref="P4:P18" si="0">IF(OR(A4="",C4="",C4=0),"",M4/C4)</f>
        <v/>
      </c>
      <c r="Q4" s="410" t="str">
        <f ca="1">IF(OR(C4=0,A4=""),"",SK!I122)</f>
        <v/>
      </c>
      <c r="R4" s="538">
        <f ca="1">IF(OR(A4="",F4=0),"",SUM(LU!P55,LU!P154))</f>
        <v>26</v>
      </c>
      <c r="S4" s="406">
        <f ca="1">IF(OR(A4="",F4=0),"",SUM(LU!P78,LU!P177))</f>
        <v>41</v>
      </c>
      <c r="T4" s="402" t="str">
        <f ca="1">IF(OR(C4=0,A4=""),"",SUM(LU!N32,LU!N131))</f>
        <v/>
      </c>
      <c r="U4" s="402" t="str">
        <f ca="1">IF(OR(D4=0,A4=""),"",SUM(LU!D32,LU!D131))</f>
        <v/>
      </c>
      <c r="V4" s="402">
        <f ca="1">IF(OR(A4="",E4=0),"",SUM(LU!I32,LU!I131))</f>
        <v>-15</v>
      </c>
      <c r="W4" s="406">
        <f ca="1">IF(OR(A4="",F4=0),"",SUM(LU!P32,LU!P131))</f>
        <v>-15</v>
      </c>
      <c r="X4" s="412">
        <f ca="1">IF(OR(A4="",F4="",F4=0),"",W4/F4)</f>
        <v>-0.83333333333333337</v>
      </c>
      <c r="Y4" s="413"/>
      <c r="Z4" s="535">
        <f ca="1">IF(OR(A4="",F4=0,R$24=""),"",R4-R$24)</f>
        <v>9.6153846153846168</v>
      </c>
      <c r="AA4" s="414">
        <f ca="1">IF(OR(A4="",F4=0,S$24=""),"",S4-S$24)</f>
        <v>-7</v>
      </c>
      <c r="AB4" s="415">
        <f ca="1">IF(OR(A4="",F4=0,Z4=""),"",Z4-AA4)</f>
        <v>16.615384615384617</v>
      </c>
      <c r="AC4" s="416">
        <f ca="1">IF(OR(A4="",X4="",LU!$D$5=0),"",X4-(SUM(W$4:W$19)/SUM(F$4:F$19)))</f>
        <v>1.5287356321839081</v>
      </c>
      <c r="AD4" s="417">
        <f ca="1">IF(OR(A4="",F4=0),"",SUM(PT!Q3,PT!Q4))</f>
        <v>2</v>
      </c>
      <c r="AE4" s="402">
        <f ca="1">IF(OR(A4="",F4=0),"",SUM(PT!AH3,PT!AH4))</f>
        <v>0</v>
      </c>
      <c r="AF4" s="403">
        <f ca="1">IF(OR(A4="",F4=0),"",SUM(PT!AI3,PT!AI4))</f>
        <v>0</v>
      </c>
      <c r="AG4" s="418" t="str">
        <f>A4</f>
        <v>00</v>
      </c>
      <c r="AH4" s="419" t="str">
        <f>B4</f>
        <v>Professor Booty</v>
      </c>
      <c r="AI4" s="408">
        <f ca="1">IF($A4="","",SUM(Actions!C71,Actions!L71))</f>
        <v>0</v>
      </c>
      <c r="AJ4" s="405">
        <f ca="1">IF($A4="","",SUM(Actions!D71,Actions!M71))</f>
        <v>0</v>
      </c>
      <c r="AK4" s="405">
        <f ca="1">IF($A4="","",SUM(Actions!E71,Actions!N71))</f>
        <v>0</v>
      </c>
      <c r="AL4" s="405">
        <f ca="1">IF($A4="","",SUM(Actions!F71,Actions!O71))</f>
        <v>1</v>
      </c>
      <c r="AM4" s="405">
        <f ca="1">IF($A4="","",SUM(Actions!G71,Actions!P71))</f>
        <v>0</v>
      </c>
      <c r="AN4" s="413">
        <f t="shared" ref="AN4:AN18" si="1">IF(A4="","",SUM(AI4:AM4))</f>
        <v>1</v>
      </c>
      <c r="AO4" s="420">
        <f ca="1">IF($A4="","",SUM(Actions!C3,Actions!L3))</f>
        <v>2</v>
      </c>
      <c r="AP4" s="402">
        <f ca="1">IF($A4="","",SUM(Actions!D3,Actions!M3))</f>
        <v>0</v>
      </c>
      <c r="AQ4" s="402">
        <f ca="1">IF($A4="","",SUM(Actions!E3,Actions!N3))</f>
        <v>3</v>
      </c>
      <c r="AR4" s="402">
        <f ca="1">IF($A4="","",SUM(Actions!F3,Actions!O3))</f>
        <v>0</v>
      </c>
      <c r="AS4" s="402">
        <f ca="1">IF($A4="","",SUM(Actions!G3,Actions!P3))</f>
        <v>0</v>
      </c>
      <c r="AT4" s="406">
        <f t="shared" ref="AT4:AT18" si="2">IF(A4="","",SUM(AO4:AS4))</f>
        <v>5</v>
      </c>
      <c r="AU4" s="421">
        <f t="shared" ref="AU4:AU18" si="3">IF(A4="","",SUM(AN4,AT4))</f>
        <v>6</v>
      </c>
      <c r="AV4" s="403">
        <f t="shared" ref="AV4:AV18" si="4">IF(A4="","",SUM(AJ4,AR4))</f>
        <v>0</v>
      </c>
      <c r="AW4" s="411">
        <f t="shared" ref="AW4:AW18" si="5">IF(OR(A4="",F4="",F4=0),"",AN4/F4)</f>
        <v>5.5555555555555552E-2</v>
      </c>
      <c r="AX4" s="422">
        <f t="shared" ref="AX4:AX18" si="6">IF(OR(A4="",AN$24=0),"",AN4/AN$24)</f>
        <v>0.25</v>
      </c>
      <c r="AY4" s="406">
        <f t="shared" ref="AY4:AY18" si="7">IF(OR(A4="",F4="",F4=0),"",AT4/F4)</f>
        <v>0.27777777777777779</v>
      </c>
      <c r="AZ4" s="409">
        <f t="shared" ref="AZ4:AZ18" si="8">IF(OR(A4="",AT$24=0),"",AT4/AT$24)</f>
        <v>0.11627906976744186</v>
      </c>
      <c r="BA4" s="421">
        <f t="shared" ref="BA4:BA18" si="9">IF(OR(A4="",F4="",F4=0),"",AU4/F4)</f>
        <v>0.33333333333333331</v>
      </c>
      <c r="BB4" s="423">
        <f t="shared" ref="BB4:BB19" si="10">IF(OR(A26="",AU$24=0),"",AU4/AU$24)</f>
        <v>0.1276595744680851</v>
      </c>
      <c r="BC4" s="424">
        <f ca="1">IF($A4="","",SUM(Errors!C3,Errors!L3))</f>
        <v>0</v>
      </c>
      <c r="BD4" s="425">
        <f ca="1">IF($A4="","",SUM(Errors!D3,Errors!M3))</f>
        <v>0</v>
      </c>
      <c r="BE4" s="425">
        <f ca="1">IF($A4="","",SUM(Errors!E3,Errors!N3))</f>
        <v>0</v>
      </c>
      <c r="BF4" s="425">
        <f ca="1">IF($A4="","",SUM(Errors!F3,Errors!O3))</f>
        <v>0</v>
      </c>
      <c r="BG4" s="426">
        <f ca="1">IF($A4="","",SUM(Errors!G3,Errors!P3))</f>
        <v>0</v>
      </c>
      <c r="BH4" s="415">
        <f t="shared" ref="BH4:BH18" si="11">IF(A4="","",SUM(BC4:BG4))</f>
        <v>0</v>
      </c>
      <c r="BI4" s="427">
        <f t="shared" ref="BI4:BI18" si="12">IF(A4="","",IF(SUM(AQ4,AR4,BE4,BD4)=0,"",SUM(AQ4,AR4,BE4)/SUM(AQ4,AR4,BE4,BD4)))</f>
        <v>1</v>
      </c>
      <c r="BJ4" s="427">
        <f t="shared" ref="BJ4:BJ18" si="13">IF(A4="","",IF(SUM(AQ4,AR4,BD4,BE4)=0,"",SUM(AQ4,AR4)/SUM(AQ4,AR4,BD4,BE4)))</f>
        <v>1</v>
      </c>
      <c r="BK4" s="428">
        <f t="shared" ref="BK4:BK18" si="14">IF(A4="","",IF(SUM(AO4:AP4,BC4,BG4)=0,"",SUM(AO4,AP4)/(SUM(AO4,AP4,BC4,BG4))))</f>
        <v>1</v>
      </c>
      <c r="BL4" s="429" t="str">
        <f ca="1">IF(OR(A4="",C4=0),"",Errors!C71+Errors!L71)</f>
        <v/>
      </c>
      <c r="BM4" s="430" t="str">
        <f ca="1">IF(OR(A4="",C4=0),"",Errors!D71+Errors!M71)</f>
        <v/>
      </c>
      <c r="BN4" s="430" t="str">
        <f ca="1">IF(OR(A4="",C4=0),"",Errors!E71+Errors!N71)</f>
        <v/>
      </c>
      <c r="BO4" s="430" t="str">
        <f ca="1">IF(OR(A4="",C4=0),"",Errors!F71+Errors!O71)</f>
        <v/>
      </c>
      <c r="BP4" s="430" t="str">
        <f ca="1">IF(OR(A4="",C4=0),"",Errors!G71+Errors!P71)</f>
        <v/>
      </c>
      <c r="BQ4" s="431" t="str">
        <f>IF(OR(A4="",C4=0),"",SUM(BL4:BP4))</f>
        <v/>
      </c>
    </row>
    <row r="5" spans="1:69" s="2" customFormat="1" ht="20" customHeight="1">
      <c r="A5" s="432" t="str">
        <f ca="1">IF(ISBLANK(Rosters!$B12),"",Rosters!$B12)</f>
        <v>4</v>
      </c>
      <c r="B5" s="433" t="str">
        <f ca="1">IF(ISBLANK(Rosters!$C12),"",Rosters!$C12)</f>
        <v>CoCo Sparx</v>
      </c>
      <c r="C5" s="434">
        <f ca="1">IF(A5="","",SUM(LU!N10,LU!N109))</f>
        <v>0</v>
      </c>
      <c r="D5" s="434">
        <f ca="1">IF(A5="","",SUM(LU!D10,LU!D109))</f>
        <v>0</v>
      </c>
      <c r="E5" s="434">
        <f ca="1">IF(A5="","",SUM(LU!I10,LU!I109))</f>
        <v>19</v>
      </c>
      <c r="F5" s="435">
        <f t="shared" ref="F5:F18" si="15">IF(A5="","",SUM(C5:E5))</f>
        <v>19</v>
      </c>
      <c r="G5" s="436" t="str">
        <f ca="1">IF(OR(C5=0,A5=""),"",SK!Q125)</f>
        <v/>
      </c>
      <c r="H5" s="437" t="str">
        <f ca="1">IF(OR(C5=0,A5=""),"",SK!N125)</f>
        <v/>
      </c>
      <c r="I5" s="437" t="str">
        <f ca="1">IF(OR(C5=0,A5=""),"",SK!T125)</f>
        <v/>
      </c>
      <c r="J5" s="438" t="str">
        <f ca="1">IF(OR(C5=0,A5=""),"",SK!D125)</f>
        <v/>
      </c>
      <c r="K5" s="439" t="str">
        <f ca="1">IF(OR(A5="",SK!E125="",SK!E125=0),"",J5/SK!E125)</f>
        <v/>
      </c>
      <c r="L5" s="440" t="str">
        <f ca="1">IF(OR(C5=0,A5=""),"",SK!G125)</f>
        <v/>
      </c>
      <c r="M5" s="438" t="str">
        <f ca="1">IF(OR(C5=0,A5=""),"",SK!H125)</f>
        <v/>
      </c>
      <c r="N5" s="437" t="str">
        <f ca="1">IF(OR(C5=0,A5=""),"",SK!J125)</f>
        <v/>
      </c>
      <c r="O5" s="437" t="str">
        <f ca="1">IF(OR(C5=0,A5=""),"",SK!L125)</f>
        <v/>
      </c>
      <c r="P5" s="441" t="str">
        <f t="shared" si="0"/>
        <v/>
      </c>
      <c r="Q5" s="442" t="str">
        <f ca="1">IF(OR(C5=0,A5=""),"",SK!I125)</f>
        <v/>
      </c>
      <c r="R5" s="522">
        <f ca="1">IF(OR(A5="",F5=0),"",SUM(LU!P56,LU!P155))</f>
        <v>34</v>
      </c>
      <c r="S5" s="438">
        <f ca="1">IF(OR(A5="",F5=0),"",SUM(LU!P79,LU!P178))</f>
        <v>39</v>
      </c>
      <c r="T5" s="434" t="str">
        <f ca="1">IF(OR(C5=0,A5=""),"",SUM(LU!N33,LU!N132))</f>
        <v/>
      </c>
      <c r="U5" s="434" t="str">
        <f ca="1">IF(OR(D5=0,A5=""),"",SUM(LU!D33,LU!D132))</f>
        <v/>
      </c>
      <c r="V5" s="434">
        <f ca="1">IF(OR(A5="",E5=0),"",SUM(LU!I33,LU!I132))</f>
        <v>-5</v>
      </c>
      <c r="W5" s="438">
        <f ca="1">IF(OR(A5="",F5=0),"",SUM(LU!P33,LU!P132))</f>
        <v>-5</v>
      </c>
      <c r="X5" s="444">
        <f t="shared" ref="X5:X18" ca="1" si="16">IF(OR(A5="",F5="",F5=0),"",W5/F5)</f>
        <v>-0.26315789473684209</v>
      </c>
      <c r="Y5" s="445"/>
      <c r="Z5" s="536">
        <f t="shared" ref="Z5:Z18" ca="1" si="17">IF(OR(A5="",F5=0,R$24=""),"",R5-R$24)</f>
        <v>17.615384615384617</v>
      </c>
      <c r="AA5" s="446">
        <f t="shared" ref="AA5:AA18" ca="1" si="18">IF(OR(A5="",F5=0,S$24=""),"",S5-S$24)</f>
        <v>-9</v>
      </c>
      <c r="AB5" s="447">
        <f t="shared" ref="AB5:AB18" ca="1" si="19">IF(OR(A5="",F5=0,Z5=""),"",Z5-AA5)</f>
        <v>26.615384615384617</v>
      </c>
      <c r="AC5" s="448">
        <f ca="1">IF(OR(A5="",X5="",LU!$D$5=0),"",X5-(SUM(W$4:W$19)/SUM(F$4:F$19)))</f>
        <v>2.0989110707803995</v>
      </c>
      <c r="AD5" s="449">
        <f ca="1">IF(OR(A5="",F5=0),"",SUM(PT!Q5,PT!Q6))</f>
        <v>6</v>
      </c>
      <c r="AE5" s="434">
        <f ca="1">IF(OR(A5="",F5=0),"",SUM(PT!AH5,PT!AH6))</f>
        <v>0</v>
      </c>
      <c r="AF5" s="435">
        <f ca="1">IF(OR(A5="",F5=0),"",SUM(PT!AI5,PT!AI6))</f>
        <v>1</v>
      </c>
      <c r="AG5" s="450" t="str">
        <f t="shared" ref="AG5:AG18" si="20">A5</f>
        <v>4</v>
      </c>
      <c r="AH5" s="451" t="str">
        <f t="shared" ref="AH5:AH18" si="21">B5</f>
        <v>CoCo Sparx</v>
      </c>
      <c r="AI5" s="440">
        <f ca="1">IF($A5="","",SUM(Actions!C72,Actions!L72))</f>
        <v>1</v>
      </c>
      <c r="AJ5" s="437">
        <f ca="1">IF($A5="","",SUM(Actions!D72,Actions!M72))</f>
        <v>0</v>
      </c>
      <c r="AK5" s="437">
        <f ca="1">IF($A5="","",SUM(Actions!E72,Actions!N72))</f>
        <v>1</v>
      </c>
      <c r="AL5" s="437">
        <f ca="1">IF($A5="","",SUM(Actions!F72,Actions!O72))</f>
        <v>0</v>
      </c>
      <c r="AM5" s="437">
        <f ca="1">IF($A5="","",SUM(Actions!G72,Actions!P72))</f>
        <v>1</v>
      </c>
      <c r="AN5" s="445">
        <f t="shared" si="1"/>
        <v>3</v>
      </c>
      <c r="AO5" s="452">
        <f ca="1">IF($A5="","",SUM(Actions!C4,Actions!L4))</f>
        <v>3</v>
      </c>
      <c r="AP5" s="434">
        <f ca="1">IF($A5="","",SUM(Actions!D4,Actions!M4))</f>
        <v>1</v>
      </c>
      <c r="AQ5" s="434">
        <f ca="1">IF($A5="","",SUM(Actions!E4,Actions!N4))</f>
        <v>10</v>
      </c>
      <c r="AR5" s="434">
        <f ca="1">IF($A5="","",SUM(Actions!F4,Actions!O4))</f>
        <v>0</v>
      </c>
      <c r="AS5" s="434">
        <f ca="1">IF($A5="","",SUM(Actions!G4,Actions!P4))</f>
        <v>0</v>
      </c>
      <c r="AT5" s="438">
        <f t="shared" si="2"/>
        <v>14</v>
      </c>
      <c r="AU5" s="453">
        <f t="shared" si="3"/>
        <v>17</v>
      </c>
      <c r="AV5" s="435">
        <f t="shared" si="4"/>
        <v>0</v>
      </c>
      <c r="AW5" s="443">
        <f t="shared" si="5"/>
        <v>0.15789473684210525</v>
      </c>
      <c r="AX5" s="454">
        <f t="shared" si="6"/>
        <v>0.75</v>
      </c>
      <c r="AY5" s="438">
        <f t="shared" si="7"/>
        <v>0.73684210526315785</v>
      </c>
      <c r="AZ5" s="441">
        <f t="shared" si="8"/>
        <v>0.32558139534883723</v>
      </c>
      <c r="BA5" s="453">
        <f t="shared" si="9"/>
        <v>0.89473684210526316</v>
      </c>
      <c r="BB5" s="455">
        <f t="shared" si="10"/>
        <v>0.36170212765957449</v>
      </c>
      <c r="BC5" s="456">
        <f ca="1">IF($A5="","",SUM(Errors!C4,Errors!L4))</f>
        <v>0</v>
      </c>
      <c r="BD5" s="457">
        <f ca="1">IF($A5="","",SUM(Errors!D4,Errors!M4))</f>
        <v>0</v>
      </c>
      <c r="BE5" s="457">
        <f ca="1">IF($A5="","",SUM(Errors!E4,Errors!N4))</f>
        <v>0</v>
      </c>
      <c r="BF5" s="457">
        <f ca="1">IF($A5="","",SUM(Errors!F4,Errors!O4))</f>
        <v>0</v>
      </c>
      <c r="BG5" s="458">
        <f ca="1">IF($A5="","",SUM(Errors!G4,Errors!P4))</f>
        <v>0</v>
      </c>
      <c r="BH5" s="447">
        <f t="shared" si="11"/>
        <v>0</v>
      </c>
      <c r="BI5" s="459">
        <f t="shared" si="12"/>
        <v>1</v>
      </c>
      <c r="BJ5" s="459">
        <f t="shared" si="13"/>
        <v>1</v>
      </c>
      <c r="BK5" s="428">
        <f t="shared" si="14"/>
        <v>1</v>
      </c>
      <c r="BL5" s="460" t="str">
        <f ca="1">IF(OR(A5="",C5=0),"",Errors!C72+Errors!L72)</f>
        <v/>
      </c>
      <c r="BM5" s="461" t="str">
        <f ca="1">IF(OR(A5="",C5=0),"",Errors!D72+Errors!M72)</f>
        <v/>
      </c>
      <c r="BN5" s="461" t="str">
        <f ca="1">IF(OR(A5="",C5=0),"",Errors!E72+Errors!N72)</f>
        <v/>
      </c>
      <c r="BO5" s="461" t="str">
        <f ca="1">IF(OR(A5="",C5=0),"",Errors!F72+Errors!O72)</f>
        <v/>
      </c>
      <c r="BP5" s="461" t="str">
        <f ca="1">IF(OR(A5="",C5=0),"",Errors!G72+Errors!P72)</f>
        <v/>
      </c>
      <c r="BQ5" s="462" t="str">
        <f t="shared" ref="BQ5:BQ23" si="22">IF(OR(A5="",C5=0),"",SUM(BL5:BP5))</f>
        <v/>
      </c>
    </row>
    <row r="6" spans="1:69" s="2" customFormat="1" ht="20" customHeight="1">
      <c r="A6" s="432" t="str">
        <f ca="1">IF(ISBLANK(Rosters!$B13),"",Rosters!$B13)</f>
        <v>10</v>
      </c>
      <c r="B6" s="433" t="str">
        <f ca="1">IF(ISBLANK(Rosters!$C13),"",Rosters!$C13)</f>
        <v>Take-Out</v>
      </c>
      <c r="C6" s="434">
        <f ca="1">IF(A6="","",SUM(LU!N11,LU!N110))</f>
        <v>0</v>
      </c>
      <c r="D6" s="434">
        <f ca="1">IF(A6="","",SUM(LU!D11,LU!D110))</f>
        <v>0</v>
      </c>
      <c r="E6" s="434">
        <f ca="1">IF(A6="","",SUM(LU!I11,LU!I110))</f>
        <v>11</v>
      </c>
      <c r="F6" s="435">
        <f t="shared" si="15"/>
        <v>11</v>
      </c>
      <c r="G6" s="436" t="str">
        <f ca="1">IF(OR(C6=0,A6=""),"",SK!Q128)</f>
        <v/>
      </c>
      <c r="H6" s="437" t="str">
        <f ca="1">IF(OR(C6=0,A6=""),"",SK!N128)</f>
        <v/>
      </c>
      <c r="I6" s="437" t="str">
        <f ca="1">IF(OR(C6=0,A6=""),"",SK!T128)</f>
        <v/>
      </c>
      <c r="J6" s="438" t="str">
        <f ca="1">IF(OR(C6=0,A6=""),"",SK!D128)</f>
        <v/>
      </c>
      <c r="K6" s="439" t="str">
        <f ca="1">IF(OR(A6="",SK!E128="",SK!E128=0),"",J6/SK!E128)</f>
        <v/>
      </c>
      <c r="L6" s="440" t="str">
        <f ca="1">IF(OR(C6=0,A6=""),"",SK!G128)</f>
        <v/>
      </c>
      <c r="M6" s="438" t="str">
        <f ca="1">IF(OR(C6=0,A6=""),"",SK!H128)</f>
        <v/>
      </c>
      <c r="N6" s="437" t="str">
        <f ca="1">IF(OR(C6=0,A6=""),"",SK!J128)</f>
        <v/>
      </c>
      <c r="O6" s="437" t="str">
        <f ca="1">IF(OR(C6=0,A6=""),"",SK!L128)</f>
        <v/>
      </c>
      <c r="P6" s="441" t="str">
        <f t="shared" si="0"/>
        <v/>
      </c>
      <c r="Q6" s="442" t="str">
        <f ca="1">IF(OR(C6=0,A6=""),"",SK!I128)</f>
        <v/>
      </c>
      <c r="R6" s="522">
        <f ca="1">IF(OR(A6="",F6=0),"",SUM(LU!P57,LU!P156))</f>
        <v>9</v>
      </c>
      <c r="S6" s="438">
        <f ca="1">IF(OR(A6="",F6=0),"",SUM(LU!P80,LU!P179))</f>
        <v>60</v>
      </c>
      <c r="T6" s="434" t="str">
        <f ca="1">IF(OR(C6=0,A6=""),"",SUM(LU!N34,LU!N133))</f>
        <v/>
      </c>
      <c r="U6" s="434" t="str">
        <f ca="1">IF(OR(D6=0,A6=""),"",SUM(LU!D34,LU!D133))</f>
        <v/>
      </c>
      <c r="V6" s="434">
        <f ca="1">IF(OR(A6="",E6=0),"",SUM(LU!I34,LU!I133))</f>
        <v>-51</v>
      </c>
      <c r="W6" s="438">
        <f ca="1">IF(OR(A6="",F6=0),"",SUM(LU!P34,LU!P133))</f>
        <v>-51</v>
      </c>
      <c r="X6" s="444">
        <f t="shared" ca="1" si="16"/>
        <v>-4.6363636363636367</v>
      </c>
      <c r="Y6" s="445"/>
      <c r="Z6" s="536">
        <f t="shared" ca="1" si="17"/>
        <v>-7.3846153846153832</v>
      </c>
      <c r="AA6" s="446">
        <f t="shared" ca="1" si="18"/>
        <v>12</v>
      </c>
      <c r="AB6" s="447">
        <f t="shared" ca="1" si="19"/>
        <v>-19.384615384615383</v>
      </c>
      <c r="AC6" s="448">
        <f ca="1">IF(OR(A6="",X6="",LU!$D$5=0),"",X6-(SUM(W$4:W$19)/SUM(F$4:F$19)))</f>
        <v>-2.2742946708463951</v>
      </c>
      <c r="AD6" s="449">
        <f ca="1">IF(OR(A6="",F6=0),"",SUM(PT!Q7,PT!Q8))</f>
        <v>4</v>
      </c>
      <c r="AE6" s="434">
        <f ca="1">IF(OR(A6="",F6=0),"",SUM(PT!AH7,PT!AH8))</f>
        <v>3</v>
      </c>
      <c r="AF6" s="435">
        <f ca="1">IF(OR(A6="",F6=0),"",SUM(PT!AI7,PT!AI8))</f>
        <v>4</v>
      </c>
      <c r="AG6" s="450" t="str">
        <f t="shared" si="20"/>
        <v>10</v>
      </c>
      <c r="AH6" s="451" t="str">
        <f t="shared" si="21"/>
        <v>Take-Out</v>
      </c>
      <c r="AI6" s="440">
        <f ca="1">IF($A6="","",SUM(Actions!C73,Actions!L73))</f>
        <v>0</v>
      </c>
      <c r="AJ6" s="437">
        <f ca="1">IF($A6="","",SUM(Actions!D73,Actions!M73))</f>
        <v>0</v>
      </c>
      <c r="AK6" s="437">
        <f ca="1">IF($A6="","",SUM(Actions!E73,Actions!N73))</f>
        <v>0</v>
      </c>
      <c r="AL6" s="437">
        <f ca="1">IF($A6="","",SUM(Actions!F73,Actions!O73))</f>
        <v>0</v>
      </c>
      <c r="AM6" s="437">
        <f ca="1">IF($A6="","",SUM(Actions!G73,Actions!P73))</f>
        <v>0</v>
      </c>
      <c r="AN6" s="445">
        <f t="shared" si="1"/>
        <v>0</v>
      </c>
      <c r="AO6" s="452">
        <f ca="1">IF($A6="","",SUM(Actions!C5,Actions!L5))</f>
        <v>0</v>
      </c>
      <c r="AP6" s="434">
        <f ca="1">IF($A6="","",SUM(Actions!D5,Actions!M5))</f>
        <v>0</v>
      </c>
      <c r="AQ6" s="434">
        <f ca="1">IF($A6="","",SUM(Actions!E5,Actions!N5))</f>
        <v>4</v>
      </c>
      <c r="AR6" s="434">
        <f ca="1">IF($A6="","",SUM(Actions!F5,Actions!O5))</f>
        <v>0</v>
      </c>
      <c r="AS6" s="434">
        <f ca="1">IF($A6="","",SUM(Actions!G5,Actions!P5))</f>
        <v>0</v>
      </c>
      <c r="AT6" s="438">
        <f t="shared" si="2"/>
        <v>4</v>
      </c>
      <c r="AU6" s="453">
        <f t="shared" si="3"/>
        <v>4</v>
      </c>
      <c r="AV6" s="435">
        <f t="shared" si="4"/>
        <v>0</v>
      </c>
      <c r="AW6" s="443">
        <f t="shared" si="5"/>
        <v>0</v>
      </c>
      <c r="AX6" s="454">
        <f t="shared" si="6"/>
        <v>0</v>
      </c>
      <c r="AY6" s="438">
        <f t="shared" si="7"/>
        <v>0.36363636363636365</v>
      </c>
      <c r="AZ6" s="441">
        <f t="shared" si="8"/>
        <v>9.3023255813953487E-2</v>
      </c>
      <c r="BA6" s="453">
        <f t="shared" si="9"/>
        <v>0.36363636363636365</v>
      </c>
      <c r="BB6" s="455">
        <f t="shared" si="10"/>
        <v>8.5106382978723402E-2</v>
      </c>
      <c r="BC6" s="456">
        <f ca="1">IF($A6="","",SUM(Errors!C5,Errors!L5))</f>
        <v>0</v>
      </c>
      <c r="BD6" s="457">
        <f ca="1">IF($A6="","",SUM(Errors!D5,Errors!M5))</f>
        <v>0</v>
      </c>
      <c r="BE6" s="457">
        <f ca="1">IF($A6="","",SUM(Errors!E5,Errors!N5))</f>
        <v>0</v>
      </c>
      <c r="BF6" s="457">
        <f ca="1">IF($A6="","",SUM(Errors!F5,Errors!O5))</f>
        <v>0</v>
      </c>
      <c r="BG6" s="458">
        <f ca="1">IF($A6="","",SUM(Errors!G5,Errors!P5))</f>
        <v>0</v>
      </c>
      <c r="BH6" s="447">
        <f t="shared" si="11"/>
        <v>0</v>
      </c>
      <c r="BI6" s="459">
        <f t="shared" si="12"/>
        <v>1</v>
      </c>
      <c r="BJ6" s="459">
        <f t="shared" si="13"/>
        <v>1</v>
      </c>
      <c r="BK6" s="428" t="str">
        <f t="shared" si="14"/>
        <v/>
      </c>
      <c r="BL6" s="460" t="str">
        <f ca="1">IF(OR(A6="",C6=0),"",Errors!C73+Errors!L73)</f>
        <v/>
      </c>
      <c r="BM6" s="461" t="str">
        <f ca="1">IF(OR(A6="",C6=0),"",Errors!D73+Errors!M73)</f>
        <v/>
      </c>
      <c r="BN6" s="461" t="str">
        <f ca="1">IF(OR(A6="",C6=0),"",Errors!E73+Errors!N73)</f>
        <v/>
      </c>
      <c r="BO6" s="461" t="str">
        <f ca="1">IF(OR(A6="",C6=0),"",Errors!F73+Errors!O73)</f>
        <v/>
      </c>
      <c r="BP6" s="461" t="str">
        <f ca="1">IF(OR(A6="",C6=0),"",Errors!G73+Errors!P73)</f>
        <v/>
      </c>
      <c r="BQ6" s="462" t="str">
        <f t="shared" si="22"/>
        <v/>
      </c>
    </row>
    <row r="7" spans="1:69" s="2" customFormat="1" ht="20" customHeight="1">
      <c r="A7" s="432" t="str">
        <f ca="1">IF(ISBLANK(Rosters!$B14),"",Rosters!$B14)</f>
        <v>16</v>
      </c>
      <c r="B7" s="433" t="str">
        <f ca="1">IF(ISBLANK(Rosters!$C14),"",Rosters!$C14)</f>
        <v>Killustrator</v>
      </c>
      <c r="C7" s="434">
        <f ca="1">IF(A7="","",SUM(LU!N12,LU!N111))</f>
        <v>0</v>
      </c>
      <c r="D7" s="434">
        <f ca="1">IF(A7="","",SUM(LU!D12,LU!D111))</f>
        <v>0</v>
      </c>
      <c r="E7" s="434">
        <f ca="1">IF(A7="","",SUM(LU!I12,LU!I111))</f>
        <v>18</v>
      </c>
      <c r="F7" s="435">
        <f t="shared" si="15"/>
        <v>18</v>
      </c>
      <c r="G7" s="436" t="str">
        <f ca="1">IF(OR(C7=0,A7=""),"",SK!Q131)</f>
        <v/>
      </c>
      <c r="H7" s="437" t="str">
        <f ca="1">IF(OR(C7=0,A7=""),"",SK!N131)</f>
        <v/>
      </c>
      <c r="I7" s="437" t="str">
        <f ca="1">IF(OR(C7=0,A7=""),"",SK!T131)</f>
        <v/>
      </c>
      <c r="J7" s="438" t="str">
        <f ca="1">IF(OR(C7=0,A7=""),"",SK!D131)</f>
        <v/>
      </c>
      <c r="K7" s="439" t="str">
        <f ca="1">IF(OR(A7="",SK!E131="",SK!E131=0),"",J7/SK!E131)</f>
        <v/>
      </c>
      <c r="L7" s="440" t="str">
        <f ca="1">IF(OR(C7=0,A7=""),"",SK!G131)</f>
        <v/>
      </c>
      <c r="M7" s="438" t="str">
        <f ca="1">IF(OR(C7=0,A7=""),"",SK!H131)</f>
        <v/>
      </c>
      <c r="N7" s="437" t="str">
        <f ca="1">IF(OR(C7=0,A7=""),"",SK!J131)</f>
        <v/>
      </c>
      <c r="O7" s="437" t="str">
        <f ca="1">IF(OR(C7=0,A7=""),"",SK!L131)</f>
        <v/>
      </c>
      <c r="P7" s="441" t="str">
        <f t="shared" si="0"/>
        <v/>
      </c>
      <c r="Q7" s="442" t="str">
        <f ca="1">IF(OR(C7=0,A7=""),"",SK!I131)</f>
        <v/>
      </c>
      <c r="R7" s="522">
        <f ca="1">IF(OR(A7="",F7=0),"",SUM(LU!P58,LU!P157))</f>
        <v>16</v>
      </c>
      <c r="S7" s="438">
        <f ca="1">IF(OR(A7="",F7=0),"",SUM(LU!P81,LU!P180))</f>
        <v>63</v>
      </c>
      <c r="T7" s="434" t="str">
        <f ca="1">IF(OR(C7=0,A7=""),"",SUM(LU!N35,LU!N134))</f>
        <v/>
      </c>
      <c r="U7" s="434" t="str">
        <f ca="1">IF(OR(D7=0,A7=""),"",SUM(LU!D35,LU!D134))</f>
        <v/>
      </c>
      <c r="V7" s="434">
        <f ca="1">IF(OR(A7="",E7=0),"",SUM(LU!I35,LU!I134))</f>
        <v>-47</v>
      </c>
      <c r="W7" s="438">
        <f ca="1">IF(OR(A7="",F7=0),"",SUM(LU!P35,LU!P134))</f>
        <v>-47</v>
      </c>
      <c r="X7" s="444">
        <f t="shared" ca="1" si="16"/>
        <v>-2.6111111111111112</v>
      </c>
      <c r="Y7" s="445"/>
      <c r="Z7" s="536">
        <f t="shared" ca="1" si="17"/>
        <v>-0.38461538461538325</v>
      </c>
      <c r="AA7" s="446">
        <f t="shared" ca="1" si="18"/>
        <v>15</v>
      </c>
      <c r="AB7" s="447">
        <f t="shared" ca="1" si="19"/>
        <v>-15.384615384615383</v>
      </c>
      <c r="AC7" s="448">
        <f ca="1">IF(OR(A7="",X7="",LU!$D$5=0),"",X7-(SUM(W$4:W$19)/SUM(F$4:F$19)))</f>
        <v>-0.24904214559386961</v>
      </c>
      <c r="AD7" s="449">
        <f ca="1">IF(OR(A7="",F7=0),"",SUM(PT!Q9,PT!Q10))</f>
        <v>11</v>
      </c>
      <c r="AE7" s="434">
        <f ca="1">IF(OR(A7="",F7=0),"",SUM(PT!AH9,PT!AH10))</f>
        <v>1</v>
      </c>
      <c r="AF7" s="435">
        <f ca="1">IF(OR(A7="",F7=0),"",SUM(PT!AI9,PT!AI10))</f>
        <v>3</v>
      </c>
      <c r="AG7" s="450" t="str">
        <f t="shared" si="20"/>
        <v>16</v>
      </c>
      <c r="AH7" s="451" t="str">
        <f t="shared" si="21"/>
        <v>Killustrator</v>
      </c>
      <c r="AI7" s="440">
        <f ca="1">IF($A7="","",SUM(Actions!C74,Actions!L74))</f>
        <v>0</v>
      </c>
      <c r="AJ7" s="437">
        <f ca="1">IF($A7="","",SUM(Actions!D74,Actions!M74))</f>
        <v>0</v>
      </c>
      <c r="AK7" s="437">
        <f ca="1">IF($A7="","",SUM(Actions!E74,Actions!N74))</f>
        <v>0</v>
      </c>
      <c r="AL7" s="437">
        <f ca="1">IF($A7="","",SUM(Actions!F74,Actions!O74))</f>
        <v>0</v>
      </c>
      <c r="AM7" s="437">
        <f ca="1">IF($A7="","",SUM(Actions!G74,Actions!P74))</f>
        <v>0</v>
      </c>
      <c r="AN7" s="445">
        <f t="shared" si="1"/>
        <v>0</v>
      </c>
      <c r="AO7" s="452">
        <f ca="1">IF($A7="","",SUM(Actions!C6,Actions!L6))</f>
        <v>0</v>
      </c>
      <c r="AP7" s="434">
        <f ca="1">IF($A7="","",SUM(Actions!D6,Actions!M6))</f>
        <v>0</v>
      </c>
      <c r="AQ7" s="434">
        <f ca="1">IF($A7="","",SUM(Actions!E6,Actions!N6))</f>
        <v>6</v>
      </c>
      <c r="AR7" s="434">
        <f ca="1">IF($A7="","",SUM(Actions!F6,Actions!O6))</f>
        <v>0</v>
      </c>
      <c r="AS7" s="434">
        <f ca="1">IF($A7="","",SUM(Actions!G6,Actions!P6))</f>
        <v>0</v>
      </c>
      <c r="AT7" s="438">
        <f t="shared" si="2"/>
        <v>6</v>
      </c>
      <c r="AU7" s="453">
        <f t="shared" si="3"/>
        <v>6</v>
      </c>
      <c r="AV7" s="435">
        <f t="shared" si="4"/>
        <v>0</v>
      </c>
      <c r="AW7" s="443">
        <f t="shared" si="5"/>
        <v>0</v>
      </c>
      <c r="AX7" s="454">
        <f t="shared" si="6"/>
        <v>0</v>
      </c>
      <c r="AY7" s="438">
        <f t="shared" si="7"/>
        <v>0.33333333333333331</v>
      </c>
      <c r="AZ7" s="441">
        <f t="shared" si="8"/>
        <v>0.13953488372093023</v>
      </c>
      <c r="BA7" s="453">
        <f t="shared" si="9"/>
        <v>0.33333333333333331</v>
      </c>
      <c r="BB7" s="455">
        <f t="shared" si="10"/>
        <v>0.1276595744680851</v>
      </c>
      <c r="BC7" s="456">
        <f ca="1">IF($A7="","",SUM(Errors!C6,Errors!L6))</f>
        <v>0</v>
      </c>
      <c r="BD7" s="457">
        <f ca="1">IF($A7="","",SUM(Errors!D6,Errors!M6))</f>
        <v>0</v>
      </c>
      <c r="BE7" s="457">
        <f ca="1">IF($A7="","",SUM(Errors!E6,Errors!N6))</f>
        <v>0</v>
      </c>
      <c r="BF7" s="457">
        <f ca="1">IF($A7="","",SUM(Errors!F6,Errors!O6))</f>
        <v>0</v>
      </c>
      <c r="BG7" s="458">
        <f ca="1">IF($A7="","",SUM(Errors!G6,Errors!P6))</f>
        <v>0</v>
      </c>
      <c r="BH7" s="447">
        <f t="shared" si="11"/>
        <v>0</v>
      </c>
      <c r="BI7" s="459">
        <f t="shared" si="12"/>
        <v>1</v>
      </c>
      <c r="BJ7" s="459">
        <f t="shared" si="13"/>
        <v>1</v>
      </c>
      <c r="BK7" s="428" t="str">
        <f t="shared" si="14"/>
        <v/>
      </c>
      <c r="BL7" s="460" t="str">
        <f ca="1">IF(OR(A7="",C7=0),"",Errors!C74+Errors!L74)</f>
        <v/>
      </c>
      <c r="BM7" s="461" t="str">
        <f ca="1">IF(OR(A7="",C7=0),"",Errors!D74+Errors!M74)</f>
        <v/>
      </c>
      <c r="BN7" s="461" t="str">
        <f ca="1">IF(OR(A7="",C7=0),"",Errors!E74+Errors!N74)</f>
        <v/>
      </c>
      <c r="BO7" s="461" t="str">
        <f ca="1">IF(OR(A7="",C7=0),"",Errors!F74+Errors!O74)</f>
        <v/>
      </c>
      <c r="BP7" s="461" t="str">
        <f ca="1">IF(OR(A7="",C7=0),"",Errors!G74+Errors!P74)</f>
        <v/>
      </c>
      <c r="BQ7" s="462" t="str">
        <f t="shared" si="22"/>
        <v/>
      </c>
    </row>
    <row r="8" spans="1:69" s="2" customFormat="1" ht="20" customHeight="1">
      <c r="A8" s="432" t="str">
        <f ca="1">IF(ISBLANK(Rosters!$B15),"",Rosters!$B15)</f>
        <v>45</v>
      </c>
      <c r="B8" s="433" t="str">
        <f ca="1">IF(ISBLANK(Rosters!$C15),"",Rosters!$C15)</f>
        <v>Halochic</v>
      </c>
      <c r="C8" s="434">
        <f ca="1">IF(A8="","",SUM(LU!N13,LU!N112))</f>
        <v>0</v>
      </c>
      <c r="D8" s="434">
        <f ca="1">IF(A8="","",SUM(LU!D13,LU!D112))</f>
        <v>0</v>
      </c>
      <c r="E8" s="434">
        <f ca="1">IF(A8="","",SUM(LU!I13,LU!I112))</f>
        <v>13</v>
      </c>
      <c r="F8" s="435">
        <f t="shared" si="15"/>
        <v>13</v>
      </c>
      <c r="G8" s="436" t="str">
        <f ca="1">IF(OR(C8=0,A8=""),"",SK!Q134)</f>
        <v/>
      </c>
      <c r="H8" s="437" t="str">
        <f ca="1">IF(OR(C8=0,A8=""),"",SK!N134)</f>
        <v/>
      </c>
      <c r="I8" s="437" t="str">
        <f ca="1">IF(OR(C8=0,A8=""),"",SK!T134)</f>
        <v/>
      </c>
      <c r="J8" s="438" t="str">
        <f ca="1">IF(OR(C8=0,A8=""),"",SK!D134)</f>
        <v/>
      </c>
      <c r="K8" s="439" t="str">
        <f ca="1">IF(OR(A8="",SK!E134="",SK!E134=0),"",J8/SK!E134)</f>
        <v/>
      </c>
      <c r="L8" s="440" t="str">
        <f ca="1">IF(OR(C8=0,A8=""),"",SK!G134)</f>
        <v/>
      </c>
      <c r="M8" s="438" t="str">
        <f ca="1">IF(OR(C8=0,A8=""),"",SK!H134)</f>
        <v/>
      </c>
      <c r="N8" s="437" t="str">
        <f ca="1">IF(OR(C8=0,A8=""),"",SK!J134)</f>
        <v/>
      </c>
      <c r="O8" s="437" t="str">
        <f ca="1">IF(OR(C8=0,A8=""),"",SK!L134)</f>
        <v/>
      </c>
      <c r="P8" s="441" t="str">
        <f t="shared" si="0"/>
        <v/>
      </c>
      <c r="Q8" s="442" t="str">
        <f ca="1">IF(OR(C8=0,A8=""),"",SK!I134)</f>
        <v/>
      </c>
      <c r="R8" s="522">
        <f ca="1">IF(OR(A8="",F8=0),"",SUM(LU!P59,LU!P158))</f>
        <v>9</v>
      </c>
      <c r="S8" s="438">
        <f ca="1">IF(OR(A8="",F8=0),"",SUM(LU!P82,LU!P181))</f>
        <v>56</v>
      </c>
      <c r="T8" s="434" t="str">
        <f ca="1">IF(OR(C8=0,A8=""),"",SUM(LU!N36,LU!N135))</f>
        <v/>
      </c>
      <c r="U8" s="434" t="str">
        <f ca="1">IF(OR(D8=0,A8=""),"",SUM(LU!D36,LU!D135))</f>
        <v/>
      </c>
      <c r="V8" s="434">
        <f ca="1">IF(OR(A8="",E8=0),"",SUM(LU!I36,LU!I135))</f>
        <v>-47</v>
      </c>
      <c r="W8" s="438">
        <f ca="1">IF(OR(A8="",F8=0),"",SUM(LU!P36,LU!P135))</f>
        <v>-47</v>
      </c>
      <c r="X8" s="444">
        <f t="shared" ca="1" si="16"/>
        <v>-3.6153846153846154</v>
      </c>
      <c r="Y8" s="445"/>
      <c r="Z8" s="536">
        <f t="shared" ca="1" si="17"/>
        <v>-7.3846153846153832</v>
      </c>
      <c r="AA8" s="446">
        <f t="shared" ca="1" si="18"/>
        <v>8</v>
      </c>
      <c r="AB8" s="447">
        <f t="shared" ca="1" si="19"/>
        <v>-15.384615384615383</v>
      </c>
      <c r="AC8" s="448">
        <f ca="1">IF(OR(A8="",X8="",LU!$D$5=0),"",X8-(SUM(W$4:W$19)/SUM(F$4:F$19)))</f>
        <v>-1.2533156498673739</v>
      </c>
      <c r="AD8" s="449">
        <f ca="1">IF(OR(A8="",F8=0),"",SUM(PT!Q11,PT!Q12))</f>
        <v>7</v>
      </c>
      <c r="AE8" s="434">
        <f ca="1">IF(OR(A8="",F8=0),"",SUM(PT!AH11,PT!AH12))</f>
        <v>3</v>
      </c>
      <c r="AF8" s="435">
        <f ca="1">IF(OR(A8="",F8=0),"",SUM(PT!AI11,PT!AI12))</f>
        <v>4</v>
      </c>
      <c r="AG8" s="450" t="str">
        <f t="shared" si="20"/>
        <v>45</v>
      </c>
      <c r="AH8" s="451" t="str">
        <f t="shared" si="21"/>
        <v>Halochic</v>
      </c>
      <c r="AI8" s="440">
        <f ca="1">IF($A8="","",SUM(Actions!C75,Actions!L75))</f>
        <v>0</v>
      </c>
      <c r="AJ8" s="437">
        <f ca="1">IF($A8="","",SUM(Actions!D75,Actions!M75))</f>
        <v>0</v>
      </c>
      <c r="AK8" s="437">
        <f ca="1">IF($A8="","",SUM(Actions!E75,Actions!N75))</f>
        <v>0</v>
      </c>
      <c r="AL8" s="437">
        <f ca="1">IF($A8="","",SUM(Actions!F75,Actions!O75))</f>
        <v>0</v>
      </c>
      <c r="AM8" s="437">
        <f ca="1">IF($A8="","",SUM(Actions!G75,Actions!P75))</f>
        <v>0</v>
      </c>
      <c r="AN8" s="445">
        <f t="shared" si="1"/>
        <v>0</v>
      </c>
      <c r="AO8" s="452">
        <f ca="1">IF($A8="","",SUM(Actions!C7,Actions!L7))</f>
        <v>0</v>
      </c>
      <c r="AP8" s="434">
        <f ca="1">IF($A8="","",SUM(Actions!D7,Actions!M7))</f>
        <v>0</v>
      </c>
      <c r="AQ8" s="434">
        <f ca="1">IF($A8="","",SUM(Actions!E7,Actions!N7))</f>
        <v>4</v>
      </c>
      <c r="AR8" s="434">
        <f ca="1">IF($A8="","",SUM(Actions!F7,Actions!O7))</f>
        <v>0</v>
      </c>
      <c r="AS8" s="434">
        <f ca="1">IF($A8="","",SUM(Actions!G7,Actions!P7))</f>
        <v>0</v>
      </c>
      <c r="AT8" s="438">
        <f t="shared" si="2"/>
        <v>4</v>
      </c>
      <c r="AU8" s="453">
        <f t="shared" si="3"/>
        <v>4</v>
      </c>
      <c r="AV8" s="435">
        <f t="shared" si="4"/>
        <v>0</v>
      </c>
      <c r="AW8" s="443">
        <f t="shared" si="5"/>
        <v>0</v>
      </c>
      <c r="AX8" s="454">
        <f t="shared" si="6"/>
        <v>0</v>
      </c>
      <c r="AY8" s="438">
        <f t="shared" si="7"/>
        <v>0.30769230769230771</v>
      </c>
      <c r="AZ8" s="441">
        <f t="shared" si="8"/>
        <v>9.3023255813953487E-2</v>
      </c>
      <c r="BA8" s="453">
        <f t="shared" si="9"/>
        <v>0.30769230769230771</v>
      </c>
      <c r="BB8" s="455">
        <f t="shared" si="10"/>
        <v>8.5106382978723402E-2</v>
      </c>
      <c r="BC8" s="456">
        <f ca="1">IF($A8="","",SUM(Errors!C7,Errors!L7))</f>
        <v>0</v>
      </c>
      <c r="BD8" s="457">
        <f ca="1">IF($A8="","",SUM(Errors!D7,Errors!M7))</f>
        <v>0</v>
      </c>
      <c r="BE8" s="457">
        <f ca="1">IF($A8="","",SUM(Errors!E7,Errors!N7))</f>
        <v>0</v>
      </c>
      <c r="BF8" s="457">
        <f ca="1">IF($A8="","",SUM(Errors!F7,Errors!O7))</f>
        <v>0</v>
      </c>
      <c r="BG8" s="458">
        <f ca="1">IF($A8="","",SUM(Errors!G7,Errors!P7))</f>
        <v>0</v>
      </c>
      <c r="BH8" s="447">
        <f t="shared" si="11"/>
        <v>0</v>
      </c>
      <c r="BI8" s="459">
        <f t="shared" si="12"/>
        <v>1</v>
      </c>
      <c r="BJ8" s="459">
        <f t="shared" si="13"/>
        <v>1</v>
      </c>
      <c r="BK8" s="428" t="str">
        <f t="shared" si="14"/>
        <v/>
      </c>
      <c r="BL8" s="460" t="str">
        <f ca="1">IF(OR(A8="",C8=0),"",Errors!C75+Errors!L75)</f>
        <v/>
      </c>
      <c r="BM8" s="461" t="str">
        <f ca="1">IF(OR(A8="",C8=0),"",Errors!D75+Errors!M75)</f>
        <v/>
      </c>
      <c r="BN8" s="461" t="str">
        <f ca="1">IF(OR(A8="",C8=0),"",Errors!E75+Errors!N75)</f>
        <v/>
      </c>
      <c r="BO8" s="461" t="str">
        <f ca="1">IF(OR(A8="",C8=0),"",Errors!F75+Errors!O75)</f>
        <v/>
      </c>
      <c r="BP8" s="461" t="str">
        <f ca="1">IF(OR(A8="",C8=0),"",Errors!G75+Errors!P75)</f>
        <v/>
      </c>
      <c r="BQ8" s="462" t="str">
        <f t="shared" si="22"/>
        <v/>
      </c>
    </row>
    <row r="9" spans="1:69" s="2" customFormat="1" ht="20" customHeight="1">
      <c r="A9" s="432" t="str">
        <f ca="1">IF(ISBLANK(Rosters!$B16),"",Rosters!$B16)</f>
        <v>47</v>
      </c>
      <c r="B9" s="433" t="str">
        <f ca="1">IF(ISBLANK(Rosters!$C16),"",Rosters!$C16)</f>
        <v>Ivanna Destroya</v>
      </c>
      <c r="C9" s="434">
        <f ca="1">IF(A9="","",SUM(LU!N14,LU!N113))</f>
        <v>0</v>
      </c>
      <c r="D9" s="434">
        <f ca="1">IF(A9="","",SUM(LU!D14,LU!D113))</f>
        <v>21</v>
      </c>
      <c r="E9" s="434">
        <f ca="1">IF(A9="","",SUM(LU!I14,LU!I113))</f>
        <v>2</v>
      </c>
      <c r="F9" s="435">
        <f t="shared" si="15"/>
        <v>23</v>
      </c>
      <c r="G9" s="436" t="str">
        <f ca="1">IF(OR(C9=0,A9=""),"",SK!Q137)</f>
        <v/>
      </c>
      <c r="H9" s="437" t="str">
        <f ca="1">IF(OR(C9=0,A9=""),"",SK!N137)</f>
        <v/>
      </c>
      <c r="I9" s="437" t="str">
        <f ca="1">IF(OR(C9=0,A9=""),"",SK!T137)</f>
        <v/>
      </c>
      <c r="J9" s="438" t="str">
        <f ca="1">IF(OR(C9=0,A9=""),"",SK!D137)</f>
        <v/>
      </c>
      <c r="K9" s="439" t="str">
        <f ca="1">IF(OR(A9="",SK!E137="",SK!E137=0),"",J9/SK!E137)</f>
        <v/>
      </c>
      <c r="L9" s="440" t="str">
        <f ca="1">IF(OR(C9=0,A9=""),"",SK!G137)</f>
        <v/>
      </c>
      <c r="M9" s="438" t="str">
        <f ca="1">IF(OR(C9=0,A9=""),"",SK!H137)</f>
        <v/>
      </c>
      <c r="N9" s="437" t="str">
        <f ca="1">IF(OR(C9=0,A9=""),"",SK!J137)</f>
        <v/>
      </c>
      <c r="O9" s="437" t="str">
        <f ca="1">IF(OR(C9=0,A9=""),"",SK!L137)</f>
        <v/>
      </c>
      <c r="P9" s="441" t="str">
        <f t="shared" si="0"/>
        <v/>
      </c>
      <c r="Q9" s="442" t="str">
        <f ca="1">IF(OR(C9=0,A9=""),"",SK!I137)</f>
        <v/>
      </c>
      <c r="R9" s="522">
        <f ca="1">IF(OR(A9="",F9=0),"",SUM(LU!P60,LU!P159))</f>
        <v>20</v>
      </c>
      <c r="S9" s="438">
        <f ca="1">IF(OR(A9="",F9=0),"",SUM(LU!P83,LU!P182))</f>
        <v>110</v>
      </c>
      <c r="T9" s="434" t="str">
        <f ca="1">IF(OR(C9=0,A9=""),"",SUM(LU!N37,LU!N136))</f>
        <v/>
      </c>
      <c r="U9" s="434">
        <f ca="1">IF(OR(D9=0,A9=""),"",SUM(LU!D37,LU!D136))</f>
        <v>-76</v>
      </c>
      <c r="V9" s="434">
        <f ca="1">IF(OR(A9="",E9=0),"",SUM(LU!I37,LU!I136))</f>
        <v>-14</v>
      </c>
      <c r="W9" s="438">
        <f ca="1">IF(OR(A9="",F9=0),"",SUM(LU!P37,LU!P136))</f>
        <v>-90</v>
      </c>
      <c r="X9" s="444">
        <f t="shared" ca="1" si="16"/>
        <v>-3.9130434782608696</v>
      </c>
      <c r="Y9" s="445"/>
      <c r="Z9" s="536">
        <f t="shared" ca="1" si="17"/>
        <v>3.6153846153846168</v>
      </c>
      <c r="AA9" s="446">
        <f t="shared" ca="1" si="18"/>
        <v>62</v>
      </c>
      <c r="AB9" s="447">
        <f t="shared" ca="1" si="19"/>
        <v>-58.384615384615387</v>
      </c>
      <c r="AC9" s="448">
        <f ca="1">IF(OR(A9="",X9="",LU!$D$5=0),"",X9-(SUM(W$4:W$19)/SUM(F$4:F$19)))</f>
        <v>-1.5509745127436281</v>
      </c>
      <c r="AD9" s="449">
        <f ca="1">IF(OR(A9="",F9=0),"",SUM(PT!Q13,PT!Q14))</f>
        <v>5</v>
      </c>
      <c r="AE9" s="434">
        <f ca="1">IF(OR(A9="",F9=0),"",SUM(PT!AH13,PT!AH14))</f>
        <v>2</v>
      </c>
      <c r="AF9" s="435">
        <f ca="1">IF(OR(A9="",F9=0),"",SUM(PT!AI13,PT!AI14))</f>
        <v>3</v>
      </c>
      <c r="AG9" s="450" t="str">
        <f t="shared" si="20"/>
        <v>47</v>
      </c>
      <c r="AH9" s="451" t="str">
        <f t="shared" si="21"/>
        <v>Ivanna Destroya</v>
      </c>
      <c r="AI9" s="440">
        <f ca="1">IF($A9="","",SUM(Actions!C76,Actions!L76))</f>
        <v>0</v>
      </c>
      <c r="AJ9" s="437">
        <f ca="1">IF($A9="","",SUM(Actions!D76,Actions!M76))</f>
        <v>0</v>
      </c>
      <c r="AK9" s="437">
        <f ca="1">IF($A9="","",SUM(Actions!E76,Actions!N76))</f>
        <v>0</v>
      </c>
      <c r="AL9" s="437">
        <f ca="1">IF($A9="","",SUM(Actions!F76,Actions!O76))</f>
        <v>0</v>
      </c>
      <c r="AM9" s="437">
        <f ca="1">IF($A9="","",SUM(Actions!G76,Actions!P76))</f>
        <v>0</v>
      </c>
      <c r="AN9" s="445">
        <f t="shared" si="1"/>
        <v>0</v>
      </c>
      <c r="AO9" s="452">
        <f ca="1">IF($A9="","",SUM(Actions!C8,Actions!L8))</f>
        <v>1</v>
      </c>
      <c r="AP9" s="434">
        <f ca="1">IF($A9="","",SUM(Actions!D8,Actions!M8))</f>
        <v>0</v>
      </c>
      <c r="AQ9" s="434">
        <f ca="1">IF($A9="","",SUM(Actions!E8,Actions!N8))</f>
        <v>1</v>
      </c>
      <c r="AR9" s="434">
        <f ca="1">IF($A9="","",SUM(Actions!F8,Actions!O8))</f>
        <v>0</v>
      </c>
      <c r="AS9" s="434">
        <f ca="1">IF($A9="","",SUM(Actions!G8,Actions!P8))</f>
        <v>0</v>
      </c>
      <c r="AT9" s="438">
        <f t="shared" si="2"/>
        <v>2</v>
      </c>
      <c r="AU9" s="453">
        <f t="shared" si="3"/>
        <v>2</v>
      </c>
      <c r="AV9" s="435">
        <f t="shared" si="4"/>
        <v>0</v>
      </c>
      <c r="AW9" s="443">
        <f t="shared" si="5"/>
        <v>0</v>
      </c>
      <c r="AX9" s="454">
        <f t="shared" si="6"/>
        <v>0</v>
      </c>
      <c r="AY9" s="438">
        <f t="shared" si="7"/>
        <v>8.6956521739130432E-2</v>
      </c>
      <c r="AZ9" s="441">
        <f t="shared" si="8"/>
        <v>4.6511627906976744E-2</v>
      </c>
      <c r="BA9" s="453">
        <f t="shared" si="9"/>
        <v>8.6956521739130432E-2</v>
      </c>
      <c r="BB9" s="455">
        <f t="shared" si="10"/>
        <v>4.2553191489361701E-2</v>
      </c>
      <c r="BC9" s="456">
        <f ca="1">IF($A9="","",SUM(Errors!C8,Errors!L8))</f>
        <v>0</v>
      </c>
      <c r="BD9" s="457">
        <f ca="1">IF($A9="","",SUM(Errors!D8,Errors!M8))</f>
        <v>0</v>
      </c>
      <c r="BE9" s="457">
        <f ca="1">IF($A9="","",SUM(Errors!E8,Errors!N8))</f>
        <v>0</v>
      </c>
      <c r="BF9" s="457">
        <f ca="1">IF($A9="","",SUM(Errors!F8,Errors!O8))</f>
        <v>0</v>
      </c>
      <c r="BG9" s="458">
        <f ca="1">IF($A9="","",SUM(Errors!G8,Errors!P8))</f>
        <v>0</v>
      </c>
      <c r="BH9" s="447">
        <f t="shared" si="11"/>
        <v>0</v>
      </c>
      <c r="BI9" s="459">
        <f t="shared" si="12"/>
        <v>1</v>
      </c>
      <c r="BJ9" s="459">
        <f t="shared" si="13"/>
        <v>1</v>
      </c>
      <c r="BK9" s="428">
        <f t="shared" si="14"/>
        <v>1</v>
      </c>
      <c r="BL9" s="460" t="str">
        <f ca="1">IF(OR(A9="",C9=0),"",Errors!C76+Errors!L76)</f>
        <v/>
      </c>
      <c r="BM9" s="461" t="str">
        <f ca="1">IF(OR(A9="",C9=0),"",Errors!D76+Errors!M76)</f>
        <v/>
      </c>
      <c r="BN9" s="461" t="str">
        <f ca="1">IF(OR(A9="",C9=0),"",Errors!E76+Errors!N76)</f>
        <v/>
      </c>
      <c r="BO9" s="461" t="str">
        <f ca="1">IF(OR(A9="",C9=0),"",Errors!F76+Errors!O76)</f>
        <v/>
      </c>
      <c r="BP9" s="461" t="str">
        <f ca="1">IF(OR(A9="",C9=0),"",Errors!G76+Errors!P76)</f>
        <v/>
      </c>
      <c r="BQ9" s="462" t="str">
        <f t="shared" si="22"/>
        <v/>
      </c>
    </row>
    <row r="10" spans="1:69" s="2" customFormat="1" ht="19.5" customHeight="1">
      <c r="A10" s="432" t="str">
        <f ca="1">IF(ISBLANK(Rosters!$B17),"",Rosters!$B17)</f>
        <v>53</v>
      </c>
      <c r="B10" s="433" t="str">
        <f ca="1">IF(ISBLANK(Rosters!$C17),"",Rosters!$C17)</f>
        <v>Soul Eater</v>
      </c>
      <c r="C10" s="434">
        <f ca="1">IF(A10="","",SUM(LU!N15,LU!N114))</f>
        <v>0</v>
      </c>
      <c r="D10" s="434">
        <f ca="1">IF(A10="","",SUM(LU!D15,LU!D114))</f>
        <v>7</v>
      </c>
      <c r="E10" s="434">
        <f ca="1">IF(A10="","",SUM(LU!I15,LU!I114))</f>
        <v>5</v>
      </c>
      <c r="F10" s="435">
        <f t="shared" si="15"/>
        <v>12</v>
      </c>
      <c r="G10" s="436" t="str">
        <f ca="1">IF(OR(C10=0,A10=""),"",SK!Q140)</f>
        <v/>
      </c>
      <c r="H10" s="437" t="str">
        <f ca="1">IF(OR(C10=0,A10=""),"",SK!N140)</f>
        <v/>
      </c>
      <c r="I10" s="437" t="str">
        <f ca="1">IF(OR(C10=0,A10=""),"",SK!T140)</f>
        <v/>
      </c>
      <c r="J10" s="438" t="str">
        <f ca="1">IF(OR(C10=0,A10=""),"",SK!D140)</f>
        <v/>
      </c>
      <c r="K10" s="439" t="str">
        <f ca="1">IF(OR(A10="",SK!E140="",SK!E140=0),"",J10/SK!E140)</f>
        <v/>
      </c>
      <c r="L10" s="440" t="str">
        <f ca="1">IF(OR(C10=0,A10=""),"",SK!G140)</f>
        <v/>
      </c>
      <c r="M10" s="438" t="str">
        <f ca="1">IF(OR(C10=0,A10=""),"",SK!H140)</f>
        <v/>
      </c>
      <c r="N10" s="437" t="str">
        <f ca="1">IF(OR(C10=0,A10=""),"",SK!J140)</f>
        <v/>
      </c>
      <c r="O10" s="437" t="str">
        <f ca="1">IF(OR(C10=0,A10=""),"",SK!L140)</f>
        <v/>
      </c>
      <c r="P10" s="441" t="str">
        <f t="shared" si="0"/>
        <v/>
      </c>
      <c r="Q10" s="442" t="str">
        <f ca="1">IF(OR(C10=0,A10=""),"",SK!I140)</f>
        <v/>
      </c>
      <c r="R10" s="522">
        <f ca="1">IF(OR(A10="",F10=0),"",SUM(LU!P61,LU!P160))</f>
        <v>21</v>
      </c>
      <c r="S10" s="438">
        <f ca="1">IF(OR(A10="",F10=0),"",SUM(LU!P84,LU!P183))</f>
        <v>55</v>
      </c>
      <c r="T10" s="434" t="str">
        <f ca="1">IF(OR(C10=0,A10=""),"",SUM(LU!N38,LU!N137))</f>
        <v/>
      </c>
      <c r="U10" s="434">
        <f ca="1">IF(OR(D10=0,A10=""),"",SUM(LU!D38,LU!D137))</f>
        <v>2</v>
      </c>
      <c r="V10" s="434">
        <f ca="1">IF(OR(A10="",E10=0),"",SUM(LU!I38,LU!I137))</f>
        <v>-36</v>
      </c>
      <c r="W10" s="438">
        <f ca="1">IF(OR(A10="",F10=0),"",SUM(LU!P38,LU!P137))</f>
        <v>-34</v>
      </c>
      <c r="X10" s="444">
        <f t="shared" ca="1" si="16"/>
        <v>-2.8333333333333335</v>
      </c>
      <c r="Y10" s="445"/>
      <c r="Z10" s="536">
        <f t="shared" ca="1" si="17"/>
        <v>4.6153846153846168</v>
      </c>
      <c r="AA10" s="446">
        <f t="shared" ca="1" si="18"/>
        <v>7</v>
      </c>
      <c r="AB10" s="447">
        <f t="shared" ca="1" si="19"/>
        <v>-2.3846153846153832</v>
      </c>
      <c r="AC10" s="448">
        <f ca="1">IF(OR(A10="",X10="",LU!$D$5=0),"",X10-(SUM(W$4:W$19)/SUM(F$4:F$19)))</f>
        <v>-0.47126436781609193</v>
      </c>
      <c r="AD10" s="449">
        <f ca="1">IF(OR(A10="",F10=0),"",SUM(PT!Q15,PT!Q16))</f>
        <v>4</v>
      </c>
      <c r="AE10" s="434">
        <f ca="1">IF(OR(A10="",F10=0),"",SUM(PT!AH15,PT!AH16))</f>
        <v>1</v>
      </c>
      <c r="AF10" s="435">
        <f ca="1">IF(OR(A10="",F10=0),"",SUM(PT!AI15,PT!AI16))</f>
        <v>2</v>
      </c>
      <c r="AG10" s="450" t="str">
        <f t="shared" si="20"/>
        <v>53</v>
      </c>
      <c r="AH10" s="451" t="str">
        <f t="shared" si="21"/>
        <v>Soul Eater</v>
      </c>
      <c r="AI10" s="440">
        <f ca="1">IF($A10="","",SUM(Actions!C77,Actions!L77))</f>
        <v>0</v>
      </c>
      <c r="AJ10" s="437">
        <f ca="1">IF($A10="","",SUM(Actions!D77,Actions!M77))</f>
        <v>0</v>
      </c>
      <c r="AK10" s="437">
        <f ca="1">IF($A10="","",SUM(Actions!E77,Actions!N77))</f>
        <v>0</v>
      </c>
      <c r="AL10" s="437">
        <f ca="1">IF($A10="","",SUM(Actions!F77,Actions!O77))</f>
        <v>0</v>
      </c>
      <c r="AM10" s="437">
        <f ca="1">IF($A10="","",SUM(Actions!G77,Actions!P77))</f>
        <v>0</v>
      </c>
      <c r="AN10" s="445">
        <f t="shared" si="1"/>
        <v>0</v>
      </c>
      <c r="AO10" s="452">
        <f ca="1">IF($A10="","",SUM(Actions!C9,Actions!L9))</f>
        <v>1</v>
      </c>
      <c r="AP10" s="434">
        <f ca="1">IF($A10="","",SUM(Actions!D9,Actions!M9))</f>
        <v>0</v>
      </c>
      <c r="AQ10" s="434">
        <f ca="1">IF($A10="","",SUM(Actions!E9,Actions!N9))</f>
        <v>2</v>
      </c>
      <c r="AR10" s="434">
        <f ca="1">IF($A10="","",SUM(Actions!F9,Actions!O9))</f>
        <v>0</v>
      </c>
      <c r="AS10" s="434">
        <f ca="1">IF($A10="","",SUM(Actions!G9,Actions!P9))</f>
        <v>0</v>
      </c>
      <c r="AT10" s="438">
        <f t="shared" si="2"/>
        <v>3</v>
      </c>
      <c r="AU10" s="453">
        <f t="shared" si="3"/>
        <v>3</v>
      </c>
      <c r="AV10" s="435">
        <f t="shared" si="4"/>
        <v>0</v>
      </c>
      <c r="AW10" s="443">
        <f t="shared" si="5"/>
        <v>0</v>
      </c>
      <c r="AX10" s="454">
        <f t="shared" si="6"/>
        <v>0</v>
      </c>
      <c r="AY10" s="438">
        <f t="shared" si="7"/>
        <v>0.25</v>
      </c>
      <c r="AZ10" s="441">
        <f t="shared" si="8"/>
        <v>6.9767441860465115E-2</v>
      </c>
      <c r="BA10" s="453">
        <f t="shared" si="9"/>
        <v>0.25</v>
      </c>
      <c r="BB10" s="455">
        <f t="shared" si="10"/>
        <v>6.3829787234042548E-2</v>
      </c>
      <c r="BC10" s="456">
        <f ca="1">IF($A10="","",SUM(Errors!C9,Errors!L9))</f>
        <v>0</v>
      </c>
      <c r="BD10" s="457">
        <f ca="1">IF($A10="","",SUM(Errors!D9,Errors!M9))</f>
        <v>0</v>
      </c>
      <c r="BE10" s="457">
        <f ca="1">IF($A10="","",SUM(Errors!E9,Errors!N9))</f>
        <v>0</v>
      </c>
      <c r="BF10" s="457">
        <f ca="1">IF($A10="","",SUM(Errors!F9,Errors!O9))</f>
        <v>0</v>
      </c>
      <c r="BG10" s="458">
        <f ca="1">IF($A10="","",SUM(Errors!G9,Errors!P9))</f>
        <v>0</v>
      </c>
      <c r="BH10" s="447">
        <f t="shared" si="11"/>
        <v>0</v>
      </c>
      <c r="BI10" s="459">
        <f t="shared" si="12"/>
        <v>1</v>
      </c>
      <c r="BJ10" s="459">
        <f t="shared" si="13"/>
        <v>1</v>
      </c>
      <c r="BK10" s="428">
        <f t="shared" si="14"/>
        <v>1</v>
      </c>
      <c r="BL10" s="460" t="str">
        <f ca="1">IF(OR(A10="",C10=0),"",Errors!C77+Errors!L77)</f>
        <v/>
      </c>
      <c r="BM10" s="461" t="str">
        <f ca="1">IF(OR(A10="",C10=0),"",Errors!D77+Errors!M77)</f>
        <v/>
      </c>
      <c r="BN10" s="461" t="str">
        <f ca="1">IF(OR(A10="",C10=0),"",Errors!E77+Errors!N77)</f>
        <v/>
      </c>
      <c r="BO10" s="461" t="str">
        <f ca="1">IF(OR(A10="",C10=0),"",Errors!F77+Errors!O77)</f>
        <v/>
      </c>
      <c r="BP10" s="461" t="str">
        <f ca="1">IF(OR(A10="",C10=0),"",Errors!G77+Errors!P77)</f>
        <v/>
      </c>
      <c r="BQ10" s="462" t="str">
        <f t="shared" si="22"/>
        <v/>
      </c>
    </row>
    <row r="11" spans="1:69" s="2" customFormat="1" ht="20" customHeight="1">
      <c r="A11" s="432" t="str">
        <f ca="1">IF(ISBLANK(Rosters!$B18),"",Rosters!$B18)</f>
        <v>71</v>
      </c>
      <c r="B11" s="433" t="str">
        <f ca="1">IF(ISBLANK(Rosters!$C18),"",Rosters!$C18)</f>
        <v>e. gargiulo</v>
      </c>
      <c r="C11" s="434">
        <f ca="1">IF(A11="","",SUM(LU!N16,LU!N115))</f>
        <v>12</v>
      </c>
      <c r="D11" s="434">
        <f ca="1">IF(A11="","",SUM(LU!D16,LU!D115))</f>
        <v>0</v>
      </c>
      <c r="E11" s="434">
        <f ca="1">IF(A11="","",SUM(LU!I16,LU!I115))</f>
        <v>0</v>
      </c>
      <c r="F11" s="435">
        <f t="shared" si="15"/>
        <v>12</v>
      </c>
      <c r="G11" s="436">
        <f ca="1">IF(OR(C11=0,A11=""),"",SK!Q143)</f>
        <v>3</v>
      </c>
      <c r="H11" s="437">
        <f ca="1">IF(OR(C11=0,A11=""),"",SK!N143)</f>
        <v>0</v>
      </c>
      <c r="I11" s="437">
        <f ca="1">IF(OR(C11=0,A11=""),"",SK!T143)</f>
        <v>0</v>
      </c>
      <c r="J11" s="438">
        <f ca="1">IF(OR(C11=0,A11=""),"",SK!D143)</f>
        <v>21</v>
      </c>
      <c r="K11" s="439">
        <f ca="1">IF(OR(A11="",SK!E143="",SK!E143=0),"",J11/SK!E143)</f>
        <v>1.75</v>
      </c>
      <c r="L11" s="440">
        <f ca="1">IF(OR(C11=0,A11=""),"",SK!G143)</f>
        <v>0</v>
      </c>
      <c r="M11" s="438">
        <f ca="1">IF(OR(C11=0,A11=""),"",SK!H143)</f>
        <v>6</v>
      </c>
      <c r="N11" s="437">
        <f ca="1">IF(OR(C11=0,A11=""),"",SK!J143)</f>
        <v>4</v>
      </c>
      <c r="O11" s="437">
        <f ca="1">IF(OR(C11=0,A11=""),"",SK!L143)</f>
        <v>0</v>
      </c>
      <c r="P11" s="441">
        <f t="shared" ca="1" si="0"/>
        <v>0.5</v>
      </c>
      <c r="Q11" s="442">
        <f ca="1">IF(OR(C11=0,A11=""),"",SK!I143)</f>
        <v>3</v>
      </c>
      <c r="R11" s="522">
        <f ca="1">IF(OR(A11="",F11=0),"",SUM(LU!P62,LU!P161))</f>
        <v>21</v>
      </c>
      <c r="S11" s="438">
        <f ca="1">IF(OR(A11="",F11=0),"",SUM(LU!P85,LU!P184))</f>
        <v>25</v>
      </c>
      <c r="T11" s="434">
        <f ca="1">IF(OR(C11=0,A11=""),"",SUM(LU!N39,LU!N138))</f>
        <v>-4</v>
      </c>
      <c r="U11" s="434" t="str">
        <f ca="1">IF(OR(D11=0,A11=""),"",SUM(LU!D39,LU!D138))</f>
        <v/>
      </c>
      <c r="V11" s="434" t="str">
        <f ca="1">IF(OR(A11="",E11=0),"",SUM(LU!I39,LU!I138))</f>
        <v/>
      </c>
      <c r="W11" s="438">
        <f ca="1">IF(OR(A11="",F11=0),"",SUM(LU!P39,LU!P138))</f>
        <v>-4</v>
      </c>
      <c r="X11" s="444">
        <f t="shared" ca="1" si="16"/>
        <v>-0.33333333333333331</v>
      </c>
      <c r="Y11" s="445"/>
      <c r="Z11" s="536">
        <f t="shared" ca="1" si="17"/>
        <v>4.6153846153846168</v>
      </c>
      <c r="AA11" s="446">
        <f t="shared" ca="1" si="18"/>
        <v>-23</v>
      </c>
      <c r="AB11" s="447">
        <f t="shared" ca="1" si="19"/>
        <v>27.615384615384617</v>
      </c>
      <c r="AC11" s="448">
        <f ca="1">IF(OR(A11="",X11="",LU!$D$5=0),"",X11-(SUM(W$4:W$19)/SUM(F$4:F$19)))</f>
        <v>2.0287356321839081</v>
      </c>
      <c r="AD11" s="449">
        <f ca="1">IF(OR(A11="",F11=0),"",SUM(PT!Q17,PT!Q18))</f>
        <v>1</v>
      </c>
      <c r="AE11" s="434">
        <f ca="1">IF(OR(A11="",F11=0),"",SUM(PT!AH17,PT!AH18))</f>
        <v>0</v>
      </c>
      <c r="AF11" s="435">
        <f ca="1">IF(OR(A11="",F11=0),"",SUM(PT!AI17,PT!AI18))</f>
        <v>0</v>
      </c>
      <c r="AG11" s="450" t="str">
        <f t="shared" si="20"/>
        <v>71</v>
      </c>
      <c r="AH11" s="451" t="str">
        <f t="shared" si="21"/>
        <v>e. gargiulo</v>
      </c>
      <c r="AI11" s="440">
        <f ca="1">IF($A11="","",SUM(Actions!C78,Actions!L78))</f>
        <v>0</v>
      </c>
      <c r="AJ11" s="437">
        <f ca="1">IF($A11="","",SUM(Actions!D78,Actions!M78))</f>
        <v>0</v>
      </c>
      <c r="AK11" s="437">
        <f ca="1">IF($A11="","",SUM(Actions!E78,Actions!N78))</f>
        <v>0</v>
      </c>
      <c r="AL11" s="437">
        <f ca="1">IF($A11="","",SUM(Actions!F78,Actions!O78))</f>
        <v>0</v>
      </c>
      <c r="AM11" s="437">
        <f ca="1">IF($A11="","",SUM(Actions!G78,Actions!P78))</f>
        <v>0</v>
      </c>
      <c r="AN11" s="445">
        <f t="shared" si="1"/>
        <v>0</v>
      </c>
      <c r="AO11" s="452">
        <f ca="1">IF($A11="","",SUM(Actions!C10,Actions!L10))</f>
        <v>0</v>
      </c>
      <c r="AP11" s="434">
        <f ca="1">IF($A11="","",SUM(Actions!D10,Actions!M10))</f>
        <v>0</v>
      </c>
      <c r="AQ11" s="434">
        <f ca="1">IF($A11="","",SUM(Actions!E10,Actions!N10))</f>
        <v>0</v>
      </c>
      <c r="AR11" s="434">
        <f ca="1">IF($A11="","",SUM(Actions!F10,Actions!O10))</f>
        <v>0</v>
      </c>
      <c r="AS11" s="434">
        <f ca="1">IF($A11="","",SUM(Actions!G10,Actions!P10))</f>
        <v>0</v>
      </c>
      <c r="AT11" s="438">
        <f t="shared" si="2"/>
        <v>0</v>
      </c>
      <c r="AU11" s="453">
        <f t="shared" si="3"/>
        <v>0</v>
      </c>
      <c r="AV11" s="435">
        <f t="shared" si="4"/>
        <v>0</v>
      </c>
      <c r="AW11" s="443">
        <f t="shared" si="5"/>
        <v>0</v>
      </c>
      <c r="AX11" s="454">
        <f t="shared" si="6"/>
        <v>0</v>
      </c>
      <c r="AY11" s="438">
        <f t="shared" si="7"/>
        <v>0</v>
      </c>
      <c r="AZ11" s="441">
        <f t="shared" si="8"/>
        <v>0</v>
      </c>
      <c r="BA11" s="453">
        <f t="shared" si="9"/>
        <v>0</v>
      </c>
      <c r="BB11" s="455">
        <f t="shared" si="10"/>
        <v>0</v>
      </c>
      <c r="BC11" s="456">
        <f ca="1">IF($A11="","",SUM(Errors!C10,Errors!L10))</f>
        <v>0</v>
      </c>
      <c r="BD11" s="457">
        <f ca="1">IF($A11="","",SUM(Errors!D10,Errors!M10))</f>
        <v>0</v>
      </c>
      <c r="BE11" s="457">
        <f ca="1">IF($A11="","",SUM(Errors!E10,Errors!N10))</f>
        <v>0</v>
      </c>
      <c r="BF11" s="457">
        <f ca="1">IF($A11="","",SUM(Errors!F10,Errors!O10))</f>
        <v>0</v>
      </c>
      <c r="BG11" s="458">
        <f ca="1">IF($A11="","",SUM(Errors!G10,Errors!P10))</f>
        <v>0</v>
      </c>
      <c r="BH11" s="447">
        <f t="shared" si="11"/>
        <v>0</v>
      </c>
      <c r="BI11" s="459" t="str">
        <f t="shared" si="12"/>
        <v/>
      </c>
      <c r="BJ11" s="459" t="str">
        <f t="shared" si="13"/>
        <v/>
      </c>
      <c r="BK11" s="428" t="str">
        <f t="shared" si="14"/>
        <v/>
      </c>
      <c r="BL11" s="460">
        <f ca="1">IF(OR(A11="",C11=0),"",Errors!C78+Errors!L78)</f>
        <v>0</v>
      </c>
      <c r="BM11" s="461">
        <f ca="1">IF(OR(A11="",C11=0),"",Errors!D78+Errors!M78)</f>
        <v>0</v>
      </c>
      <c r="BN11" s="461">
        <f ca="1">IF(OR(A11="",C11=0),"",Errors!E78+Errors!N78)</f>
        <v>0</v>
      </c>
      <c r="BO11" s="461">
        <f ca="1">IF(OR(A11="",C11=0),"",Errors!F78+Errors!O78)</f>
        <v>0</v>
      </c>
      <c r="BP11" s="461">
        <f ca="1">IF(OR(A11="",C11=0),"",Errors!G78+Errors!P78)</f>
        <v>0</v>
      </c>
      <c r="BQ11" s="462">
        <f t="shared" si="22"/>
        <v>0</v>
      </c>
    </row>
    <row r="12" spans="1:69" s="2" customFormat="1" ht="19.5" customHeight="1">
      <c r="A12" s="432" t="str">
        <f ca="1">IF(ISBLANK(Rosters!$B19),"",Rosters!$B19)</f>
        <v>68</v>
      </c>
      <c r="B12" s="433" t="str">
        <f ca="1">IF(ISBLANK(Rosters!$C19),"",Rosters!$C19)</f>
        <v>Stroker Ace</v>
      </c>
      <c r="C12" s="434">
        <f ca="1">IF(A12="","",SUM(LU!N17,LU!N116))</f>
        <v>14</v>
      </c>
      <c r="D12" s="434">
        <f ca="1">IF(A12="","",SUM(LU!D17,LU!D116))</f>
        <v>0</v>
      </c>
      <c r="E12" s="434">
        <f ca="1">IF(A12="","",SUM(LU!I17,LU!I116))</f>
        <v>1</v>
      </c>
      <c r="F12" s="435">
        <f t="shared" si="15"/>
        <v>15</v>
      </c>
      <c r="G12" s="436">
        <f ca="1">IF(OR(C12=0,A12=""),"",SK!Q146)</f>
        <v>1</v>
      </c>
      <c r="H12" s="437">
        <f ca="1">IF(OR(C12=0,A12=""),"",SK!N146)</f>
        <v>0</v>
      </c>
      <c r="I12" s="437">
        <f ca="1">IF(OR(C12=0,A12=""),"",SK!T146)</f>
        <v>0</v>
      </c>
      <c r="J12" s="438">
        <f ca="1">IF(OR(C12=0,A12=""),"",SK!D146)</f>
        <v>8</v>
      </c>
      <c r="K12" s="439">
        <f ca="1">IF(OR(A12="",SK!E146="",SK!E146=0),"",J12/SK!E146)</f>
        <v>0.5714285714285714</v>
      </c>
      <c r="L12" s="440">
        <f ca="1">IF(OR(C12=0,A12=""),"",SK!G146)</f>
        <v>2</v>
      </c>
      <c r="M12" s="438">
        <f ca="1">IF(OR(C12=0,A12=""),"",SK!H146)</f>
        <v>2</v>
      </c>
      <c r="N12" s="437">
        <f ca="1">IF(OR(C12=0,A12=""),"",SK!J146)</f>
        <v>2</v>
      </c>
      <c r="O12" s="437">
        <f ca="1">IF(OR(C12=0,A12=""),"",SK!L146)</f>
        <v>0</v>
      </c>
      <c r="P12" s="441">
        <f t="shared" ca="1" si="0"/>
        <v>0.14285714285714285</v>
      </c>
      <c r="Q12" s="442">
        <f ca="1">IF(OR(C12=0,A12=""),"",SK!I146)</f>
        <v>2</v>
      </c>
      <c r="R12" s="522">
        <f ca="1">IF(OR(A12="",F12=0),"",SUM(LU!P63,LU!P162))</f>
        <v>8</v>
      </c>
      <c r="S12" s="438">
        <f ca="1">IF(OR(A12="",F12=0),"",SUM(LU!P86,LU!P185))</f>
        <v>81</v>
      </c>
      <c r="T12" s="434">
        <f ca="1">IF(OR(C12=0,A12=""),"",SUM(LU!N40,LU!N139))</f>
        <v>-54</v>
      </c>
      <c r="U12" s="434" t="str">
        <f ca="1">IF(OR(D12=0,A12=""),"",SUM(LU!D40,LU!D139))</f>
        <v/>
      </c>
      <c r="V12" s="434">
        <f ca="1">IF(OR(A12="",E12=0),"",SUM(LU!I40,LU!I139))</f>
        <v>-19</v>
      </c>
      <c r="W12" s="438">
        <f ca="1">IF(OR(A12="",F12=0),"",SUM(LU!P40,LU!P139))</f>
        <v>-73</v>
      </c>
      <c r="X12" s="444">
        <f t="shared" ca="1" si="16"/>
        <v>-4.8666666666666663</v>
      </c>
      <c r="Y12" s="445"/>
      <c r="Z12" s="536">
        <f t="shared" ca="1" si="17"/>
        <v>-8.3846153846153832</v>
      </c>
      <c r="AA12" s="446">
        <f t="shared" ca="1" si="18"/>
        <v>33</v>
      </c>
      <c r="AB12" s="447">
        <f t="shared" ca="1" si="19"/>
        <v>-41.384615384615387</v>
      </c>
      <c r="AC12" s="448">
        <f ca="1">IF(OR(A12="",X12="",LU!$D$5=0),"",X12-(SUM(W$4:W$19)/SUM(F$4:F$19)))</f>
        <v>-2.5045977011494247</v>
      </c>
      <c r="AD12" s="449">
        <f ca="1">IF(OR(A12="",F12=0),"",SUM(PT!Q19,PT!Q20))</f>
        <v>3</v>
      </c>
      <c r="AE12" s="434">
        <f ca="1">IF(OR(A12="",F12=0),"",SUM(PT!AH19,PT!AH20))</f>
        <v>3</v>
      </c>
      <c r="AF12" s="435">
        <f ca="1">IF(OR(A12="",F12=0),"",SUM(PT!AI11,PT!AI12))</f>
        <v>4</v>
      </c>
      <c r="AG12" s="450" t="str">
        <f t="shared" si="20"/>
        <v>68</v>
      </c>
      <c r="AH12" s="451" t="str">
        <f t="shared" si="21"/>
        <v>Stroker Ace</v>
      </c>
      <c r="AI12" s="440">
        <f ca="1">IF($A12="","",SUM(Actions!C79,Actions!L79))</f>
        <v>0</v>
      </c>
      <c r="AJ12" s="437">
        <f ca="1">IF($A12="","",SUM(Actions!D79,Actions!M79))</f>
        <v>0</v>
      </c>
      <c r="AK12" s="437">
        <f ca="1">IF($A12="","",SUM(Actions!E79,Actions!N79))</f>
        <v>0</v>
      </c>
      <c r="AL12" s="437">
        <f ca="1">IF($A12="","",SUM(Actions!F79,Actions!O79))</f>
        <v>0</v>
      </c>
      <c r="AM12" s="437">
        <f ca="1">IF($A12="","",SUM(Actions!G79,Actions!P79))</f>
        <v>0</v>
      </c>
      <c r="AN12" s="445">
        <f t="shared" si="1"/>
        <v>0</v>
      </c>
      <c r="AO12" s="452">
        <f ca="1">IF($A12="","",SUM(Actions!C11,Actions!L11))</f>
        <v>0</v>
      </c>
      <c r="AP12" s="434">
        <f ca="1">IF($A12="","",SUM(Actions!D11,Actions!M11))</f>
        <v>0</v>
      </c>
      <c r="AQ12" s="434">
        <f ca="1">IF($A12="","",SUM(Actions!E11,Actions!N11))</f>
        <v>0</v>
      </c>
      <c r="AR12" s="434">
        <f ca="1">IF($A12="","",SUM(Actions!F11,Actions!O11))</f>
        <v>0</v>
      </c>
      <c r="AS12" s="434">
        <f ca="1">IF($A12="","",SUM(Actions!G11,Actions!P11))</f>
        <v>0</v>
      </c>
      <c r="AT12" s="438">
        <f t="shared" si="2"/>
        <v>0</v>
      </c>
      <c r="AU12" s="453">
        <f t="shared" si="3"/>
        <v>0</v>
      </c>
      <c r="AV12" s="435">
        <f t="shared" si="4"/>
        <v>0</v>
      </c>
      <c r="AW12" s="443">
        <f t="shared" si="5"/>
        <v>0</v>
      </c>
      <c r="AX12" s="454">
        <f t="shared" si="6"/>
        <v>0</v>
      </c>
      <c r="AY12" s="438">
        <f t="shared" si="7"/>
        <v>0</v>
      </c>
      <c r="AZ12" s="441">
        <f t="shared" si="8"/>
        <v>0</v>
      </c>
      <c r="BA12" s="453">
        <f t="shared" si="9"/>
        <v>0</v>
      </c>
      <c r="BB12" s="455">
        <f t="shared" si="10"/>
        <v>0</v>
      </c>
      <c r="BC12" s="456">
        <f ca="1">IF($A12="","",SUM(Errors!C11,Errors!L11))</f>
        <v>0</v>
      </c>
      <c r="BD12" s="457">
        <f ca="1">IF($A12="","",SUM(Errors!D11,Errors!M11))</f>
        <v>0</v>
      </c>
      <c r="BE12" s="457">
        <f ca="1">IF($A12="","",SUM(Errors!E11,Errors!N11))</f>
        <v>0</v>
      </c>
      <c r="BF12" s="457">
        <f ca="1">IF($A12="","",SUM(Errors!F11,Errors!O11))</f>
        <v>0</v>
      </c>
      <c r="BG12" s="458">
        <f ca="1">IF($A12="","",SUM(Errors!G11,Errors!P11))</f>
        <v>0</v>
      </c>
      <c r="BH12" s="447">
        <f t="shared" si="11"/>
        <v>0</v>
      </c>
      <c r="BI12" s="459" t="str">
        <f t="shared" si="12"/>
        <v/>
      </c>
      <c r="BJ12" s="459" t="str">
        <f t="shared" si="13"/>
        <v/>
      </c>
      <c r="BK12" s="428" t="str">
        <f t="shared" si="14"/>
        <v/>
      </c>
      <c r="BL12" s="460">
        <f ca="1">IF(OR(A12="",C12=0),"",Errors!C79+Errors!L79)</f>
        <v>0</v>
      </c>
      <c r="BM12" s="461">
        <f ca="1">IF(OR(A12="",C12=0),"",Errors!D79+Errors!M79)</f>
        <v>0</v>
      </c>
      <c r="BN12" s="461">
        <f ca="1">IF(OR(A12="",C12=0),"",Errors!E79+Errors!N79)</f>
        <v>0</v>
      </c>
      <c r="BO12" s="461">
        <f ca="1">IF(OR(A12="",C12=0),"",Errors!F79+Errors!O79)</f>
        <v>0</v>
      </c>
      <c r="BP12" s="461">
        <f ca="1">IF(OR(A12="",C12=0),"",Errors!G79+Errors!P79)</f>
        <v>0</v>
      </c>
      <c r="BQ12" s="462">
        <f t="shared" si="22"/>
        <v>0</v>
      </c>
    </row>
    <row r="13" spans="1:69" s="2" customFormat="1" ht="20" customHeight="1">
      <c r="A13" s="432" t="str">
        <f ca="1">IF(ISBLANK(Rosters!$B20),"",Rosters!$B20)</f>
        <v>69</v>
      </c>
      <c r="B13" s="433" t="str">
        <f ca="1">IF(ISBLANK(Rosters!$C20),"",Rosters!$C20)</f>
        <v>Dagney Taghurt</v>
      </c>
      <c r="C13" s="434">
        <f ca="1">IF(A13="","",SUM(LU!N18,LU!N117))</f>
        <v>0</v>
      </c>
      <c r="D13" s="434">
        <f ca="1">IF(A13="","",SUM(LU!D18,LU!D117))</f>
        <v>0</v>
      </c>
      <c r="E13" s="434">
        <f ca="1">IF(A13="","",SUM(LU!I18,LU!I117))</f>
        <v>7</v>
      </c>
      <c r="F13" s="435">
        <f t="shared" si="15"/>
        <v>7</v>
      </c>
      <c r="G13" s="436" t="str">
        <f ca="1">IF(OR(C13=0,A13=""),"",SK!Q149)</f>
        <v/>
      </c>
      <c r="H13" s="437" t="str">
        <f ca="1">IF(OR(C13=0,A13=""),"",SK!N149)</f>
        <v/>
      </c>
      <c r="I13" s="437" t="str">
        <f ca="1">IF(OR(C13=0,A13=""),"",SK!T149)</f>
        <v/>
      </c>
      <c r="J13" s="438" t="str">
        <f ca="1">IF(OR(C13=0,A13=""),"",SK!D149)</f>
        <v/>
      </c>
      <c r="K13" s="439" t="str">
        <f ca="1">IF(OR(A13="",SK!E149="",SK!E149=0),"",J13/SK!E149)</f>
        <v/>
      </c>
      <c r="L13" s="440" t="str">
        <f ca="1">IF(OR(C13=0,A13=""),"",SK!G149)</f>
        <v/>
      </c>
      <c r="M13" s="438" t="str">
        <f ca="1">IF(OR(C13=0,A13=""),"",SK!H149)</f>
        <v/>
      </c>
      <c r="N13" s="437" t="str">
        <f ca="1">IF(OR(C13=0,A13=""),"",SK!J149)</f>
        <v/>
      </c>
      <c r="O13" s="437" t="str">
        <f ca="1">IF(OR(C13=0,A13=""),"",SK!L149)</f>
        <v/>
      </c>
      <c r="P13" s="441" t="str">
        <f t="shared" si="0"/>
        <v/>
      </c>
      <c r="Q13" s="442" t="str">
        <f ca="1">IF(OR(C13=0,A13=""),"",SK!I149)</f>
        <v/>
      </c>
      <c r="R13" s="522">
        <f ca="1">IF(OR(A13="",F13=0),"",SUM(LU!P64,LU!P163))</f>
        <v>8</v>
      </c>
      <c r="S13" s="438">
        <f ca="1">IF(OR(A13="",F13=0),"",SUM(LU!P87,LU!P186))</f>
        <v>16</v>
      </c>
      <c r="T13" s="434" t="str">
        <f ca="1">IF(OR(C13=0,A13=""),"",SUM(LU!N41,LU!N140))</f>
        <v/>
      </c>
      <c r="U13" s="434" t="str">
        <f ca="1">IF(OR(D13=0,A13=""),"",SUM(LU!D41,LU!D140))</f>
        <v/>
      </c>
      <c r="V13" s="434">
        <f ca="1">IF(OR(A13="",E13=0),"",SUM(LU!I41,LU!I140))</f>
        <v>-8</v>
      </c>
      <c r="W13" s="438">
        <f ca="1">IF(OR(A13="",F13=0),"",SUM(LU!P41,LU!P140))</f>
        <v>-8</v>
      </c>
      <c r="X13" s="444">
        <f t="shared" ca="1" si="16"/>
        <v>-1.1428571428571428</v>
      </c>
      <c r="Y13" s="445"/>
      <c r="Z13" s="536">
        <f t="shared" ca="1" si="17"/>
        <v>-8.3846153846153832</v>
      </c>
      <c r="AA13" s="446">
        <f t="shared" ca="1" si="18"/>
        <v>-32</v>
      </c>
      <c r="AB13" s="447">
        <f t="shared" ca="1" si="19"/>
        <v>23.615384615384617</v>
      </c>
      <c r="AC13" s="448">
        <f ca="1">IF(OR(A13="",X13="",LU!$D$5=0),"",X13-(SUM(W$4:W$19)/SUM(F$4:F$19)))</f>
        <v>1.2192118226600988</v>
      </c>
      <c r="AD13" s="449">
        <f ca="1">IF(OR(A13="",F13=0),"",SUM(PT!Q21,PT!Q22))</f>
        <v>7</v>
      </c>
      <c r="AE13" s="434">
        <f ca="1">IF(OR(A13="",F13=0),"",SUM(PT!AH21,PT!AH22))</f>
        <v>0</v>
      </c>
      <c r="AF13" s="435">
        <f ca="1">IF(OR(A13="",F13=0),"",SUM(PT!AI21,PT!AI22))</f>
        <v>1</v>
      </c>
      <c r="AG13" s="450" t="str">
        <f t="shared" si="20"/>
        <v>69</v>
      </c>
      <c r="AH13" s="451" t="str">
        <f t="shared" si="21"/>
        <v>Dagney Taghurt</v>
      </c>
      <c r="AI13" s="440">
        <f ca="1">IF($A13="","",SUM(Actions!C80,Actions!L80))</f>
        <v>0</v>
      </c>
      <c r="AJ13" s="437">
        <f ca="1">IF($A13="","",SUM(Actions!D80,Actions!M80))</f>
        <v>0</v>
      </c>
      <c r="AK13" s="437">
        <f ca="1">IF($A13="","",SUM(Actions!E80,Actions!N80))</f>
        <v>0</v>
      </c>
      <c r="AL13" s="437">
        <f ca="1">IF($A13="","",SUM(Actions!F80,Actions!O80))</f>
        <v>0</v>
      </c>
      <c r="AM13" s="437">
        <f ca="1">IF($A13="","",SUM(Actions!G80,Actions!P80))</f>
        <v>0</v>
      </c>
      <c r="AN13" s="445">
        <f t="shared" si="1"/>
        <v>0</v>
      </c>
      <c r="AO13" s="452">
        <f ca="1">IF($A13="","",SUM(Actions!C12,Actions!L12))</f>
        <v>0</v>
      </c>
      <c r="AP13" s="434">
        <f ca="1">IF($A13="","",SUM(Actions!D12,Actions!M12))</f>
        <v>0</v>
      </c>
      <c r="AQ13" s="434">
        <f ca="1">IF($A13="","",SUM(Actions!E12,Actions!N12))</f>
        <v>0</v>
      </c>
      <c r="AR13" s="434">
        <f ca="1">IF($A13="","",SUM(Actions!F12,Actions!O12))</f>
        <v>1</v>
      </c>
      <c r="AS13" s="434">
        <f ca="1">IF($A13="","",SUM(Actions!G12,Actions!P12))</f>
        <v>0</v>
      </c>
      <c r="AT13" s="438">
        <f t="shared" si="2"/>
        <v>1</v>
      </c>
      <c r="AU13" s="453">
        <f t="shared" si="3"/>
        <v>1</v>
      </c>
      <c r="AV13" s="435">
        <f t="shared" si="4"/>
        <v>1</v>
      </c>
      <c r="AW13" s="443">
        <f t="shared" si="5"/>
        <v>0</v>
      </c>
      <c r="AX13" s="454">
        <f t="shared" si="6"/>
        <v>0</v>
      </c>
      <c r="AY13" s="438">
        <f t="shared" si="7"/>
        <v>0.14285714285714285</v>
      </c>
      <c r="AZ13" s="441">
        <f t="shared" si="8"/>
        <v>2.3255813953488372E-2</v>
      </c>
      <c r="BA13" s="453">
        <f t="shared" si="9"/>
        <v>0.14285714285714285</v>
      </c>
      <c r="BB13" s="455">
        <f t="shared" si="10"/>
        <v>2.1276595744680851E-2</v>
      </c>
      <c r="BC13" s="456">
        <f ca="1">IF($A13="","",SUM(Errors!C12,Errors!L12))</f>
        <v>0</v>
      </c>
      <c r="BD13" s="457">
        <f ca="1">IF($A13="","",SUM(Errors!D12,Errors!M12))</f>
        <v>0</v>
      </c>
      <c r="BE13" s="457">
        <f ca="1">IF($A13="","",SUM(Errors!E12,Errors!N12))</f>
        <v>0</v>
      </c>
      <c r="BF13" s="457">
        <f ca="1">IF($A13="","",SUM(Errors!F12,Errors!O12))</f>
        <v>0</v>
      </c>
      <c r="BG13" s="458">
        <f ca="1">IF($A13="","",SUM(Errors!G12,Errors!P12))</f>
        <v>0</v>
      </c>
      <c r="BH13" s="447">
        <f t="shared" si="11"/>
        <v>0</v>
      </c>
      <c r="BI13" s="459">
        <f t="shared" si="12"/>
        <v>1</v>
      </c>
      <c r="BJ13" s="459">
        <f t="shared" si="13"/>
        <v>1</v>
      </c>
      <c r="BK13" s="428" t="str">
        <f t="shared" si="14"/>
        <v/>
      </c>
      <c r="BL13" s="460" t="str">
        <f ca="1">IF(OR(A13="",C13=0),"",Errors!C80+Errors!L80)</f>
        <v/>
      </c>
      <c r="BM13" s="461" t="str">
        <f ca="1">IF(OR(A13="",C13=0),"",Errors!D80+Errors!M80)</f>
        <v/>
      </c>
      <c r="BN13" s="461" t="str">
        <f ca="1">IF(OR(A13="",C13=0),"",Errors!E80+Errors!N80)</f>
        <v/>
      </c>
      <c r="BO13" s="461" t="str">
        <f ca="1">IF(OR(A13="",C13=0),"",Errors!F80+Errors!O80)</f>
        <v/>
      </c>
      <c r="BP13" s="461" t="str">
        <f ca="1">IF(OR(A13="",C13=0),"",Errors!G80+Errors!P80)</f>
        <v/>
      </c>
      <c r="BQ13" s="462" t="str">
        <f t="shared" si="22"/>
        <v/>
      </c>
    </row>
    <row r="14" spans="1:69" s="2" customFormat="1" ht="20" customHeight="1">
      <c r="A14" s="432" t="str">
        <f ca="1">IF(ISBLANK(Rosters!$B21),"",Rosters!$B21)</f>
        <v>80mph</v>
      </c>
      <c r="B14" s="433" t="str">
        <f ca="1">IF(ISBLANK(Rosters!$C21),"",Rosters!$C21)</f>
        <v>Pretty Scarrie</v>
      </c>
      <c r="C14" s="434">
        <f ca="1">IF(A14="","",SUM(LU!N19,LU!N118))</f>
        <v>0</v>
      </c>
      <c r="D14" s="434">
        <f ca="1">IF(A14="","",SUM(LU!D19,LU!D118))</f>
        <v>0</v>
      </c>
      <c r="E14" s="434">
        <f ca="1">IF(A14="","",SUM(LU!I19,LU!I118))</f>
        <v>0</v>
      </c>
      <c r="F14" s="435">
        <f t="shared" si="15"/>
        <v>0</v>
      </c>
      <c r="G14" s="436" t="str">
        <f ca="1">IF(OR(C14=0,A14=""),"",SK!Q152)</f>
        <v/>
      </c>
      <c r="H14" s="437" t="str">
        <f ca="1">IF(OR(C14=0,A14=""),"",SK!N152)</f>
        <v/>
      </c>
      <c r="I14" s="437" t="str">
        <f ca="1">IF(OR(C14=0,A14=""),"",SK!T152)</f>
        <v/>
      </c>
      <c r="J14" s="438" t="str">
        <f ca="1">IF(OR(C14=0,A14=""),"",SK!D152)</f>
        <v/>
      </c>
      <c r="K14" s="439" t="str">
        <f ca="1">IF(OR(A14="",SK!E152="",SK!E152=0),"",J14/SK!E152)</f>
        <v/>
      </c>
      <c r="L14" s="440" t="str">
        <f ca="1">IF(OR(C14=0,A14=""),"",SK!G152)</f>
        <v/>
      </c>
      <c r="M14" s="438" t="str">
        <f ca="1">IF(OR(C14=0,A14=""),"",SK!H152)</f>
        <v/>
      </c>
      <c r="N14" s="437" t="str">
        <f ca="1">IF(OR(C14=0,A14=""),"",SK!J152)</f>
        <v/>
      </c>
      <c r="O14" s="437" t="str">
        <f ca="1">IF(OR(C14=0,A14=""),"",SK!L152)</f>
        <v/>
      </c>
      <c r="P14" s="441" t="str">
        <f t="shared" si="0"/>
        <v/>
      </c>
      <c r="Q14" s="442" t="str">
        <f ca="1">IF(OR(C14=0,A14=""),"",SK!I152)</f>
        <v/>
      </c>
      <c r="R14" s="522" t="str">
        <f ca="1">IF(OR(A14="",F14=0),"",SUM(LU!P65,LU!P164))</f>
        <v/>
      </c>
      <c r="S14" s="438" t="str">
        <f ca="1">IF(OR(A14="",F14=0),"",SUM(LU!P88,LU!P187))</f>
        <v/>
      </c>
      <c r="T14" s="434" t="str">
        <f ca="1">IF(OR(C14=0,A14=""),"",SUM(LU!N42,LU!N141))</f>
        <v/>
      </c>
      <c r="U14" s="434" t="str">
        <f ca="1">IF(OR(D14=0,A14=""),"",SUM(LU!D42,LU!D141))</f>
        <v/>
      </c>
      <c r="V14" s="434" t="str">
        <f ca="1">IF(OR(A14="",E14=0),"",SUM(LU!I42,LU!I141))</f>
        <v/>
      </c>
      <c r="W14" s="438" t="str">
        <f ca="1">IF(OR(A14="",F14=0),"",SUM(LU!P42,LU!P141))</f>
        <v/>
      </c>
      <c r="X14" s="444" t="str">
        <f t="shared" si="16"/>
        <v/>
      </c>
      <c r="Y14" s="445"/>
      <c r="Z14" s="536" t="str">
        <f t="shared" ca="1" si="17"/>
        <v/>
      </c>
      <c r="AA14" s="446" t="str">
        <f t="shared" ca="1" si="18"/>
        <v/>
      </c>
      <c r="AB14" s="447" t="str">
        <f t="shared" ca="1" si="19"/>
        <v/>
      </c>
      <c r="AC14" s="448" t="str">
        <f ca="1">IF(OR(A14="",X14="",LU!$D$5=0),"",X14-(SUM(W$4:W$19)/SUM(F$4:F$19)))</f>
        <v/>
      </c>
      <c r="AD14" s="449" t="str">
        <f ca="1">IF(OR(A14="",F14=0),"",SUM(PT!Q23,PT!Q24))</f>
        <v/>
      </c>
      <c r="AE14" s="434" t="str">
        <f ca="1">IF(OR(A14="",F14=0),"",SUM(PT!AH23,PT!AH24))</f>
        <v/>
      </c>
      <c r="AF14" s="435" t="str">
        <f ca="1">IF(OR(A14="",F14=0),"",SUM(PT!AI23,PT!AI24))</f>
        <v/>
      </c>
      <c r="AG14" s="450" t="str">
        <f t="shared" si="20"/>
        <v>80mph</v>
      </c>
      <c r="AH14" s="451" t="str">
        <f t="shared" si="21"/>
        <v>Pretty Scarrie</v>
      </c>
      <c r="AI14" s="440">
        <f ca="1">IF($A14="","",SUM(Actions!C81,Actions!L81))</f>
        <v>0</v>
      </c>
      <c r="AJ14" s="437">
        <f ca="1">IF($A14="","",SUM(Actions!D81,Actions!M81))</f>
        <v>0</v>
      </c>
      <c r="AK14" s="437">
        <f ca="1">IF($A14="","",SUM(Actions!E81,Actions!N81))</f>
        <v>0</v>
      </c>
      <c r="AL14" s="437">
        <f ca="1">IF($A14="","",SUM(Actions!F81,Actions!O81))</f>
        <v>0</v>
      </c>
      <c r="AM14" s="437">
        <f ca="1">IF($A14="","",SUM(Actions!G81,Actions!P81))</f>
        <v>0</v>
      </c>
      <c r="AN14" s="445">
        <f t="shared" si="1"/>
        <v>0</v>
      </c>
      <c r="AO14" s="452">
        <f ca="1">IF($A14="","",SUM(Actions!C13,Actions!L13))</f>
        <v>0</v>
      </c>
      <c r="AP14" s="434">
        <f ca="1">IF($A14="","",SUM(Actions!D13,Actions!M13))</f>
        <v>0</v>
      </c>
      <c r="AQ14" s="434">
        <f ca="1">IF($A14="","",SUM(Actions!E13,Actions!N13))</f>
        <v>2</v>
      </c>
      <c r="AR14" s="434">
        <f ca="1">IF($A14="","",SUM(Actions!F13,Actions!O13))</f>
        <v>0</v>
      </c>
      <c r="AS14" s="434">
        <f ca="1">IF($A14="","",SUM(Actions!G13,Actions!P13))</f>
        <v>0</v>
      </c>
      <c r="AT14" s="438">
        <f t="shared" si="2"/>
        <v>2</v>
      </c>
      <c r="AU14" s="453">
        <f t="shared" si="3"/>
        <v>2</v>
      </c>
      <c r="AV14" s="435">
        <f t="shared" si="4"/>
        <v>0</v>
      </c>
      <c r="AW14" s="443" t="str">
        <f t="shared" si="5"/>
        <v/>
      </c>
      <c r="AX14" s="454">
        <f t="shared" si="6"/>
        <v>0</v>
      </c>
      <c r="AY14" s="438" t="str">
        <f t="shared" si="7"/>
        <v/>
      </c>
      <c r="AZ14" s="441">
        <f t="shared" si="8"/>
        <v>4.6511627906976744E-2</v>
      </c>
      <c r="BA14" s="453" t="str">
        <f t="shared" si="9"/>
        <v/>
      </c>
      <c r="BB14" s="455">
        <f t="shared" si="10"/>
        <v>4.2553191489361701E-2</v>
      </c>
      <c r="BC14" s="456">
        <f ca="1">IF($A14="","",SUM(Errors!C13,Errors!L13))</f>
        <v>0</v>
      </c>
      <c r="BD14" s="457">
        <f ca="1">IF($A14="","",SUM(Errors!D13,Errors!M13))</f>
        <v>0</v>
      </c>
      <c r="BE14" s="457">
        <f ca="1">IF($A14="","",SUM(Errors!E13,Errors!N13))</f>
        <v>0</v>
      </c>
      <c r="BF14" s="457">
        <f ca="1">IF($A14="","",SUM(Errors!F13,Errors!O13))</f>
        <v>0</v>
      </c>
      <c r="BG14" s="458">
        <f ca="1">IF($A14="","",SUM(Errors!G13,Errors!P13))</f>
        <v>0</v>
      </c>
      <c r="BH14" s="447">
        <f t="shared" si="11"/>
        <v>0</v>
      </c>
      <c r="BI14" s="459">
        <f t="shared" si="12"/>
        <v>1</v>
      </c>
      <c r="BJ14" s="459">
        <f t="shared" si="13"/>
        <v>1</v>
      </c>
      <c r="BK14" s="428" t="str">
        <f t="shared" si="14"/>
        <v/>
      </c>
      <c r="BL14" s="460" t="str">
        <f ca="1">IF(OR(A14="",C14=0),"",Errors!C81+Errors!L81)</f>
        <v/>
      </c>
      <c r="BM14" s="461" t="str">
        <f ca="1">IF(OR(A14="",C14=0),"",Errors!D81+Errors!M81)</f>
        <v/>
      </c>
      <c r="BN14" s="461" t="str">
        <f ca="1">IF(OR(A14="",C14=0),"",Errors!E81+Errors!N81)</f>
        <v/>
      </c>
      <c r="BO14" s="461" t="str">
        <f ca="1">IF(OR(A14="",C14=0),"",Errors!F81+Errors!O81)</f>
        <v/>
      </c>
      <c r="BP14" s="461" t="str">
        <f ca="1">IF(OR(A14="",C14=0),"",Errors!G81+Errors!P81)</f>
        <v/>
      </c>
      <c r="BQ14" s="462" t="str">
        <f t="shared" si="22"/>
        <v/>
      </c>
    </row>
    <row r="15" spans="1:69" s="2" customFormat="1" ht="19.5" customHeight="1">
      <c r="A15" s="432" t="str">
        <f ca="1">IF(ISBLANK(Rosters!$B22),"",Rosters!$B22)</f>
        <v>99</v>
      </c>
      <c r="B15" s="433" t="str">
        <f ca="1">IF(ISBLANK(Rosters!$C22),"",Rosters!$C22)</f>
        <v>Skank Williams</v>
      </c>
      <c r="C15" s="434">
        <f ca="1">IF(A15="","",SUM(LU!N20,LU!N119))</f>
        <v>0</v>
      </c>
      <c r="D15" s="434">
        <f ca="1">IF(A15="","",SUM(LU!D20,LU!D119))</f>
        <v>0</v>
      </c>
      <c r="E15" s="434">
        <f ca="1">IF(A15="","",SUM(LU!I20,LU!I119))</f>
        <v>7</v>
      </c>
      <c r="F15" s="435">
        <f t="shared" si="15"/>
        <v>7</v>
      </c>
      <c r="G15" s="436" t="str">
        <f ca="1">IF(OR(C15=0,A15=""),"",SK!Q155)</f>
        <v/>
      </c>
      <c r="H15" s="437" t="str">
        <f ca="1">IF(OR(C15=0,A15=""),"",SK!N155)</f>
        <v/>
      </c>
      <c r="I15" s="437" t="str">
        <f ca="1">IF(OR(C15=0,A15=""),"",SK!T155)</f>
        <v/>
      </c>
      <c r="J15" s="438" t="str">
        <f ca="1">IF(OR(C15=0,A15=""),"",SK!D155)</f>
        <v/>
      </c>
      <c r="K15" s="439" t="str">
        <f ca="1">IF(OR(A15="",SK!E155="",SK!E155=0),"",J15/SK!E155)</f>
        <v/>
      </c>
      <c r="L15" s="440" t="str">
        <f ca="1">IF(OR(C15=0,A15=""),"",SK!G155)</f>
        <v/>
      </c>
      <c r="M15" s="438" t="str">
        <f ca="1">IF(OR(C15=0,A15=""),"",SK!H155)</f>
        <v/>
      </c>
      <c r="N15" s="437" t="str">
        <f ca="1">IF(OR(C15=0,A15=""),"",SK!J155)</f>
        <v/>
      </c>
      <c r="O15" s="437" t="str">
        <f ca="1">IF(OR(C15=0,A15=""),"",SK!L155)</f>
        <v/>
      </c>
      <c r="P15" s="441" t="str">
        <f t="shared" si="0"/>
        <v/>
      </c>
      <c r="Q15" s="442" t="str">
        <f ca="1">IF(OR(C15=0,A15=""),"",SK!I155)</f>
        <v/>
      </c>
      <c r="R15" s="522">
        <f ca="1">IF(OR(A15="",F15=0),"",SUM(LU!P66,LU!P165))</f>
        <v>10</v>
      </c>
      <c r="S15" s="438">
        <f ca="1">IF(OR(A15="",F15=0),"",SUM(LU!P89,LU!P188))</f>
        <v>15</v>
      </c>
      <c r="T15" s="434" t="str">
        <f ca="1">IF(OR(C15=0,A15=""),"",SUM(LU!N43,LU!N142))</f>
        <v/>
      </c>
      <c r="U15" s="434" t="str">
        <f ca="1">IF(OR(D15=0,A15=""),"",SUM(LU!D43,LU!D142))</f>
        <v/>
      </c>
      <c r="V15" s="434">
        <f ca="1">IF(OR(A15="",E15=0),"",SUM(LU!I43,LU!I142))</f>
        <v>-5</v>
      </c>
      <c r="W15" s="438">
        <f ca="1">IF(OR(A15="",F15=0),"",SUM(LU!P43,LU!P142))</f>
        <v>-5</v>
      </c>
      <c r="X15" s="444">
        <f t="shared" ca="1" si="16"/>
        <v>-0.7142857142857143</v>
      </c>
      <c r="Y15" s="445"/>
      <c r="Z15" s="536">
        <f t="shared" ca="1" si="17"/>
        <v>-6.3846153846153832</v>
      </c>
      <c r="AA15" s="446">
        <f t="shared" ca="1" si="18"/>
        <v>-33</v>
      </c>
      <c r="AB15" s="447">
        <f t="shared" ca="1" si="19"/>
        <v>26.615384615384617</v>
      </c>
      <c r="AC15" s="448">
        <f ca="1">IF(OR(A15="",X15="",LU!$D$5=0),"",X15-(SUM(W$4:W$19)/SUM(F$4:F$19)))</f>
        <v>1.6477832512315271</v>
      </c>
      <c r="AD15" s="449">
        <f ca="1">IF(OR(A15="",F15=0),"",SUM(PT!Q25,PT!Q26))</f>
        <v>1</v>
      </c>
      <c r="AE15" s="434">
        <f ca="1">IF(OR(A15="",F15=0),"",SUM(PT!AH25,PT!AH26))</f>
        <v>1</v>
      </c>
      <c r="AF15" s="435">
        <f ca="1">IF(OR(A15="",F15=0),"",SUM(PT!AI25,PT!AI26))</f>
        <v>1</v>
      </c>
      <c r="AG15" s="450" t="str">
        <f t="shared" si="20"/>
        <v>99</v>
      </c>
      <c r="AH15" s="451" t="str">
        <f t="shared" si="21"/>
        <v>Skank Williams</v>
      </c>
      <c r="AI15" s="440">
        <f ca="1">IF($A15="","",SUM(Actions!C82,Actions!L82))</f>
        <v>0</v>
      </c>
      <c r="AJ15" s="437">
        <f ca="1">IF($A15="","",SUM(Actions!D82,Actions!M82))</f>
        <v>0</v>
      </c>
      <c r="AK15" s="437">
        <f ca="1">IF($A15="","",SUM(Actions!E82,Actions!N82))</f>
        <v>0</v>
      </c>
      <c r="AL15" s="437">
        <f ca="1">IF($A15="","",SUM(Actions!F82,Actions!O82))</f>
        <v>0</v>
      </c>
      <c r="AM15" s="437">
        <f ca="1">IF($A15="","",SUM(Actions!G82,Actions!P82))</f>
        <v>0</v>
      </c>
      <c r="AN15" s="445">
        <f t="shared" si="1"/>
        <v>0</v>
      </c>
      <c r="AO15" s="452">
        <f ca="1">IF($A15="","",SUM(Actions!C14,Actions!L14))</f>
        <v>0</v>
      </c>
      <c r="AP15" s="434">
        <f ca="1">IF($A15="","",SUM(Actions!D14,Actions!M14))</f>
        <v>0</v>
      </c>
      <c r="AQ15" s="434">
        <f ca="1">IF($A15="","",SUM(Actions!E14,Actions!N14))</f>
        <v>0</v>
      </c>
      <c r="AR15" s="434">
        <f ca="1">IF($A15="","",SUM(Actions!F14,Actions!O14))</f>
        <v>0</v>
      </c>
      <c r="AS15" s="434">
        <f ca="1">IF($A15="","",SUM(Actions!G14,Actions!P14))</f>
        <v>0</v>
      </c>
      <c r="AT15" s="438">
        <f t="shared" si="2"/>
        <v>0</v>
      </c>
      <c r="AU15" s="453">
        <f t="shared" si="3"/>
        <v>0</v>
      </c>
      <c r="AV15" s="435">
        <f t="shared" si="4"/>
        <v>0</v>
      </c>
      <c r="AW15" s="443">
        <f t="shared" si="5"/>
        <v>0</v>
      </c>
      <c r="AX15" s="454">
        <f t="shared" si="6"/>
        <v>0</v>
      </c>
      <c r="AY15" s="438">
        <f t="shared" si="7"/>
        <v>0</v>
      </c>
      <c r="AZ15" s="441">
        <f t="shared" si="8"/>
        <v>0</v>
      </c>
      <c r="BA15" s="453">
        <f t="shared" si="9"/>
        <v>0</v>
      </c>
      <c r="BB15" s="455">
        <f t="shared" si="10"/>
        <v>0</v>
      </c>
      <c r="BC15" s="456">
        <f ca="1">IF($A15="","",SUM(Errors!C14,Errors!L14))</f>
        <v>0</v>
      </c>
      <c r="BD15" s="457">
        <f ca="1">IF($A15="","",SUM(Errors!D14,Errors!M14))</f>
        <v>0</v>
      </c>
      <c r="BE15" s="457">
        <f ca="1">IF($A15="","",SUM(Errors!E14,Errors!N14))</f>
        <v>0</v>
      </c>
      <c r="BF15" s="457">
        <f ca="1">IF($A15="","",SUM(Errors!F14,Errors!O14))</f>
        <v>0</v>
      </c>
      <c r="BG15" s="458">
        <f ca="1">IF($A15="","",SUM(Errors!G14,Errors!P14))</f>
        <v>0</v>
      </c>
      <c r="BH15" s="447">
        <f t="shared" si="11"/>
        <v>0</v>
      </c>
      <c r="BI15" s="459" t="str">
        <f t="shared" si="12"/>
        <v/>
      </c>
      <c r="BJ15" s="459" t="str">
        <f t="shared" si="13"/>
        <v/>
      </c>
      <c r="BK15" s="428" t="str">
        <f t="shared" si="14"/>
        <v/>
      </c>
      <c r="BL15" s="460" t="str">
        <f ca="1">IF(OR(A15="",C15=0),"",Errors!C82+Errors!L82)</f>
        <v/>
      </c>
      <c r="BM15" s="461" t="str">
        <f ca="1">IF(OR(A15="",C15=0),"",Errors!D82+Errors!M82)</f>
        <v/>
      </c>
      <c r="BN15" s="461" t="str">
        <f ca="1">IF(OR(A15="",C15=0),"",Errors!E82+Errors!N82)</f>
        <v/>
      </c>
      <c r="BO15" s="461" t="str">
        <f ca="1">IF(OR(A15="",C15=0),"",Errors!F82+Errors!O82)</f>
        <v/>
      </c>
      <c r="BP15" s="461" t="str">
        <f ca="1">IF(OR(A15="",C15=0),"",Errors!G82+Errors!P82)</f>
        <v/>
      </c>
      <c r="BQ15" s="462" t="str">
        <f t="shared" si="22"/>
        <v/>
      </c>
    </row>
    <row r="16" spans="1:69" s="2" customFormat="1" ht="20" customHeight="1">
      <c r="A16" s="432" t="str">
        <f ca="1">IF(ISBLANK(Rosters!$B23),"",Rosters!$B23)</f>
        <v>96</v>
      </c>
      <c r="B16" s="433" t="str">
        <f ca="1">IF(ISBLANK(Rosters!$C23),"",Rosters!$C23)</f>
        <v>Finnish-Her</v>
      </c>
      <c r="C16" s="434">
        <f ca="1">IF(A16="","",SUM(LU!N21,LU!N120))</f>
        <v>0</v>
      </c>
      <c r="D16" s="434">
        <f ca="1">IF(A16="","",SUM(LU!D21,LU!D120))</f>
        <v>0</v>
      </c>
      <c r="E16" s="434">
        <f ca="1">IF(A16="","",SUM(LU!I21,LU!I120))</f>
        <v>7</v>
      </c>
      <c r="F16" s="435">
        <f t="shared" si="15"/>
        <v>7</v>
      </c>
      <c r="G16" s="436" t="str">
        <f ca="1">IF(OR(C16=0,A16=""),"",SK!Q158)</f>
        <v/>
      </c>
      <c r="H16" s="437" t="str">
        <f ca="1">IF(OR(C16=0,A16=""),"",SK!N158)</f>
        <v/>
      </c>
      <c r="I16" s="437" t="str">
        <f ca="1">IF(OR(C16=0,A16=""),"",SK!T158)</f>
        <v/>
      </c>
      <c r="J16" s="438" t="str">
        <f ca="1">IF(OR(C16=0,A16=""),"",SK!D158)</f>
        <v/>
      </c>
      <c r="K16" s="439" t="str">
        <f ca="1">IF(OR(A16="",SK!E158="",SK!E158=0),"",J16/SK!E158)</f>
        <v/>
      </c>
      <c r="L16" s="440" t="str">
        <f ca="1">IF(OR(C16=0,A16=""),"",SK!G158)</f>
        <v/>
      </c>
      <c r="M16" s="438" t="str">
        <f ca="1">IF(OR(C16=0,A16=""),"",SK!H158)</f>
        <v/>
      </c>
      <c r="N16" s="437" t="str">
        <f ca="1">IF(OR(C16=0,A16=""),"",SK!J158)</f>
        <v/>
      </c>
      <c r="O16" s="437" t="str">
        <f ca="1">IF(OR(C16=0,A16=""),"",SK!L158)</f>
        <v/>
      </c>
      <c r="P16" s="441" t="str">
        <f t="shared" si="0"/>
        <v/>
      </c>
      <c r="Q16" s="442" t="str">
        <f ca="1">IF(OR(C16=0,A16=""),"",SK!I158)</f>
        <v/>
      </c>
      <c r="R16" s="522">
        <f ca="1">IF(OR(A16="",F16=0),"",SUM(LU!P67,LU!P166))</f>
        <v>16</v>
      </c>
      <c r="S16" s="438">
        <f ca="1">IF(OR(A16="",F16=0),"",SUM(LU!P90,LU!P189))</f>
        <v>12</v>
      </c>
      <c r="T16" s="434" t="str">
        <f ca="1">IF(OR(C16=0,A16=""),"",SUM(LU!N44,LU!N143))</f>
        <v/>
      </c>
      <c r="U16" s="434" t="str">
        <f ca="1">IF(OR(D16=0,A16=""),"",SUM(LU!D44,LU!D143))</f>
        <v/>
      </c>
      <c r="V16" s="434">
        <f ca="1">IF(OR(A16="",E16=0),"",SUM(LU!I44,LU!I143))</f>
        <v>4</v>
      </c>
      <c r="W16" s="438">
        <f ca="1">IF(OR(A16="",F16=0),"",SUM(LU!P44,LU!P143))</f>
        <v>4</v>
      </c>
      <c r="X16" s="444">
        <f t="shared" ca="1" si="16"/>
        <v>0.5714285714285714</v>
      </c>
      <c r="Y16" s="445"/>
      <c r="Z16" s="536">
        <f t="shared" ca="1" si="17"/>
        <v>-0.38461538461538325</v>
      </c>
      <c r="AA16" s="446">
        <f t="shared" ca="1" si="18"/>
        <v>-36</v>
      </c>
      <c r="AB16" s="447">
        <f t="shared" ca="1" si="19"/>
        <v>35.615384615384613</v>
      </c>
      <c r="AC16" s="448">
        <f ca="1">IF(OR(A16="",X16="",LU!$D$5=0),"",X16-(SUM(W$4:W$19)/SUM(F$4:F$19)))</f>
        <v>2.9334975369458132</v>
      </c>
      <c r="AD16" s="449">
        <f ca="1">IF(OR(A16="",F16=0),"",SUM(PT!Q27,PT!Q28))</f>
        <v>0</v>
      </c>
      <c r="AE16" s="434">
        <f ca="1">IF(OR(A16="",F16=0),"",SUM(PT!AH27,PT!AH28))</f>
        <v>0</v>
      </c>
      <c r="AF16" s="435">
        <f ca="1">IF(OR(A16="",F16=0),"",SUM(PT!AI27,PT!AI28))</f>
        <v>0</v>
      </c>
      <c r="AG16" s="450" t="str">
        <f t="shared" si="20"/>
        <v>96</v>
      </c>
      <c r="AH16" s="451" t="str">
        <f t="shared" si="21"/>
        <v>Finnish-Her</v>
      </c>
      <c r="AI16" s="440">
        <f ca="1">IF($A16="","",SUM(Actions!C83,Actions!L83))</f>
        <v>0</v>
      </c>
      <c r="AJ16" s="437">
        <f ca="1">IF($A16="","",SUM(Actions!D83,Actions!M83))</f>
        <v>0</v>
      </c>
      <c r="AK16" s="437">
        <f ca="1">IF($A16="","",SUM(Actions!E83,Actions!N83))</f>
        <v>0</v>
      </c>
      <c r="AL16" s="437">
        <f ca="1">IF($A16="","",SUM(Actions!F83,Actions!O83))</f>
        <v>0</v>
      </c>
      <c r="AM16" s="437">
        <f ca="1">IF($A16="","",SUM(Actions!G83,Actions!P83))</f>
        <v>0</v>
      </c>
      <c r="AN16" s="445">
        <f t="shared" si="1"/>
        <v>0</v>
      </c>
      <c r="AO16" s="452">
        <f ca="1">IF($A16="","",SUM(Actions!C15,Actions!L15))</f>
        <v>0</v>
      </c>
      <c r="AP16" s="434">
        <f ca="1">IF($A16="","",SUM(Actions!D15,Actions!M15))</f>
        <v>0</v>
      </c>
      <c r="AQ16" s="434">
        <f ca="1">IF($A16="","",SUM(Actions!E15,Actions!N15))</f>
        <v>2</v>
      </c>
      <c r="AR16" s="434">
        <f ca="1">IF($A16="","",SUM(Actions!F15,Actions!O15))</f>
        <v>0</v>
      </c>
      <c r="AS16" s="434">
        <f ca="1">IF($A16="","",SUM(Actions!G15,Actions!P15))</f>
        <v>0</v>
      </c>
      <c r="AT16" s="438">
        <f t="shared" si="2"/>
        <v>2</v>
      </c>
      <c r="AU16" s="453">
        <f t="shared" si="3"/>
        <v>2</v>
      </c>
      <c r="AV16" s="435">
        <f t="shared" si="4"/>
        <v>0</v>
      </c>
      <c r="AW16" s="443">
        <f t="shared" si="5"/>
        <v>0</v>
      </c>
      <c r="AX16" s="454">
        <f t="shared" si="6"/>
        <v>0</v>
      </c>
      <c r="AY16" s="438">
        <f t="shared" si="7"/>
        <v>0.2857142857142857</v>
      </c>
      <c r="AZ16" s="441">
        <f t="shared" si="8"/>
        <v>4.6511627906976744E-2</v>
      </c>
      <c r="BA16" s="453">
        <f t="shared" si="9"/>
        <v>0.2857142857142857</v>
      </c>
      <c r="BB16" s="455">
        <f t="shared" si="10"/>
        <v>4.2553191489361701E-2</v>
      </c>
      <c r="BC16" s="456">
        <f ca="1">IF($A16="","",SUM(Errors!C15,Errors!L15))</f>
        <v>0</v>
      </c>
      <c r="BD16" s="457">
        <f ca="1">IF($A16="","",SUM(Errors!D15,Errors!M15))</f>
        <v>0</v>
      </c>
      <c r="BE16" s="457">
        <f ca="1">IF($A16="","",SUM(Errors!E15,Errors!N15))</f>
        <v>0</v>
      </c>
      <c r="BF16" s="457">
        <f ca="1">IF($A16="","",SUM(Errors!F15,Errors!O15))</f>
        <v>0</v>
      </c>
      <c r="BG16" s="458">
        <f ca="1">IF($A16="","",SUM(Errors!G15,Errors!P15))</f>
        <v>0</v>
      </c>
      <c r="BH16" s="447">
        <f t="shared" si="11"/>
        <v>0</v>
      </c>
      <c r="BI16" s="459">
        <f t="shared" si="12"/>
        <v>1</v>
      </c>
      <c r="BJ16" s="459">
        <f t="shared" si="13"/>
        <v>1</v>
      </c>
      <c r="BK16" s="428" t="str">
        <f t="shared" si="14"/>
        <v/>
      </c>
      <c r="BL16" s="460" t="str">
        <f ca="1">IF(OR(A16="",C16=0),"",Errors!C83+Errors!L83)</f>
        <v/>
      </c>
      <c r="BM16" s="461" t="str">
        <f ca="1">IF(OR(A16="",C16=0),"",Errors!D83+Errors!M83)</f>
        <v/>
      </c>
      <c r="BN16" s="461" t="str">
        <f ca="1">IF(OR(A16="",C16=0),"",Errors!E83+Errors!N83)</f>
        <v/>
      </c>
      <c r="BO16" s="461" t="str">
        <f ca="1">IF(OR(A16="",C16=0),"",Errors!F83+Errors!O83)</f>
        <v/>
      </c>
      <c r="BP16" s="461" t="str">
        <f ca="1">IF(OR(A16="",C16=0),"",Errors!G83+Errors!P83)</f>
        <v/>
      </c>
      <c r="BQ16" s="462" t="str">
        <f t="shared" si="22"/>
        <v/>
      </c>
    </row>
    <row r="17" spans="1:69" s="2" customFormat="1" ht="20" customHeight="1">
      <c r="A17" s="432" t="str">
        <f ca="1">IF(ISBLANK(Rosters!$B24),"",Rosters!$B24)</f>
        <v>fish</v>
      </c>
      <c r="B17" s="433" t="str">
        <f ca="1">IF(ISBLANK(Rosters!$C24),"",Rosters!$C24)</f>
        <v>Eva Lucien</v>
      </c>
      <c r="C17" s="434">
        <f ca="1">IF(A17="","",SUM(LU!N22,LU!N121))</f>
        <v>12</v>
      </c>
      <c r="D17" s="434">
        <f ca="1">IF(A17="","",SUM(LU!D22,LU!D121))</f>
        <v>0</v>
      </c>
      <c r="E17" s="434">
        <f ca="1">IF(A17="","",SUM(LU!I22,LU!I121))</f>
        <v>0</v>
      </c>
      <c r="F17" s="435">
        <f t="shared" si="15"/>
        <v>12</v>
      </c>
      <c r="G17" s="436">
        <f ca="1">IF(OR(C17=0,A17=""),"",SK!Q161)</f>
        <v>7</v>
      </c>
      <c r="H17" s="437">
        <f ca="1">IF(OR(C17=0,A17=""),"",SK!N161)</f>
        <v>3</v>
      </c>
      <c r="I17" s="437">
        <f ca="1">IF(OR(C17=0,A17=""),"",SK!T161)</f>
        <v>6</v>
      </c>
      <c r="J17" s="438">
        <f ca="1">IF(OR(C17=0,A17=""),"",SK!D161)</f>
        <v>15</v>
      </c>
      <c r="K17" s="439">
        <f ca="1">IF(OR(A17="",SK!E161="",SK!E161=0),"",J17/SK!E161)</f>
        <v>1.25</v>
      </c>
      <c r="L17" s="440">
        <f ca="1">IF(OR(C17=0,A17=""),"",SK!G161)</f>
        <v>0</v>
      </c>
      <c r="M17" s="438">
        <f ca="1">IF(OR(C17=0,A17=""),"",SK!H161)</f>
        <v>4</v>
      </c>
      <c r="N17" s="437">
        <f ca="1">IF(OR(C17=0,A17=""),"",SK!J161)</f>
        <v>3</v>
      </c>
      <c r="O17" s="437">
        <f ca="1">IF(OR(C17=0,A17=""),"",SK!L161)</f>
        <v>0</v>
      </c>
      <c r="P17" s="441">
        <f t="shared" ca="1" si="0"/>
        <v>0.33333333333333331</v>
      </c>
      <c r="Q17" s="442">
        <f ca="1">IF(OR(C17=0,A17=""),"",SK!I161)</f>
        <v>13</v>
      </c>
      <c r="R17" s="522">
        <f ca="1">IF(OR(A17="",F17=0),"",SUM(LU!P68,LU!P167))</f>
        <v>15</v>
      </c>
      <c r="S17" s="438">
        <f ca="1">IF(OR(A17="",F17=0),"",SUM(LU!P91,LU!P190))</f>
        <v>51</v>
      </c>
      <c r="T17" s="434">
        <f ca="1">IF(OR(C17=0,A17=""),"",SUM(LU!N45,LU!N144))</f>
        <v>-36</v>
      </c>
      <c r="U17" s="434" t="str">
        <f ca="1">IF(OR(D17=0,A17=""),"",SUM(LU!D45,LU!D144))</f>
        <v/>
      </c>
      <c r="V17" s="434" t="str">
        <f ca="1">IF(OR(A17="",E17=0),"",SUM(LU!I45,LU!I144))</f>
        <v/>
      </c>
      <c r="W17" s="438">
        <f ca="1">IF(OR(A17="",F17=0),"",SUM(LU!P45,LU!P144))</f>
        <v>-36</v>
      </c>
      <c r="X17" s="444">
        <f t="shared" ca="1" si="16"/>
        <v>-3</v>
      </c>
      <c r="Y17" s="445"/>
      <c r="Z17" s="536">
        <f t="shared" ca="1" si="17"/>
        <v>-1.3846153846153832</v>
      </c>
      <c r="AA17" s="446">
        <f t="shared" ca="1" si="18"/>
        <v>3</v>
      </c>
      <c r="AB17" s="447">
        <f t="shared" ca="1" si="19"/>
        <v>-4.3846153846153832</v>
      </c>
      <c r="AC17" s="448">
        <f ca="1">IF(OR(A17="",X17="",LU!$D$5=0),"",X17-(SUM(W$4:W$19)/SUM(F$4:F$19)))</f>
        <v>-0.63793103448275845</v>
      </c>
      <c r="AD17" s="449">
        <f ca="1">IF(OR(A17="",F17=0),"",SUM(PT!Q29,PT!Q30))</f>
        <v>3</v>
      </c>
      <c r="AE17" s="434">
        <f ca="1">IF(OR(A17="",F17=0),"",SUM(PT!AH29,PT!AH30))</f>
        <v>1</v>
      </c>
      <c r="AF17" s="435">
        <f ca="1">IF(OR(A17="",F17=0),"",SUM(PT!AI29,PT!AI30))</f>
        <v>1</v>
      </c>
      <c r="AG17" s="450" t="str">
        <f t="shared" si="20"/>
        <v>fish</v>
      </c>
      <c r="AH17" s="451" t="str">
        <f t="shared" si="21"/>
        <v>Eva Lucien</v>
      </c>
      <c r="AI17" s="440">
        <f ca="1">IF($A17="","",SUM(Actions!C84,Actions!L84))</f>
        <v>0</v>
      </c>
      <c r="AJ17" s="437">
        <f ca="1">IF($A17="","",SUM(Actions!D84,Actions!M84))</f>
        <v>0</v>
      </c>
      <c r="AK17" s="437">
        <f ca="1">IF($A17="","",SUM(Actions!E84,Actions!N84))</f>
        <v>0</v>
      </c>
      <c r="AL17" s="437">
        <f ca="1">IF($A17="","",SUM(Actions!F84,Actions!O84))</f>
        <v>0</v>
      </c>
      <c r="AM17" s="437">
        <f ca="1">IF($A17="","",SUM(Actions!G84,Actions!P84))</f>
        <v>0</v>
      </c>
      <c r="AN17" s="445">
        <f t="shared" si="1"/>
        <v>0</v>
      </c>
      <c r="AO17" s="452">
        <f ca="1">IF($A17="","",SUM(Actions!C16,Actions!L16))</f>
        <v>0</v>
      </c>
      <c r="AP17" s="434">
        <f ca="1">IF($A17="","",SUM(Actions!D16,Actions!M16))</f>
        <v>0</v>
      </c>
      <c r="AQ17" s="434">
        <f ca="1">IF($A17="","",SUM(Actions!E16,Actions!N16))</f>
        <v>0</v>
      </c>
      <c r="AR17" s="434">
        <f ca="1">IF($A17="","",SUM(Actions!F16,Actions!O16))</f>
        <v>0</v>
      </c>
      <c r="AS17" s="434">
        <f ca="1">IF($A17="","",SUM(Actions!G16,Actions!P16))</f>
        <v>0</v>
      </c>
      <c r="AT17" s="438">
        <f t="shared" si="2"/>
        <v>0</v>
      </c>
      <c r="AU17" s="453">
        <f t="shared" si="3"/>
        <v>0</v>
      </c>
      <c r="AV17" s="435">
        <f t="shared" si="4"/>
        <v>0</v>
      </c>
      <c r="AW17" s="443">
        <f t="shared" si="5"/>
        <v>0</v>
      </c>
      <c r="AX17" s="454">
        <f t="shared" si="6"/>
        <v>0</v>
      </c>
      <c r="AY17" s="438">
        <f t="shared" si="7"/>
        <v>0</v>
      </c>
      <c r="AZ17" s="441">
        <f t="shared" si="8"/>
        <v>0</v>
      </c>
      <c r="BA17" s="453">
        <f t="shared" si="9"/>
        <v>0</v>
      </c>
      <c r="BB17" s="455">
        <f t="shared" si="10"/>
        <v>0</v>
      </c>
      <c r="BC17" s="456">
        <f ca="1">IF($A17="","",SUM(Errors!C16,Errors!L16))</f>
        <v>0</v>
      </c>
      <c r="BD17" s="457">
        <f ca="1">IF($A17="","",SUM(Errors!D16,Errors!M16))</f>
        <v>0</v>
      </c>
      <c r="BE17" s="457">
        <f ca="1">IF($A17="","",SUM(Errors!E16,Errors!N16))</f>
        <v>0</v>
      </c>
      <c r="BF17" s="457">
        <f ca="1">IF($A17="","",SUM(Errors!F16,Errors!O16))</f>
        <v>0</v>
      </c>
      <c r="BG17" s="458">
        <f ca="1">IF($A17="","",SUM(Errors!G16,Errors!P16))</f>
        <v>0</v>
      </c>
      <c r="BH17" s="447">
        <f t="shared" si="11"/>
        <v>0</v>
      </c>
      <c r="BI17" s="459" t="str">
        <f t="shared" si="12"/>
        <v/>
      </c>
      <c r="BJ17" s="459" t="str">
        <f t="shared" si="13"/>
        <v/>
      </c>
      <c r="BK17" s="428" t="str">
        <f t="shared" si="14"/>
        <v/>
      </c>
      <c r="BL17" s="460">
        <f ca="1">IF(OR(A17="",C17=0),"",Errors!C84+Errors!L84)</f>
        <v>0</v>
      </c>
      <c r="BM17" s="461">
        <f ca="1">IF(OR(A17="",C17=0),"",Errors!D84+Errors!M84)</f>
        <v>0</v>
      </c>
      <c r="BN17" s="461">
        <f ca="1">IF(OR(A17="",C17=0),"",Errors!E84+Errors!N84)</f>
        <v>0</v>
      </c>
      <c r="BO17" s="461">
        <f ca="1">IF(OR(A17="",C17=0),"",Errors!F84+Errors!O84)</f>
        <v>0</v>
      </c>
      <c r="BP17" s="461">
        <f ca="1">IF(OR(A17="",C17=0),"",Errors!G84+Errors!P84)</f>
        <v>0</v>
      </c>
      <c r="BQ17" s="462">
        <f t="shared" si="22"/>
        <v>0</v>
      </c>
    </row>
    <row r="18" spans="1:69" s="2" customFormat="1" ht="20" customHeight="1">
      <c r="A18" s="432" t="str">
        <f ca="1">IF(ISBLANK(Rosters!$B25),"",Rosters!$B25)</f>
        <v/>
      </c>
      <c r="B18" s="433" t="str">
        <f ca="1">IF(ISBLANK(Rosters!$C25),"",Rosters!$C25)</f>
        <v/>
      </c>
      <c r="C18" s="434" t="str">
        <f ca="1">IF(A18="","",SUM(LU!N23,LU!N122))</f>
        <v/>
      </c>
      <c r="D18" s="434" t="str">
        <f ca="1">IF(A18="","",SUM(LU!D23,LU!D122))</f>
        <v/>
      </c>
      <c r="E18" s="434" t="str">
        <f ca="1">IF(A18="","",SUM(LU!I23,LU!I122))</f>
        <v/>
      </c>
      <c r="F18" s="435" t="str">
        <f t="shared" si="15"/>
        <v/>
      </c>
      <c r="G18" s="436" t="str">
        <f ca="1">IF(OR(C18=0,A18=""),"",SK!Q164)</f>
        <v/>
      </c>
      <c r="H18" s="437" t="str">
        <f ca="1">IF(OR(C18=0,A18=""),"",SK!N164)</f>
        <v/>
      </c>
      <c r="I18" s="437" t="str">
        <f ca="1">IF(OR(C18=0,A18=""),"",SK!T164)</f>
        <v/>
      </c>
      <c r="J18" s="438" t="str">
        <f ca="1">IF(OR(C18=0,A18=""),"",SK!D164)</f>
        <v/>
      </c>
      <c r="K18" s="439" t="str">
        <f ca="1">IF(OR(A18="",SK!E164="",SK!E164=0),"",J18/SK!E164)</f>
        <v/>
      </c>
      <c r="L18" s="440" t="str">
        <f ca="1">IF(OR(C18=0,A18=""),"",SK!G164)</f>
        <v/>
      </c>
      <c r="M18" s="438" t="str">
        <f ca="1">IF(OR(C18=0,A18=""),"",SK!H164)</f>
        <v/>
      </c>
      <c r="N18" s="437" t="str">
        <f ca="1">IF(OR(C18=0,A18=""),"",SK!J164)</f>
        <v/>
      </c>
      <c r="O18" s="437" t="str">
        <f ca="1">IF(OR(C18=0,A18=""),"",SK!L164)</f>
        <v/>
      </c>
      <c r="P18" s="441" t="str">
        <f t="shared" si="0"/>
        <v/>
      </c>
      <c r="Q18" s="442" t="str">
        <f ca="1">IF(OR(C18=0,A18=""),"",SK!I164)</f>
        <v/>
      </c>
      <c r="R18" s="522" t="str">
        <f ca="1">IF(OR(A18="",F18=0),"",SUM(LU!P69,LU!P168))</f>
        <v/>
      </c>
      <c r="S18" s="438" t="str">
        <f ca="1">IF(OR(A18="",F18=0),"",SUM(LU!P92,LU!P191))</f>
        <v/>
      </c>
      <c r="T18" s="434" t="str">
        <f ca="1">IF(OR(C18=0,A18=""),"",SUM(LU!N46,LU!N145))</f>
        <v/>
      </c>
      <c r="U18" s="434" t="str">
        <f ca="1">IF(OR(D18=0,A18=""),"",SUM(LU!D46,LU!D145))</f>
        <v/>
      </c>
      <c r="V18" s="434" t="str">
        <f ca="1">IF(OR(A18="",E18=0),"",SUM(LU!I46,LU!I145))</f>
        <v/>
      </c>
      <c r="W18" s="438" t="str">
        <f ca="1">IF(OR(A18="",F18=0),"",SUM(LU!P46,LU!P145))</f>
        <v/>
      </c>
      <c r="X18" s="444" t="str">
        <f t="shared" si="16"/>
        <v/>
      </c>
      <c r="Y18" s="445"/>
      <c r="Z18" s="536" t="str">
        <f t="shared" ca="1" si="17"/>
        <v/>
      </c>
      <c r="AA18" s="446" t="str">
        <f t="shared" ca="1" si="18"/>
        <v/>
      </c>
      <c r="AB18" s="447" t="str">
        <f t="shared" ca="1" si="19"/>
        <v/>
      </c>
      <c r="AC18" s="448" t="str">
        <f ca="1">IF(OR(A18="",X18="",LU!$D$5=0),"",X18-(SUM(W$4:W$19)/SUM(F$4:F$19)))</f>
        <v/>
      </c>
      <c r="AD18" s="449" t="str">
        <f ca="1">IF(OR(A18="",F18=0),"",SUM(PT!Q31,PT!Q32))</f>
        <v/>
      </c>
      <c r="AE18" s="434" t="str">
        <f ca="1">IF(OR(A18="",F18=0),"",SUM(PT!AH31,PT!AH32))</f>
        <v/>
      </c>
      <c r="AF18" s="435" t="str">
        <f ca="1">IF(OR(A18="",F18=0),"",SUM(PT!AI31,PT!AI32))</f>
        <v/>
      </c>
      <c r="AG18" s="450" t="str">
        <f t="shared" si="20"/>
        <v/>
      </c>
      <c r="AH18" s="451" t="str">
        <f t="shared" si="21"/>
        <v/>
      </c>
      <c r="AI18" s="440" t="str">
        <f ca="1">IF($A18="","",SUM(Actions!C85,Actions!L85))</f>
        <v/>
      </c>
      <c r="AJ18" s="437" t="str">
        <f ca="1">IF($A18="","",SUM(Actions!D85,Actions!M85))</f>
        <v/>
      </c>
      <c r="AK18" s="437" t="str">
        <f ca="1">IF($A18="","",SUM(Actions!E85,Actions!N85))</f>
        <v/>
      </c>
      <c r="AL18" s="437" t="str">
        <f ca="1">IF($A18="","",SUM(Actions!F85,Actions!O85))</f>
        <v/>
      </c>
      <c r="AM18" s="437" t="str">
        <f ca="1">IF($A18="","",SUM(Actions!G85,Actions!P85))</f>
        <v/>
      </c>
      <c r="AN18" s="445" t="str">
        <f t="shared" si="1"/>
        <v/>
      </c>
      <c r="AO18" s="452" t="str">
        <f ca="1">IF($A18="","",SUM(Actions!C17,Actions!L17))</f>
        <v/>
      </c>
      <c r="AP18" s="434" t="str">
        <f ca="1">IF($A18="","",SUM(Actions!D17,Actions!M17))</f>
        <v/>
      </c>
      <c r="AQ18" s="434" t="str">
        <f ca="1">IF($A18="","",SUM(Actions!E17,Actions!N17))</f>
        <v/>
      </c>
      <c r="AR18" s="434" t="str">
        <f ca="1">IF($A18="","",SUM(Actions!F17,Actions!O17))</f>
        <v/>
      </c>
      <c r="AS18" s="434" t="str">
        <f ca="1">IF($A18="","",SUM(Actions!G17,Actions!P17))</f>
        <v/>
      </c>
      <c r="AT18" s="438" t="str">
        <f t="shared" si="2"/>
        <v/>
      </c>
      <c r="AU18" s="453" t="str">
        <f t="shared" si="3"/>
        <v/>
      </c>
      <c r="AV18" s="435" t="str">
        <f t="shared" si="4"/>
        <v/>
      </c>
      <c r="AW18" s="443" t="str">
        <f t="shared" si="5"/>
        <v/>
      </c>
      <c r="AX18" s="454" t="str">
        <f t="shared" si="6"/>
        <v/>
      </c>
      <c r="AY18" s="438" t="str">
        <f t="shared" si="7"/>
        <v/>
      </c>
      <c r="AZ18" s="441" t="str">
        <f t="shared" si="8"/>
        <v/>
      </c>
      <c r="BA18" s="453" t="str">
        <f t="shared" si="9"/>
        <v/>
      </c>
      <c r="BB18" s="455" t="str">
        <f t="shared" si="10"/>
        <v/>
      </c>
      <c r="BC18" s="456" t="str">
        <f ca="1">IF($A18="","",SUM(Errors!C17,Errors!L17))</f>
        <v/>
      </c>
      <c r="BD18" s="457" t="str">
        <f ca="1">IF($A18="","",SUM(Errors!D17,Errors!M17))</f>
        <v/>
      </c>
      <c r="BE18" s="457" t="str">
        <f ca="1">IF($A18="","",SUM(Errors!E17,Errors!N17))</f>
        <v/>
      </c>
      <c r="BF18" s="457" t="str">
        <f ca="1">IF($A18="","",SUM(Errors!F17,Errors!O17))</f>
        <v/>
      </c>
      <c r="BG18" s="458" t="str">
        <f ca="1">IF($A18="","",SUM(Errors!G17,Errors!P17))</f>
        <v/>
      </c>
      <c r="BH18" s="447" t="str">
        <f t="shared" si="11"/>
        <v/>
      </c>
      <c r="BI18" s="459" t="str">
        <f t="shared" si="12"/>
        <v/>
      </c>
      <c r="BJ18" s="459" t="str">
        <f t="shared" si="13"/>
        <v/>
      </c>
      <c r="BK18" s="428" t="str">
        <f t="shared" si="14"/>
        <v/>
      </c>
      <c r="BL18" s="460" t="str">
        <f ca="1">IF(OR(A18="",C18=0),"",Errors!C85+Errors!L85)</f>
        <v/>
      </c>
      <c r="BM18" s="461" t="str">
        <f ca="1">IF(OR(A18="",C18=0),"",Errors!D85+Errors!M85)</f>
        <v/>
      </c>
      <c r="BN18" s="461" t="str">
        <f ca="1">IF(OR(A18="",C18=0),"",Errors!E85+Errors!N85)</f>
        <v/>
      </c>
      <c r="BO18" s="461" t="str">
        <f ca="1">IF(OR(A18="",C18=0),"",Errors!F85+Errors!O85)</f>
        <v/>
      </c>
      <c r="BP18" s="461" t="str">
        <f ca="1">IF(OR(A18="",C18=0),"",Errors!G85+Errors!P85)</f>
        <v/>
      </c>
      <c r="BQ18" s="462" t="str">
        <f t="shared" si="22"/>
        <v/>
      </c>
    </row>
    <row r="19" spans="1:69" s="2" customFormat="1" ht="20" customHeight="1">
      <c r="A19" s="432" t="str">
        <f ca="1">IF(ISBLANK(Rosters!$B26),"",Rosters!$B26)</f>
        <v/>
      </c>
      <c r="B19" s="433" t="str">
        <f ca="1">IF(ISBLANK(Rosters!$C26),"",Rosters!$C26)</f>
        <v/>
      </c>
      <c r="C19" s="434" t="str">
        <f ca="1">IF(A19="","",SUM(LU!N24,LU!N123))</f>
        <v/>
      </c>
      <c r="D19" s="434" t="str">
        <f ca="1">IF(A19="","",SUM(LU!D24,LU!D123))</f>
        <v/>
      </c>
      <c r="E19" s="434" t="str">
        <f ca="1">IF(A19="","",SUM(LU!I24,LU!I123))</f>
        <v/>
      </c>
      <c r="F19" s="435" t="str">
        <f>IF(A19="","",SUM(C19:E19))</f>
        <v/>
      </c>
      <c r="G19" s="436" t="str">
        <f ca="1">IF(OR(C19=0,A19=""),"",SK!Q167)</f>
        <v/>
      </c>
      <c r="H19" s="437" t="str">
        <f ca="1">IF(OR(C19=0,A19=""),"",SK!N167)</f>
        <v/>
      </c>
      <c r="I19" s="437" t="str">
        <f ca="1">IF(OR(C19=0,A19=""),"",SK!T167)</f>
        <v/>
      </c>
      <c r="J19" s="438" t="str">
        <f ca="1">IF(OR(C19=0,A19=""),"",SK!D167)</f>
        <v/>
      </c>
      <c r="K19" s="439" t="str">
        <f ca="1">IF(OR(A19="",SK!E167="",SK!E167=0),"",J19/SK!E167)</f>
        <v/>
      </c>
      <c r="L19" s="440" t="str">
        <f ca="1">IF(OR(C19=0,A19=""),"",SK!G167)</f>
        <v/>
      </c>
      <c r="M19" s="438" t="str">
        <f ca="1">IF(OR(C19=0,A19=""),"",SK!H167)</f>
        <v/>
      </c>
      <c r="N19" s="437" t="str">
        <f ca="1">IF(OR(C19=0,A19=""),"",SK!J167)</f>
        <v/>
      </c>
      <c r="O19" s="437" t="str">
        <f ca="1">IF(OR(C19=0,A19=""),"",SK!L167)</f>
        <v/>
      </c>
      <c r="P19" s="441" t="str">
        <f ca="1">IF(OR(A19="",C19="",C19=0),"",M19/C19)</f>
        <v/>
      </c>
      <c r="Q19" s="442" t="str">
        <f ca="1">IF(OR(C19=0,A19=""),"",SK!I167)</f>
        <v/>
      </c>
      <c r="R19" s="522" t="str">
        <f ca="1">IF(OR(A19="",F19=0),"",SUM(LU!P70,LU!P169))</f>
        <v/>
      </c>
      <c r="S19" s="438" t="str">
        <f ca="1">IF(OR(A19="",F19=0),"",SUM(LU!P93,LU!P192))</f>
        <v/>
      </c>
      <c r="T19" s="434" t="str">
        <f ca="1">IF(OR(C19=0,A19=""),"",SUM(LU!N47,LU!N146))</f>
        <v/>
      </c>
      <c r="U19" s="434" t="str">
        <f ca="1">IF(OR(D19=0,A19=""),"",SUM(LU!D47,LU!D146))</f>
        <v/>
      </c>
      <c r="V19" s="434" t="str">
        <f ca="1">IF(OR(A19="",E19=0),"",SUM(LU!I47,LU!I146))</f>
        <v/>
      </c>
      <c r="W19" s="438" t="str">
        <f ca="1">IF(OR(A19="",F19=0),"",SUM(LU!P47,LU!P146))</f>
        <v/>
      </c>
      <c r="X19" s="444" t="str">
        <f ca="1">IF(OR(A19="",F19="",F19=0),"",W19/F19)</f>
        <v/>
      </c>
      <c r="Y19" s="445"/>
      <c r="Z19" s="536" t="str">
        <f ca="1">IF(OR(A19="",F19=0,R$24=""),"",R19-R$24)</f>
        <v/>
      </c>
      <c r="AA19" s="446" t="str">
        <f ca="1">IF(OR(A19="",F19=0,S$24=""),"",S19-S$24)</f>
        <v/>
      </c>
      <c r="AB19" s="447" t="str">
        <f ca="1">IF(OR(A19="",F19=0,Z19=""),"",Z19-AA19)</f>
        <v/>
      </c>
      <c r="AC19" s="448" t="str">
        <f ca="1">IF(OR(A19="",X19="",LU!$D$5=0),"",X19-(SUM(W$4:W$19)/SUM(F$4:F$19)))</f>
        <v/>
      </c>
      <c r="AD19" s="449" t="str">
        <f ca="1">IF(OR(A19="",F19=0),"",SUM(PT!Q33,PT!Q34))</f>
        <v/>
      </c>
      <c r="AE19" s="434" t="str">
        <f ca="1">IF(OR(A19="",F19=0),"",SUM(PT!AH33,PT!AH34))</f>
        <v/>
      </c>
      <c r="AF19" s="435" t="str">
        <f ca="1">IF(OR(A19="",F19=0),"",SUM(PT!AI33,PT!AI34))</f>
        <v/>
      </c>
      <c r="AG19" s="450" t="str">
        <f t="shared" ref="AG19:AH23" si="23">A19</f>
        <v/>
      </c>
      <c r="AH19" s="451" t="str">
        <f t="shared" si="23"/>
        <v/>
      </c>
      <c r="AI19" s="440" t="str">
        <f ca="1">IF($A19="","",SUM(Actions!C86,Actions!L86))</f>
        <v/>
      </c>
      <c r="AJ19" s="437" t="str">
        <f ca="1">IF($A19="","",SUM(Actions!D86,Actions!M86))</f>
        <v/>
      </c>
      <c r="AK19" s="437" t="str">
        <f ca="1">IF($A19="","",SUM(Actions!E86,Actions!N86))</f>
        <v/>
      </c>
      <c r="AL19" s="437" t="str">
        <f ca="1">IF($A19="","",SUM(Actions!F86,Actions!O86))</f>
        <v/>
      </c>
      <c r="AM19" s="437" t="str">
        <f ca="1">IF($A19="","",SUM(Actions!G86,Actions!P86))</f>
        <v/>
      </c>
      <c r="AN19" s="445" t="str">
        <f ca="1">IF(A19="","",SUM(AI19:AM19))</f>
        <v/>
      </c>
      <c r="AO19" s="452" t="str">
        <f ca="1">IF($A19="","",SUM(Actions!C18,Actions!L18))</f>
        <v/>
      </c>
      <c r="AP19" s="434" t="str">
        <f ca="1">IF($A19="","",SUM(Actions!D18,Actions!M18))</f>
        <v/>
      </c>
      <c r="AQ19" s="434" t="str">
        <f ca="1">IF($A19="","",SUM(Actions!E18,Actions!N18))</f>
        <v/>
      </c>
      <c r="AR19" s="434" t="str">
        <f ca="1">IF($A19="","",SUM(Actions!F18,Actions!O18))</f>
        <v/>
      </c>
      <c r="AS19" s="434" t="str">
        <f ca="1">IF($A19="","",SUM(Actions!G18,Actions!P18))</f>
        <v/>
      </c>
      <c r="AT19" s="438" t="str">
        <f>IF(A19="","",SUM(AO19:AS19))</f>
        <v/>
      </c>
      <c r="AU19" s="453" t="str">
        <f>IF(A19="","",SUM(AN19,AT19))</f>
        <v/>
      </c>
      <c r="AV19" s="435" t="str">
        <f>IF(A19="","",SUM(AJ19,AR19))</f>
        <v/>
      </c>
      <c r="AW19" s="443" t="str">
        <f>IF(OR(A19="",F19="",F19=0),"",AN19/F19)</f>
        <v/>
      </c>
      <c r="AX19" s="454" t="str">
        <f>IF(OR(A19="",AN$24=0),"",AN19/AN$24)</f>
        <v/>
      </c>
      <c r="AY19" s="438" t="str">
        <f>IF(OR(A19="",F19="",F19=0),"",AT19/F19)</f>
        <v/>
      </c>
      <c r="AZ19" s="441" t="str">
        <f>IF(OR(A19="",AT$24=0),"",AT19/AT$24)</f>
        <v/>
      </c>
      <c r="BA19" s="453" t="str">
        <f>IF(OR(A19="",F19="",F19=0),"",AU19/F19)</f>
        <v/>
      </c>
      <c r="BB19" s="455" t="str">
        <f t="shared" si="10"/>
        <v/>
      </c>
      <c r="BC19" s="456" t="str">
        <f ca="1">IF($A19="","",SUM(Errors!C18,Errors!L18))</f>
        <v/>
      </c>
      <c r="BD19" s="457" t="str">
        <f ca="1">IF($A19="","",SUM(Errors!D18,Errors!M18))</f>
        <v/>
      </c>
      <c r="BE19" s="457" t="str">
        <f ca="1">IF($A19="","",SUM(Errors!E18,Errors!N18))</f>
        <v/>
      </c>
      <c r="BF19" s="457" t="str">
        <f ca="1">IF($A19="","",SUM(Errors!F18,Errors!O18))</f>
        <v/>
      </c>
      <c r="BG19" s="458" t="str">
        <f ca="1">IF($A19="","",SUM(Errors!G18,Errors!P18))</f>
        <v/>
      </c>
      <c r="BH19" s="447" t="str">
        <f>IF(A19="","",SUM(BC19:BG19))</f>
        <v/>
      </c>
      <c r="BI19" s="459" t="str">
        <f>IF(A19="","",IF(SUM(AQ19,AR19,BE19,BD19)=0,"",SUM(AQ19,AR19,BE19)/SUM(AQ19,AR19,BE19,BD19)))</f>
        <v/>
      </c>
      <c r="BJ19" s="459" t="str">
        <f>IF(A19="","",IF(SUM(AQ19,AR19,BD19,BE19)=0,"",SUM(AQ19,AR19)/SUM(AQ19,AR19,BD19,BE19)))</f>
        <v/>
      </c>
      <c r="BK19" s="428" t="str">
        <f>IF(A19="","",IF(SUM(AO19:AP19,BC19,BG19)=0,"",SUM(AO19,AP19)/(SUM(AO19,AP19,BC19,BG19))))</f>
        <v/>
      </c>
      <c r="BL19" s="460" t="str">
        <f ca="1">IF(OR(A19="",C19=0),"",Errors!C86+Errors!L86)</f>
        <v/>
      </c>
      <c r="BM19" s="461" t="str">
        <f ca="1">IF(OR(A19="",C19=0),"",Errors!D86+Errors!M86)</f>
        <v/>
      </c>
      <c r="BN19" s="461" t="str">
        <f ca="1">IF(OR(A19="",C19=0),"",Errors!E86+Errors!N86)</f>
        <v/>
      </c>
      <c r="BO19" s="461" t="str">
        <f ca="1">IF(OR(A19="",C19=0),"",Errors!F86+Errors!O86)</f>
        <v/>
      </c>
      <c r="BP19" s="461" t="str">
        <f ca="1">IF(OR(A19="",C19=0),"",Errors!G86+Errors!P86)</f>
        <v/>
      </c>
      <c r="BQ19" s="462" t="str">
        <f t="shared" si="22"/>
        <v/>
      </c>
    </row>
    <row r="20" spans="1:69" s="2" customFormat="1" ht="19.5" customHeight="1">
      <c r="A20" s="432" t="str">
        <f ca="1">IF(ISBLANK(Rosters!$B27),"",Rosters!$B27)</f>
        <v/>
      </c>
      <c r="B20" s="433" t="str">
        <f ca="1">IF(ISBLANK(Rosters!$C27),"",Rosters!$C27)</f>
        <v/>
      </c>
      <c r="C20" s="434" t="str">
        <f ca="1">IF(A20="","",SUM(LU!N25,LU!N124))</f>
        <v/>
      </c>
      <c r="D20" s="434" t="str">
        <f ca="1">IF(A20="","",SUM(LU!D25,LU!D124))</f>
        <v/>
      </c>
      <c r="E20" s="434" t="str">
        <f ca="1">IF(A20="","",SUM(LU!I25,LU!I124))</f>
        <v/>
      </c>
      <c r="F20" s="435" t="str">
        <f>IF(A20="","",SUM(C20:E20))</f>
        <v/>
      </c>
      <c r="G20" s="436" t="str">
        <f ca="1">IF(OR(C20=0,A20=""),"",SK!Q170)</f>
        <v/>
      </c>
      <c r="H20" s="437" t="str">
        <f ca="1">IF(OR(C20=0,A20=""),"",SK!N170)</f>
        <v/>
      </c>
      <c r="I20" s="437" t="str">
        <f ca="1">IF(OR(C20=0,A20=""),"",SK!T170)</f>
        <v/>
      </c>
      <c r="J20" s="438" t="str">
        <f ca="1">IF(OR(C20=0,A20=""),"",SK!D170)</f>
        <v/>
      </c>
      <c r="K20" s="439" t="str">
        <f ca="1">IF(OR(A20="",SK!E170="",SK!E170=0),"",J20/SK!E170)</f>
        <v/>
      </c>
      <c r="L20" s="440" t="str">
        <f ca="1">IF(OR(C20=0,A20=""),"",SK!G170)</f>
        <v/>
      </c>
      <c r="M20" s="438" t="str">
        <f ca="1">IF(OR(C20=0,A20=""),"",SK!H170)</f>
        <v/>
      </c>
      <c r="N20" s="437" t="str">
        <f ca="1">IF(OR(C20=0,A20=""),"",SK!J170)</f>
        <v/>
      </c>
      <c r="O20" s="437" t="str">
        <f ca="1">IF(OR(C20=0,A20=""),"",SK!L170)</f>
        <v/>
      </c>
      <c r="P20" s="441" t="str">
        <f ca="1">IF(OR(A20="",C20="",C20=0),"",M20/C20)</f>
        <v/>
      </c>
      <c r="Q20" s="442" t="str">
        <f ca="1">IF(OR(C20=0,A20=""),"",SK!I170)</f>
        <v/>
      </c>
      <c r="R20" s="522" t="str">
        <f ca="1">IF(OR(A20="",F20=0),"",SUM(LU!P71,LU!P170))</f>
        <v/>
      </c>
      <c r="S20" s="438" t="str">
        <f ca="1">IF(OR(A20="",F20=0),"",SUM(LU!P94,LU!P193))</f>
        <v/>
      </c>
      <c r="T20" s="434" t="str">
        <f ca="1">IF(OR(C20=0,A20=""),"",SUM(LU!N48,LU!N147))</f>
        <v/>
      </c>
      <c r="U20" s="434" t="str">
        <f ca="1">IF(OR(D20=0,A20=""),"",SUM(LU!D48,LU!D147))</f>
        <v/>
      </c>
      <c r="V20" s="434" t="str">
        <f ca="1">IF(OR(A20="",E20=0),"",SUM(LU!I48,LU!I147))</f>
        <v/>
      </c>
      <c r="W20" s="438" t="str">
        <f ca="1">IF(OR(A20="",F20=0),"",SUM(LU!P48,LU!P147))</f>
        <v/>
      </c>
      <c r="X20" s="444" t="str">
        <f ca="1">IF(OR(A20="",F20="",F20=0),"",W20/F20)</f>
        <v/>
      </c>
      <c r="Y20" s="445"/>
      <c r="Z20" s="536" t="str">
        <f ca="1">IF(OR(A20="",F20=0,R$24=""),"",R20-R$24)</f>
        <v/>
      </c>
      <c r="AA20" s="446" t="str">
        <f ca="1">IF(OR(A20="",F20=0,S$24=""),"",S20-S$24)</f>
        <v/>
      </c>
      <c r="AB20" s="447" t="str">
        <f ca="1">IF(OR(A20="",F20=0,Z20=""),"",Z20-AA20)</f>
        <v/>
      </c>
      <c r="AC20" s="448" t="str">
        <f ca="1">IF(OR(A20="",X20="",LU!$D$5=0),"",X20-(SUM(W$4:W$19)/SUM(F$4:F$19)))</f>
        <v/>
      </c>
      <c r="AD20" s="449" t="str">
        <f ca="1">IF(OR(A20="",F20=0),"",SUM(PT!Q35,PT!Q36))</f>
        <v/>
      </c>
      <c r="AE20" s="434" t="str">
        <f ca="1">IF(OR(A20="",F20=0),"",SUM(PT!AH35,PT!AH36))</f>
        <v/>
      </c>
      <c r="AF20" s="435" t="str">
        <f ca="1">IF(OR(A20="",F20=0),"",SUM(PT!AI35,PT!AI36))</f>
        <v/>
      </c>
      <c r="AG20" s="450" t="str">
        <f t="shared" si="23"/>
        <v/>
      </c>
      <c r="AH20" s="451" t="str">
        <f t="shared" si="23"/>
        <v/>
      </c>
      <c r="AI20" s="440" t="str">
        <f ca="1">IF($A20="","",SUM(Actions!C87,Actions!L87))</f>
        <v/>
      </c>
      <c r="AJ20" s="437" t="str">
        <f ca="1">IF($A20="","",SUM(Actions!D87,Actions!M87))</f>
        <v/>
      </c>
      <c r="AK20" s="437" t="str">
        <f ca="1">IF($A20="","",SUM(Actions!E87,Actions!N87))</f>
        <v/>
      </c>
      <c r="AL20" s="437" t="str">
        <f ca="1">IF($A20="","",SUM(Actions!F87,Actions!O87))</f>
        <v/>
      </c>
      <c r="AM20" s="437" t="str">
        <f ca="1">IF($A20="","",SUM(Actions!G87,Actions!P87))</f>
        <v/>
      </c>
      <c r="AN20" s="445" t="str">
        <f ca="1">IF(A20="","",SUM(AI20:AM20))</f>
        <v/>
      </c>
      <c r="AO20" s="452" t="str">
        <f ca="1">IF($A20="","",SUM(Actions!C19,Actions!L19))</f>
        <v/>
      </c>
      <c r="AP20" s="434" t="str">
        <f ca="1">IF($A20="","",SUM(Actions!D19,Actions!M19))</f>
        <v/>
      </c>
      <c r="AQ20" s="434" t="str">
        <f ca="1">IF($A20="","",SUM(Actions!E19,Actions!N19))</f>
        <v/>
      </c>
      <c r="AR20" s="434" t="str">
        <f ca="1">IF($A20="","",SUM(Actions!F19,Actions!O19))</f>
        <v/>
      </c>
      <c r="AS20" s="434" t="str">
        <f ca="1">IF($A20="","",SUM(Actions!G19,Actions!P19))</f>
        <v/>
      </c>
      <c r="AT20" s="438" t="str">
        <f>IF(A20="","",SUM(AO20:AS20))</f>
        <v/>
      </c>
      <c r="AU20" s="453" t="str">
        <f>IF(A20="","",SUM(AN20,AT20))</f>
        <v/>
      </c>
      <c r="AV20" s="435" t="str">
        <f>IF(A20="","",SUM(AJ20,AR20))</f>
        <v/>
      </c>
      <c r="AW20" s="443" t="str">
        <f>IF(OR(A20="",F20="",F20=0),"",AN20/F20)</f>
        <v/>
      </c>
      <c r="AX20" s="454" t="str">
        <f>IF(OR(A20="",AN$24=0),"",AN20/AN$24)</f>
        <v/>
      </c>
      <c r="AY20" s="438" t="str">
        <f>IF(OR(A20="",F20="",F20=0),"",AT20/F20)</f>
        <v/>
      </c>
      <c r="AZ20" s="441" t="str">
        <f>IF(OR(A20="",AT$24=0),"",AT20/AT$24)</f>
        <v/>
      </c>
      <c r="BA20" s="453" t="str">
        <f>IF(OR(A20="",F20="",F20=0),"",AU20/F20)</f>
        <v/>
      </c>
      <c r="BB20" s="455" t="e">
        <f>IF(OR(A46="",AU$24=0),"",AU20/AU$24)</f>
        <v>#VALUE!</v>
      </c>
      <c r="BC20" s="456" t="str">
        <f ca="1">IF($A20="","",SUM(Errors!C19,Errors!L19))</f>
        <v/>
      </c>
      <c r="BD20" s="457" t="str">
        <f ca="1">IF($A20="","",SUM(Errors!D19,Errors!M19))</f>
        <v/>
      </c>
      <c r="BE20" s="457" t="str">
        <f ca="1">IF($A20="","",SUM(Errors!E19,Errors!N19))</f>
        <v/>
      </c>
      <c r="BF20" s="457" t="str">
        <f ca="1">IF($A20="","",SUM(Errors!F19,Errors!O19))</f>
        <v/>
      </c>
      <c r="BG20" s="458" t="str">
        <f ca="1">IF($A20="","",SUM(Errors!G19,Errors!P19))</f>
        <v/>
      </c>
      <c r="BH20" s="447" t="str">
        <f>IF(A20="","",SUM(BC20:BG20))</f>
        <v/>
      </c>
      <c r="BI20" s="459" t="str">
        <f>IF(A20="","",IF(SUM(AQ20,AR20,BE20,BD20)=0,"",SUM(AQ20,AR20,BE20)/SUM(AQ20,AR20,BE20,BD20)))</f>
        <v/>
      </c>
      <c r="BJ20" s="459" t="str">
        <f>IF(A20="","",IF(SUM(AQ20,AR20,BD20,BE20)=0,"",SUM(AQ20,AR20)/SUM(AQ20,AR20,BD20,BE20)))</f>
        <v/>
      </c>
      <c r="BK20" s="428" t="str">
        <f>IF(A20="","",IF(SUM(AO20:AP20,BC20,BG20)=0,"",SUM(AO20,AP20)/(SUM(AO20,AP20,BC20,BG20))))</f>
        <v/>
      </c>
      <c r="BL20" s="460" t="str">
        <f ca="1">IF(OR(A20="",C20=0),"",Errors!C87+Errors!L87)</f>
        <v/>
      </c>
      <c r="BM20" s="461" t="str">
        <f ca="1">IF(OR(A20="",C20=0),"",Errors!D87+Errors!M87)</f>
        <v/>
      </c>
      <c r="BN20" s="461" t="str">
        <f ca="1">IF(OR(A20="",C20=0),"",Errors!E87+Errors!N87)</f>
        <v/>
      </c>
      <c r="BO20" s="461" t="str">
        <f ca="1">IF(OR(A20="",C20=0),"",Errors!F87+Errors!O87)</f>
        <v/>
      </c>
      <c r="BP20" s="461" t="str">
        <f ca="1">IF(OR(A20="",C20=0),"",Errors!G87+Errors!P87)</f>
        <v/>
      </c>
      <c r="BQ20" s="462" t="str">
        <f t="shared" si="22"/>
        <v/>
      </c>
    </row>
    <row r="21" spans="1:69" s="2" customFormat="1" ht="20" customHeight="1">
      <c r="A21" s="432" t="str">
        <f ca="1">IF(ISBLANK(Rosters!$B28),"",Rosters!$B28)</f>
        <v/>
      </c>
      <c r="B21" s="433" t="str">
        <f ca="1">IF(ISBLANK(Rosters!$C28),"",Rosters!$C28)</f>
        <v/>
      </c>
      <c r="C21" s="434" t="str">
        <f ca="1">IF(A21="","",SUM(LU!N26,LU!N125))</f>
        <v/>
      </c>
      <c r="D21" s="434" t="str">
        <f ca="1">IF(A21="","",SUM(LU!D26,LU!D125))</f>
        <v/>
      </c>
      <c r="E21" s="434" t="str">
        <f ca="1">IF(A21="","",SUM(LU!I26,LU!I125))</f>
        <v/>
      </c>
      <c r="F21" s="435" t="str">
        <f>IF(A21="","",SUM(C21:E21))</f>
        <v/>
      </c>
      <c r="G21" s="436" t="str">
        <f ca="1">IF(OR(C21=0,A21=""),"",SK!Q173)</f>
        <v/>
      </c>
      <c r="H21" s="437" t="str">
        <f ca="1">IF(OR(C21=0,A21=""),"",SK!N173)</f>
        <v/>
      </c>
      <c r="I21" s="437" t="str">
        <f ca="1">IF(OR(C21=0,A21=""),"",SK!T173)</f>
        <v/>
      </c>
      <c r="J21" s="438" t="str">
        <f ca="1">IF(OR(C21=0,A21=""),"",SK!D173)</f>
        <v/>
      </c>
      <c r="K21" s="439" t="str">
        <f ca="1">IF(OR(A21="",SK!E173="",SK!E173=0),"",J21/SK!E173)</f>
        <v/>
      </c>
      <c r="L21" s="440" t="str">
        <f ca="1">IF(OR(C21=0,A21=""),"",SK!G173)</f>
        <v/>
      </c>
      <c r="M21" s="438" t="str">
        <f ca="1">IF(OR(C21=0,A21=""),"",SK!H173)</f>
        <v/>
      </c>
      <c r="N21" s="437" t="str">
        <f ca="1">IF(OR(C21=0,A21=""),"",SK!J173)</f>
        <v/>
      </c>
      <c r="O21" s="437" t="str">
        <f ca="1">IF(OR(C21=0,A21=""),"",SK!L173)</f>
        <v/>
      </c>
      <c r="P21" s="441" t="str">
        <f ca="1">IF(OR(A21="",C21="",C21=0),"",M21/C21)</f>
        <v/>
      </c>
      <c r="Q21" s="442" t="str">
        <f ca="1">IF(OR(C21=0,A21=""),"",SK!I173)</f>
        <v/>
      </c>
      <c r="R21" s="522" t="str">
        <f ca="1">IF(OR(A21="",F21=0),"",SUM(LU!P72,LU!P171))</f>
        <v/>
      </c>
      <c r="S21" s="438" t="str">
        <f ca="1">IF(OR(A21="",F21=0),"",SUM(LU!P95,LU!P194))</f>
        <v/>
      </c>
      <c r="T21" s="434" t="str">
        <f ca="1">IF(OR(C21=0,A21=""),"",SUM(LU!N49,LU!N148))</f>
        <v/>
      </c>
      <c r="U21" s="434" t="str">
        <f ca="1">IF(OR(D21=0,A21=""),"",SUM(LU!D49,LU!D148))</f>
        <v/>
      </c>
      <c r="V21" s="434" t="str">
        <f ca="1">IF(OR(A21="",E21=0),"",SUM(LU!I49,LU!I148))</f>
        <v/>
      </c>
      <c r="W21" s="438" t="str">
        <f ca="1">IF(OR(A21="",F21=0),"",SUM(LU!P49,LU!P148))</f>
        <v/>
      </c>
      <c r="X21" s="444" t="str">
        <f ca="1">IF(OR(A21="",F21="",F21=0),"",W21/F21)</f>
        <v/>
      </c>
      <c r="Y21" s="445"/>
      <c r="Z21" s="536" t="str">
        <f ca="1">IF(OR(A21="",F21=0,R$24=""),"",R21-R$24)</f>
        <v/>
      </c>
      <c r="AA21" s="446" t="str">
        <f ca="1">IF(OR(A21="",F21=0,S$24=""),"",S21-S$24)</f>
        <v/>
      </c>
      <c r="AB21" s="447" t="str">
        <f ca="1">IF(OR(A21="",F21=0,Z21=""),"",Z21-AA21)</f>
        <v/>
      </c>
      <c r="AC21" s="448" t="str">
        <f ca="1">IF(OR(A21="",X21="",LU!$D$5=0),"",X21-(SUM(W$4:W$19)/SUM(F$4:F$19)))</f>
        <v/>
      </c>
      <c r="AD21" s="449" t="str">
        <f ca="1">IF(OR(A21="",F21=0),"",SUM(PT!Q37,PT!Q38))</f>
        <v/>
      </c>
      <c r="AE21" s="434" t="str">
        <f ca="1">IF(OR(A21="",F21=0),"",SUM(PT!AH37,PT!AH38))</f>
        <v/>
      </c>
      <c r="AF21" s="435" t="str">
        <f ca="1">IF(OR(A21="",F21=0),"",SUM(PT!AI37,PT!AI38))</f>
        <v/>
      </c>
      <c r="AG21" s="450" t="str">
        <f t="shared" si="23"/>
        <v/>
      </c>
      <c r="AH21" s="451" t="str">
        <f t="shared" si="23"/>
        <v/>
      </c>
      <c r="AI21" s="440" t="str">
        <f ca="1">IF($A21="","",SUM(Actions!C88,Actions!L88))</f>
        <v/>
      </c>
      <c r="AJ21" s="437" t="str">
        <f ca="1">IF($A21="","",SUM(Actions!D88,Actions!M88))</f>
        <v/>
      </c>
      <c r="AK21" s="437" t="str">
        <f ca="1">IF($A21="","",SUM(Actions!E88,Actions!N88))</f>
        <v/>
      </c>
      <c r="AL21" s="437" t="str">
        <f ca="1">IF($A21="","",SUM(Actions!F88,Actions!O88))</f>
        <v/>
      </c>
      <c r="AM21" s="437" t="str">
        <f ca="1">IF($A21="","",SUM(Actions!G88,Actions!P88))</f>
        <v/>
      </c>
      <c r="AN21" s="445" t="str">
        <f ca="1">IF(A21="","",SUM(AI21:AM21))</f>
        <v/>
      </c>
      <c r="AO21" s="452" t="str">
        <f ca="1">IF($A21="","",SUM(Actions!C20,Actions!L20))</f>
        <v/>
      </c>
      <c r="AP21" s="434" t="str">
        <f ca="1">IF($A21="","",SUM(Actions!D20,Actions!M20))</f>
        <v/>
      </c>
      <c r="AQ21" s="434" t="str">
        <f ca="1">IF($A21="","",SUM(Actions!E20,Actions!N20))</f>
        <v/>
      </c>
      <c r="AR21" s="434" t="str">
        <f ca="1">IF($A21="","",SUM(Actions!F20,Actions!O20))</f>
        <v/>
      </c>
      <c r="AS21" s="434" t="str">
        <f ca="1">IF($A21="","",SUM(Actions!G20,Actions!P20))</f>
        <v/>
      </c>
      <c r="AT21" s="438" t="str">
        <f>IF(A21="","",SUM(AO21:AS21))</f>
        <v/>
      </c>
      <c r="AU21" s="453" t="str">
        <f>IF(A21="","",SUM(AN21,AT21))</f>
        <v/>
      </c>
      <c r="AV21" s="435" t="str">
        <f>IF(A21="","",SUM(AJ21,AR21))</f>
        <v/>
      </c>
      <c r="AW21" s="443" t="str">
        <f>IF(OR(A21="",F21="",F21=0),"",AN21/F21)</f>
        <v/>
      </c>
      <c r="AX21" s="454" t="str">
        <f>IF(OR(A21="",AN$24=0),"",AN21/AN$24)</f>
        <v/>
      </c>
      <c r="AY21" s="438" t="str">
        <f>IF(OR(A21="",F21="",F21=0),"",AT21/F21)</f>
        <v/>
      </c>
      <c r="AZ21" s="441" t="str">
        <f>IF(OR(A21="",AT$24=0),"",AT21/AT$24)</f>
        <v/>
      </c>
      <c r="BA21" s="453" t="str">
        <f>IF(OR(A21="",F21="",F21=0),"",AU21/F21)</f>
        <v/>
      </c>
      <c r="BB21" s="455" t="str">
        <f>IF(OR(A47="",AU$24=0),"",AU21/AU$24)</f>
        <v/>
      </c>
      <c r="BC21" s="456" t="str">
        <f ca="1">IF($A21="","",SUM(Errors!C20,Errors!L20))</f>
        <v/>
      </c>
      <c r="BD21" s="457" t="str">
        <f ca="1">IF($A21="","",SUM(Errors!D20,Errors!M20))</f>
        <v/>
      </c>
      <c r="BE21" s="457" t="str">
        <f ca="1">IF($A21="","",SUM(Errors!E20,Errors!N20))</f>
        <v/>
      </c>
      <c r="BF21" s="457" t="str">
        <f ca="1">IF($A21="","",SUM(Errors!F20,Errors!O20))</f>
        <v/>
      </c>
      <c r="BG21" s="458" t="str">
        <f ca="1">IF($A21="","",SUM(Errors!G20,Errors!P20))</f>
        <v/>
      </c>
      <c r="BH21" s="447" t="str">
        <f>IF(A21="","",SUM(BC21:BG21))</f>
        <v/>
      </c>
      <c r="BI21" s="459" t="str">
        <f>IF(A21="","",IF(SUM(AQ21,AR21,BE21,BD21)=0,"",SUM(AQ21,AR21,BE21)/SUM(AQ21,AR21,BE21,BD21)))</f>
        <v/>
      </c>
      <c r="BJ21" s="459" t="str">
        <f>IF(A21="","",IF(SUM(AQ21,AR21,BD21,BE21)=0,"",SUM(AQ21,AR21)/SUM(AQ21,AR21,BD21,BE21)))</f>
        <v/>
      </c>
      <c r="BK21" s="428" t="str">
        <f>IF(A21="","",IF(SUM(AO21:AP21,BC21,BG21)=0,"",SUM(AO21,AP21)/(SUM(AO21,AP21,BC21,BG21))))</f>
        <v/>
      </c>
      <c r="BL21" s="460" t="str">
        <f ca="1">IF(OR(A21="",C21=0),"",Errors!C88+Errors!L88)</f>
        <v/>
      </c>
      <c r="BM21" s="461" t="str">
        <f ca="1">IF(OR(A21="",C21=0),"",Errors!D88+Errors!M88)</f>
        <v/>
      </c>
      <c r="BN21" s="461" t="str">
        <f ca="1">IF(OR(A21="",C21=0),"",Errors!E88+Errors!N88)</f>
        <v/>
      </c>
      <c r="BO21" s="461" t="str">
        <f ca="1">IF(OR(A21="",C21=0),"",Errors!F88+Errors!O88)</f>
        <v/>
      </c>
      <c r="BP21" s="461" t="str">
        <f ca="1">IF(OR(A21="",C21=0),"",Errors!G88+Errors!P88)</f>
        <v/>
      </c>
      <c r="BQ21" s="462" t="str">
        <f t="shared" si="22"/>
        <v/>
      </c>
    </row>
    <row r="22" spans="1:69" s="2" customFormat="1" ht="20" customHeight="1">
      <c r="A22" s="432" t="str">
        <f ca="1">IF(ISBLANK(Rosters!$B29),"",Rosters!$B29)</f>
        <v/>
      </c>
      <c r="B22" s="433" t="str">
        <f ca="1">IF(ISBLANK(Rosters!$C29),"",Rosters!$C29)</f>
        <v/>
      </c>
      <c r="C22" s="434" t="str">
        <f ca="1">IF(A22="","",SUM(LU!N27,LU!N126))</f>
        <v/>
      </c>
      <c r="D22" s="434" t="str">
        <f ca="1">IF(A22="","",SUM(LU!D27,LU!D126))</f>
        <v/>
      </c>
      <c r="E22" s="434" t="str">
        <f ca="1">IF(A22="","",SUM(LU!I27,LU!I126))</f>
        <v/>
      </c>
      <c r="F22" s="435" t="str">
        <f>IF(A22="","",SUM(C22:E22))</f>
        <v/>
      </c>
      <c r="G22" s="436" t="str">
        <f ca="1">IF(OR(C22=0,A22=""),"",SK!Q176)</f>
        <v/>
      </c>
      <c r="H22" s="437" t="str">
        <f ca="1">IF(OR(C22=0,A22=""),"",SK!N176)</f>
        <v/>
      </c>
      <c r="I22" s="437" t="str">
        <f ca="1">IF(OR(C22=0,A22=""),"",SK!T176)</f>
        <v/>
      </c>
      <c r="J22" s="438" t="str">
        <f ca="1">IF(OR(C22=0,A22=""),"",SK!D176)</f>
        <v/>
      </c>
      <c r="K22" s="439" t="str">
        <f ca="1">IF(OR(A22="",SK!E176="",SK!E176=0),"",J22/SK!E176)</f>
        <v/>
      </c>
      <c r="L22" s="440" t="str">
        <f ca="1">IF(OR(C22=0,A22=""),"",SK!G176)</f>
        <v/>
      </c>
      <c r="M22" s="438" t="str">
        <f ca="1">IF(OR(C22=0,A22=""),"",SK!H176)</f>
        <v/>
      </c>
      <c r="N22" s="437" t="str">
        <f ca="1">IF(OR(C22=0,A22=""),"",SK!J176)</f>
        <v/>
      </c>
      <c r="O22" s="437" t="str">
        <f ca="1">IF(OR(C22=0,A22=""),"",SK!L176)</f>
        <v/>
      </c>
      <c r="P22" s="441" t="str">
        <f ca="1">IF(OR(A22="",C22="",C22=0),"",M22/C22)</f>
        <v/>
      </c>
      <c r="Q22" s="442" t="str">
        <f ca="1">IF(OR(C22=0,A22=""),"",SK!I176)</f>
        <v/>
      </c>
      <c r="R22" s="522" t="str">
        <f ca="1">IF(OR(A22="",F22=0),"",SUM(LU!P73,LU!P172))</f>
        <v/>
      </c>
      <c r="S22" s="438" t="str">
        <f ca="1">IF(OR(A22="",F22=0),"",SUM(LU!P96,LU!P195))</f>
        <v/>
      </c>
      <c r="T22" s="434" t="str">
        <f ca="1">IF(OR(C22=0,A22=""),"",SUM(LU!N50,LU!N149))</f>
        <v/>
      </c>
      <c r="U22" s="434" t="str">
        <f ca="1">IF(OR(D22=0,A22=""),"",SUM(LU!D50,LU!D149))</f>
        <v/>
      </c>
      <c r="V22" s="434" t="str">
        <f ca="1">IF(OR(A22="",E22=0),"",SUM(LU!I50,LU!I149))</f>
        <v/>
      </c>
      <c r="W22" s="438" t="str">
        <f ca="1">IF(OR(A22="",F22=0),"",SUM(LU!P50,LU!P149))</f>
        <v/>
      </c>
      <c r="X22" s="444" t="str">
        <f ca="1">IF(OR(A22="",F22="",F22=0),"",W22/F22)</f>
        <v/>
      </c>
      <c r="Y22" s="445"/>
      <c r="Z22" s="536" t="str">
        <f ca="1">IF(OR(A22="",F22=0,R$24=""),"",R22-R$24)</f>
        <v/>
      </c>
      <c r="AA22" s="446" t="str">
        <f ca="1">IF(OR(A22="",F22=0,S$24=""),"",S22-S$24)</f>
        <v/>
      </c>
      <c r="AB22" s="447" t="str">
        <f ca="1">IF(OR(A22="",F22=0,Z22=""),"",Z22-AA22)</f>
        <v/>
      </c>
      <c r="AC22" s="448" t="str">
        <f ca="1">IF(OR(A22="",X22="",LU!$D$5=0),"",X22-(SUM(W$4:W$19)/SUM(F$4:F$19)))</f>
        <v/>
      </c>
      <c r="AD22" s="449" t="str">
        <f ca="1">IF(OR(A22="",F22=0),"",SUM(PT!Q39,PT!Q40))</f>
        <v/>
      </c>
      <c r="AE22" s="434" t="str">
        <f ca="1">IF(OR(A22="",F22=0),"",SUM(PT!AH39,PT!AH40))</f>
        <v/>
      </c>
      <c r="AF22" s="435" t="str">
        <f ca="1">IF(OR(A22="",F22=0),"",SUM(PT!AI39,PT!AI40))</f>
        <v/>
      </c>
      <c r="AG22" s="450" t="str">
        <f t="shared" si="23"/>
        <v/>
      </c>
      <c r="AH22" s="451" t="str">
        <f t="shared" si="23"/>
        <v/>
      </c>
      <c r="AI22" s="440" t="str">
        <f ca="1">IF($A22="","",SUM(Actions!C89,Actions!L89))</f>
        <v/>
      </c>
      <c r="AJ22" s="437" t="str">
        <f ca="1">IF($A22="","",SUM(Actions!D89,Actions!M89))</f>
        <v/>
      </c>
      <c r="AK22" s="437" t="str">
        <f ca="1">IF($A22="","",SUM(Actions!E89,Actions!N89))</f>
        <v/>
      </c>
      <c r="AL22" s="437" t="str">
        <f ca="1">IF($A22="","",SUM(Actions!F89,Actions!O89))</f>
        <v/>
      </c>
      <c r="AM22" s="437" t="str">
        <f ca="1">IF($A22="","",SUM(Actions!G89,Actions!P89))</f>
        <v/>
      </c>
      <c r="AN22" s="445" t="str">
        <f ca="1">IF(A22="","",SUM(AI22:AM22))</f>
        <v/>
      </c>
      <c r="AO22" s="452" t="str">
        <f ca="1">IF($A22="","",SUM(Actions!C21,Actions!L21))</f>
        <v/>
      </c>
      <c r="AP22" s="434" t="str">
        <f ca="1">IF($A22="","",SUM(Actions!D21,Actions!M21))</f>
        <v/>
      </c>
      <c r="AQ22" s="434" t="str">
        <f ca="1">IF($A22="","",SUM(Actions!E21,Actions!N21))</f>
        <v/>
      </c>
      <c r="AR22" s="434" t="str">
        <f ca="1">IF($A22="","",SUM(Actions!F21,Actions!O21))</f>
        <v/>
      </c>
      <c r="AS22" s="434" t="str">
        <f ca="1">IF($A22="","",SUM(Actions!G21,Actions!P21))</f>
        <v/>
      </c>
      <c r="AT22" s="438" t="str">
        <f>IF(A22="","",SUM(AO22:AS22))</f>
        <v/>
      </c>
      <c r="AU22" s="453" t="str">
        <f>IF(A22="","",SUM(AN22,AT22))</f>
        <v/>
      </c>
      <c r="AV22" s="435" t="str">
        <f>IF(A22="","",SUM(AJ22,AR22))</f>
        <v/>
      </c>
      <c r="AW22" s="443" t="str">
        <f>IF(OR(A22="",F22="",F22=0),"",AN22/F22)</f>
        <v/>
      </c>
      <c r="AX22" s="454" t="str">
        <f>IF(OR(A22="",AN$24=0),"",AN22/AN$24)</f>
        <v/>
      </c>
      <c r="AY22" s="438" t="str">
        <f>IF(OR(A22="",F22="",F22=0),"",AT22/F22)</f>
        <v/>
      </c>
      <c r="AZ22" s="441" t="str">
        <f>IF(OR(A22="",AT$24=0),"",AT22/AT$24)</f>
        <v/>
      </c>
      <c r="BA22" s="453" t="str">
        <f>IF(OR(A22="",F22="",F22=0),"",AU22/F22)</f>
        <v/>
      </c>
      <c r="BB22" s="455" t="str">
        <f>IF(OR(A48="",AU$24=0),"",AU22/AU$24)</f>
        <v/>
      </c>
      <c r="BC22" s="456" t="str">
        <f ca="1">IF($A22="","",SUM(Errors!C21,Errors!L21))</f>
        <v/>
      </c>
      <c r="BD22" s="457" t="str">
        <f ca="1">IF($A22="","",SUM(Errors!D21,Errors!M21))</f>
        <v/>
      </c>
      <c r="BE22" s="457" t="str">
        <f ca="1">IF($A22="","",SUM(Errors!E21,Errors!N21))</f>
        <v/>
      </c>
      <c r="BF22" s="457" t="str">
        <f ca="1">IF($A22="","",SUM(Errors!F21,Errors!O21))</f>
        <v/>
      </c>
      <c r="BG22" s="458" t="str">
        <f ca="1">IF($A22="","",SUM(Errors!G21,Errors!P21))</f>
        <v/>
      </c>
      <c r="BH22" s="447" t="str">
        <f>IF(A22="","",SUM(BC22:BG22))</f>
        <v/>
      </c>
      <c r="BI22" s="459" t="str">
        <f>IF(A22="","",IF(SUM(AQ22,AR22,BE22,BD22)=0,"",SUM(AQ22,AR22,BE22)/SUM(AQ22,AR22,BE22,BD22)))</f>
        <v/>
      </c>
      <c r="BJ22" s="459" t="str">
        <f>IF(A22="","",IF(SUM(AQ22,AR22,BD22,BE22)=0,"",SUM(AQ22,AR22)/SUM(AQ22,AR22,BD22,BE22)))</f>
        <v/>
      </c>
      <c r="BK22" s="428" t="str">
        <f>IF(A22="","",IF(SUM(AO22:AP22,BC22,BG22)=0,"",SUM(AO22,AP22)/(SUM(AO22,AP22,BC22,BG22))))</f>
        <v/>
      </c>
      <c r="BL22" s="460" t="str">
        <f ca="1">IF(OR(A22="",C22=0),"",Errors!C89+Errors!L89)</f>
        <v/>
      </c>
      <c r="BM22" s="461" t="str">
        <f ca="1">IF(OR(A22="",C22=0),"",Errors!D89+Errors!M89)</f>
        <v/>
      </c>
      <c r="BN22" s="461" t="str">
        <f ca="1">IF(OR(A22="",C22=0),"",Errors!E89+Errors!N89)</f>
        <v/>
      </c>
      <c r="BO22" s="461" t="str">
        <f ca="1">IF(OR(A22="",C22=0),"",Errors!F89+Errors!O89)</f>
        <v/>
      </c>
      <c r="BP22" s="461" t="str">
        <f ca="1">IF(OR(A22="",C22=0),"",Errors!G89+Errors!P89)</f>
        <v/>
      </c>
      <c r="BQ22" s="462" t="str">
        <f t="shared" si="22"/>
        <v/>
      </c>
    </row>
    <row r="23" spans="1:69" s="2" customFormat="1" ht="19.5" customHeight="1" thickBot="1">
      <c r="A23" s="432" t="str">
        <f ca="1">IF(ISBLANK(Rosters!$B30),"",Rosters!$B30)</f>
        <v/>
      </c>
      <c r="B23" s="433" t="str">
        <f ca="1">IF(ISBLANK(Rosters!$C30),"",Rosters!$C30)</f>
        <v/>
      </c>
      <c r="C23" s="434" t="str">
        <f ca="1">IF(A23="","",SUM(LU!N28,LU!N127))</f>
        <v/>
      </c>
      <c r="D23" s="434" t="str">
        <f ca="1">IF(A23="","",SUM(LU!D28,LU!D127))</f>
        <v/>
      </c>
      <c r="E23" s="434" t="str">
        <f ca="1">IF(A23="","",SUM(LU!I28,LU!I127))</f>
        <v/>
      </c>
      <c r="F23" s="435" t="str">
        <f>IF(A23="","",SUM(C23:E23))</f>
        <v/>
      </c>
      <c r="G23" s="436" t="str">
        <f ca="1">IF(OR(C23=0,A23=""),"",SK!Q179)</f>
        <v/>
      </c>
      <c r="H23" s="437" t="str">
        <f ca="1">IF(OR(C23=0,A23=""),"",SK!N179)</f>
        <v/>
      </c>
      <c r="I23" s="437" t="str">
        <f ca="1">IF(OR(C23=0,A23=""),"",SK!T179)</f>
        <v/>
      </c>
      <c r="J23" s="438" t="str">
        <f ca="1">IF(OR(C23=0,A23=""),"",SK!D179)</f>
        <v/>
      </c>
      <c r="K23" s="439" t="str">
        <f ca="1">IF(OR(A23="",SK!E179="",SK!E179=0),"",J23/SK!E179)</f>
        <v/>
      </c>
      <c r="L23" s="440" t="str">
        <f ca="1">IF(OR(C23=0,A23=""),"",SK!G179)</f>
        <v/>
      </c>
      <c r="M23" s="438" t="str">
        <f ca="1">IF(OR(C23=0,A23=""),"",SK!H179)</f>
        <v/>
      </c>
      <c r="N23" s="437" t="str">
        <f ca="1">IF(OR(C23=0,A23=""),"",SK!J179)</f>
        <v/>
      </c>
      <c r="O23" s="437" t="str">
        <f ca="1">IF(OR(C23=0,A23=""),"",SK!L179)</f>
        <v/>
      </c>
      <c r="P23" s="441" t="str">
        <f ca="1">IF(OR(A23="",C23="",C23=0),"",M23/C23)</f>
        <v/>
      </c>
      <c r="Q23" s="442" t="str">
        <f ca="1">IF(OR(C23=0,A23=""),"",SK!I179)</f>
        <v/>
      </c>
      <c r="R23" s="522" t="str">
        <f ca="1">IF(OR(A23="",F23=0),"",SUM(LU!P74,LU!P173))</f>
        <v/>
      </c>
      <c r="S23" s="438" t="str">
        <f ca="1">IF(OR(A23="",F23=0),"",SUM(LU!P97,LU!P196))</f>
        <v/>
      </c>
      <c r="T23" s="434" t="str">
        <f ca="1">IF(OR(C23=0,A23=""),"",SUM(LU!N51,LU!N150))</f>
        <v/>
      </c>
      <c r="U23" s="434" t="str">
        <f ca="1">IF(OR(D23=0,A23=""),"",SUM(LU!D51,LU!D150))</f>
        <v/>
      </c>
      <c r="V23" s="434" t="str">
        <f ca="1">IF(OR(A23="",E23=0),"",SUM(LU!I51,LU!I150))</f>
        <v/>
      </c>
      <c r="W23" s="438" t="str">
        <f ca="1">IF(OR(A23="",F23=0),"",SUM(LU!P51,LU!P150))</f>
        <v/>
      </c>
      <c r="X23" s="444" t="str">
        <f ca="1">IF(OR(A23="",F23="",F23=0),"",W23/F23)</f>
        <v/>
      </c>
      <c r="Y23" s="445"/>
      <c r="Z23" s="536" t="str">
        <f ca="1">IF(OR(A23="",F23=0,R$24=""),"",R23-R$24)</f>
        <v/>
      </c>
      <c r="AA23" s="446" t="str">
        <f ca="1">IF(OR(A23="",F23=0,S$24=""),"",S23-S$24)</f>
        <v/>
      </c>
      <c r="AB23" s="447" t="str">
        <f ca="1">IF(OR(A23="",F23=0,Z23=""),"",Z23-AA23)</f>
        <v/>
      </c>
      <c r="AC23" s="448" t="str">
        <f ca="1">IF(OR(A23="",X23="",LU!$D$5=0),"",X23-(SUM(W$4:W$19)/SUM(F$4:F$19)))</f>
        <v/>
      </c>
      <c r="AD23" s="449" t="str">
        <f ca="1">IF(OR(A23="",F23=0),"",SUM(PT!Q41,PT!Q42))</f>
        <v/>
      </c>
      <c r="AE23" s="434" t="str">
        <f ca="1">IF(OR(A23="",F23=0),"",SUM(PT!AH41,PT!AH42))</f>
        <v/>
      </c>
      <c r="AF23" s="435" t="str">
        <f ca="1">IF(OR(A23="",F23=0),"",SUM(PT!AI41,PT!AI42))</f>
        <v/>
      </c>
      <c r="AG23" s="450" t="str">
        <f t="shared" si="23"/>
        <v/>
      </c>
      <c r="AH23" s="451" t="str">
        <f t="shared" si="23"/>
        <v/>
      </c>
      <c r="AI23" s="440" t="str">
        <f ca="1">IF($A23="","",SUM(Actions!C90,Actions!L90))</f>
        <v/>
      </c>
      <c r="AJ23" s="437" t="str">
        <f ca="1">IF($A23="","",SUM(Actions!D90,Actions!M90))</f>
        <v/>
      </c>
      <c r="AK23" s="437" t="str">
        <f ca="1">IF($A23="","",SUM(Actions!E90,Actions!N90))</f>
        <v/>
      </c>
      <c r="AL23" s="437" t="str">
        <f ca="1">IF($A23="","",SUM(Actions!F90,Actions!O90))</f>
        <v/>
      </c>
      <c r="AM23" s="437" t="str">
        <f ca="1">IF($A23="","",SUM(Actions!G90,Actions!P90))</f>
        <v/>
      </c>
      <c r="AN23" s="445" t="str">
        <f ca="1">IF(A23="","",SUM(AI23:AM23))</f>
        <v/>
      </c>
      <c r="AO23" s="452" t="str">
        <f ca="1">IF($A23="","",SUM(Actions!C22,Actions!L22))</f>
        <v/>
      </c>
      <c r="AP23" s="434" t="str">
        <f ca="1">IF($A23="","",SUM(Actions!D22,Actions!M22))</f>
        <v/>
      </c>
      <c r="AQ23" s="434" t="str">
        <f ca="1">IF($A23="","",SUM(Actions!E22,Actions!N22))</f>
        <v/>
      </c>
      <c r="AR23" s="434" t="str">
        <f ca="1">IF($A23="","",SUM(Actions!F22,Actions!O22))</f>
        <v/>
      </c>
      <c r="AS23" s="434" t="str">
        <f ca="1">IF($A23="","",SUM(Actions!G22,Actions!P22))</f>
        <v/>
      </c>
      <c r="AT23" s="438" t="str">
        <f>IF(A23="","",SUM(AO23:AS23))</f>
        <v/>
      </c>
      <c r="AU23" s="453" t="str">
        <f>IF(A23="","",SUM(AN23,AT23))</f>
        <v/>
      </c>
      <c r="AV23" s="435" t="str">
        <f>IF(A23="","",SUM(AJ23,AR23))</f>
        <v/>
      </c>
      <c r="AW23" s="443" t="str">
        <f>IF(OR(A23="",F23="",F23=0),"",AN23/F23)</f>
        <v/>
      </c>
      <c r="AX23" s="454" t="str">
        <f>IF(OR(A23="",AN$24=0),"",AN23/AN$24)</f>
        <v/>
      </c>
      <c r="AY23" s="438" t="str">
        <f>IF(OR(A23="",F23="",F23=0),"",AT23/F23)</f>
        <v/>
      </c>
      <c r="AZ23" s="441" t="str">
        <f>IF(OR(A23="",AT$24=0),"",AT23/AT$24)</f>
        <v/>
      </c>
      <c r="BA23" s="453" t="str">
        <f>IF(OR(A23="",F23="",F23=0),"",AU23/F23)</f>
        <v/>
      </c>
      <c r="BB23" s="455" t="str">
        <f>IF(OR(A49="",AU$24=0),"",AU23/AU$24)</f>
        <v/>
      </c>
      <c r="BC23" s="456" t="str">
        <f ca="1">IF($A23="","",SUM(Errors!C22,Errors!L22))</f>
        <v/>
      </c>
      <c r="BD23" s="457" t="str">
        <f ca="1">IF($A23="","",SUM(Errors!D22,Errors!M22))</f>
        <v/>
      </c>
      <c r="BE23" s="457" t="str">
        <f ca="1">IF($A23="","",SUM(Errors!E22,Errors!N22))</f>
        <v/>
      </c>
      <c r="BF23" s="457" t="str">
        <f ca="1">IF($A23="","",SUM(Errors!F22,Errors!O22))</f>
        <v/>
      </c>
      <c r="BG23" s="458" t="str">
        <f ca="1">IF($A23="","",SUM(Errors!G22,Errors!P22))</f>
        <v/>
      </c>
      <c r="BH23" s="447" t="str">
        <f>IF(A23="","",SUM(BC23:BG23))</f>
        <v/>
      </c>
      <c r="BI23" s="459" t="str">
        <f>IF(A23="","",IF(SUM(AQ23,AR23,BE23,BD23)=0,"",SUM(AQ23,AR23,BE23)/SUM(AQ23,AR23,BE23,BD23)))</f>
        <v/>
      </c>
      <c r="BJ23" s="459" t="str">
        <f>IF(A23="","",IF(SUM(AQ23,AR23,BD23,BE23)=0,"",SUM(AQ23,AR23)/SUM(AQ23,AR23,BD23,BE23)))</f>
        <v/>
      </c>
      <c r="BK23" s="428" t="str">
        <f>IF(A23="","",IF(SUM(AO23:AP23,BC23,BG23)=0,"",SUM(AO23,AP23)/(SUM(AO23,AP23,BC23,BG23))))</f>
        <v/>
      </c>
      <c r="BL23" s="460" t="str">
        <f ca="1">IF(OR(A23="",C23=0),"",Errors!C90+Errors!L90)</f>
        <v/>
      </c>
      <c r="BM23" s="461" t="str">
        <f ca="1">IF(OR(A23="",C23=0),"",Errors!D90+Errors!M90)</f>
        <v/>
      </c>
      <c r="BN23" s="461" t="str">
        <f ca="1">IF(OR(A23="",C23=0),"",Errors!E90+Errors!N90)</f>
        <v/>
      </c>
      <c r="BO23" s="461" t="str">
        <f ca="1">IF(OR(A23="",C23=0),"",Errors!F90+Errors!O90)</f>
        <v/>
      </c>
      <c r="BP23" s="461" t="str">
        <f ca="1">IF(OR(A23="",C23=0),"",Errors!G90+Errors!P90)</f>
        <v/>
      </c>
      <c r="BQ23" s="462" t="str">
        <f t="shared" si="22"/>
        <v/>
      </c>
    </row>
    <row r="24" spans="1:69" s="24" customFormat="1" ht="22" customHeight="1" thickBot="1">
      <c r="A24" s="893" t="s">
        <v>31</v>
      </c>
      <c r="B24" s="894"/>
      <c r="C24" s="464">
        <f t="shared" ref="C24:J24" si="24">SUM(C4:C19)</f>
        <v>38</v>
      </c>
      <c r="D24" s="464">
        <f t="shared" si="24"/>
        <v>28</v>
      </c>
      <c r="E24" s="464">
        <f t="shared" si="24"/>
        <v>108</v>
      </c>
      <c r="F24" s="465">
        <f t="shared" si="24"/>
        <v>174</v>
      </c>
      <c r="G24" s="466">
        <f t="shared" ca="1" si="24"/>
        <v>11</v>
      </c>
      <c r="H24" s="464">
        <f t="shared" ca="1" si="24"/>
        <v>3</v>
      </c>
      <c r="I24" s="464">
        <f t="shared" ca="1" si="24"/>
        <v>6</v>
      </c>
      <c r="J24" s="464">
        <f t="shared" ca="1" si="24"/>
        <v>44</v>
      </c>
      <c r="K24" s="467">
        <f ca="1">IF(COUNTA(Score!A3:A52)+COUNTA(Score!A62:A111)=0,0,J24/(COUNTA(Score!A3:A52)+COUNTA(Score!A62:A111)))</f>
        <v>1.1578947368421053</v>
      </c>
      <c r="L24" s="463">
        <f ca="1">SUM(L4:L19)</f>
        <v>2</v>
      </c>
      <c r="M24" s="464">
        <f ca="1">SUM(M4:M19)</f>
        <v>12</v>
      </c>
      <c r="N24" s="464">
        <f ca="1">SUM(N4:N19)</f>
        <v>9</v>
      </c>
      <c r="O24" s="464">
        <f ca="1">SUM(O4:O19)</f>
        <v>0</v>
      </c>
      <c r="P24" s="468">
        <f ca="1">IF(C24=0,"-",M24/C24)</f>
        <v>0.31578947368421051</v>
      </c>
      <c r="Q24" s="469">
        <f t="shared" ref="Q24:W24" ca="1" si="25">SUM(Q4:Q19)</f>
        <v>18</v>
      </c>
      <c r="R24" s="466">
        <f ca="1">IF(COUNT(R4:R19)=0,"",SUM(R4:R19)/COUNT(R4:R19))</f>
        <v>16.384615384615383</v>
      </c>
      <c r="S24" s="466">
        <f ca="1">IF(COUNT(S4:S19)=0,"",SUM(S4:S19)/COUNT(S4:S19))</f>
        <v>48</v>
      </c>
      <c r="T24" s="464">
        <f t="shared" ca="1" si="25"/>
        <v>-94</v>
      </c>
      <c r="U24" s="464">
        <f t="shared" ca="1" si="25"/>
        <v>-74</v>
      </c>
      <c r="V24" s="464">
        <f t="shared" ca="1" si="25"/>
        <v>-243</v>
      </c>
      <c r="W24" s="464">
        <f t="shared" ca="1" si="25"/>
        <v>-411</v>
      </c>
      <c r="X24" s="470">
        <f ca="1">IF(F24=0,0,W24/F24)</f>
        <v>-2.3620689655172415</v>
      </c>
      <c r="Y24" s="471">
        <f ca="1">SUM(Y4:Y17)</f>
        <v>0</v>
      </c>
      <c r="Z24" s="472">
        <f ca="1">SUM(Z4:Z17)</f>
        <v>1.7763568394002505E-14</v>
      </c>
      <c r="AA24" s="473">
        <f ca="1">SUM(AA4:AA17)</f>
        <v>0</v>
      </c>
      <c r="AB24" s="464">
        <f ca="1">SUM(AB4:AB19)</f>
        <v>-7.1054273576010019E-15</v>
      </c>
      <c r="AC24" s="474">
        <f ca="1">SUM(AC4:AC19)</f>
        <v>2.5154548634861129</v>
      </c>
      <c r="AD24" s="466">
        <f ca="1">SUM(AD4:AD19)</f>
        <v>54</v>
      </c>
      <c r="AE24" s="464">
        <f ca="1">SUM(AE4:AE19)</f>
        <v>15</v>
      </c>
      <c r="AF24" s="465">
        <f ca="1">SUM(AF4:AF19)</f>
        <v>24</v>
      </c>
      <c r="AG24" s="889" t="s">
        <v>31</v>
      </c>
      <c r="AH24" s="890"/>
      <c r="AI24" s="463">
        <f t="shared" ref="AI24:AV24" si="26">SUM(AI4:AI19)</f>
        <v>1</v>
      </c>
      <c r="AJ24" s="464">
        <f t="shared" si="26"/>
        <v>0</v>
      </c>
      <c r="AK24" s="464">
        <f t="shared" si="26"/>
        <v>1</v>
      </c>
      <c r="AL24" s="464">
        <f t="shared" si="26"/>
        <v>1</v>
      </c>
      <c r="AM24" s="464">
        <f t="shared" si="26"/>
        <v>1</v>
      </c>
      <c r="AN24" s="465">
        <f t="shared" si="26"/>
        <v>4</v>
      </c>
      <c r="AO24" s="466">
        <f t="shared" si="26"/>
        <v>7</v>
      </c>
      <c r="AP24" s="464">
        <f t="shared" si="26"/>
        <v>1</v>
      </c>
      <c r="AQ24" s="464">
        <f t="shared" si="26"/>
        <v>34</v>
      </c>
      <c r="AR24" s="464">
        <f t="shared" si="26"/>
        <v>1</v>
      </c>
      <c r="AS24" s="464">
        <f t="shared" si="26"/>
        <v>0</v>
      </c>
      <c r="AT24" s="464">
        <f t="shared" si="26"/>
        <v>43</v>
      </c>
      <c r="AU24" s="464">
        <f t="shared" si="26"/>
        <v>47</v>
      </c>
      <c r="AV24" s="465">
        <f t="shared" si="26"/>
        <v>1</v>
      </c>
      <c r="AW24" s="466">
        <f ca="1">IF(COUNTA(Score!A3:A52)+COUNTA(Score!A62:A111)=0,0,AQ24/(COUNTA(Score!A3:A52)+COUNTA(Score!A62:A111)))</f>
        <v>0.89473684210526316</v>
      </c>
      <c r="AX24" s="468">
        <f ca="1">SUM(AX4:AX17)</f>
        <v>1</v>
      </c>
      <c r="AY24" s="470">
        <f ca="1">IF(COUNTA(Score!A3:A52)+COUNTA(Score!A62:A111)=0,0,AT24/(COUNTA(Score!A3:A52)+COUNTA(Score!A62:A111)))</f>
        <v>1.131578947368421</v>
      </c>
      <c r="AZ24" s="468">
        <f ca="1">SUM(AZ4:AZ17)</f>
        <v>1</v>
      </c>
      <c r="BA24" s="464">
        <f ca="1">IF(COUNTA(Score!A3:A52)+COUNTA(Score!A62:A111)=0,0,AU24/(COUNTA(Score!A3:A52)+COUNTA(Score!A62:A111)))</f>
        <v>1.236842105263158</v>
      </c>
      <c r="BB24" s="476">
        <f>SUM(BB4:BB17)</f>
        <v>0.99999999999999989</v>
      </c>
      <c r="BC24" s="472">
        <f t="shared" ref="BC24:BH24" si="27">SUM(BC4:BC19)</f>
        <v>0</v>
      </c>
      <c r="BD24" s="464">
        <f t="shared" si="27"/>
        <v>0</v>
      </c>
      <c r="BE24" s="464">
        <f t="shared" si="27"/>
        <v>0</v>
      </c>
      <c r="BF24" s="464">
        <f t="shared" si="27"/>
        <v>0</v>
      </c>
      <c r="BG24" s="464">
        <f t="shared" si="27"/>
        <v>0</v>
      </c>
      <c r="BH24" s="464">
        <f t="shared" si="27"/>
        <v>0</v>
      </c>
      <c r="BI24" s="468">
        <f>IF(COUNT(BI4:BI19)=0,"-",AVERAGE(BI4:BI19))</f>
        <v>1</v>
      </c>
      <c r="BJ24" s="468">
        <f>SUM(BJ4:BJ17)</f>
        <v>10</v>
      </c>
      <c r="BK24" s="476">
        <f>SUM(BK4:BK17)</f>
        <v>4</v>
      </c>
      <c r="BL24" s="477">
        <f t="shared" ref="BL24:BQ24" si="28">SUM(BL4:BL19)</f>
        <v>0</v>
      </c>
      <c r="BM24" s="478">
        <f t="shared" si="28"/>
        <v>0</v>
      </c>
      <c r="BN24" s="478">
        <f t="shared" si="28"/>
        <v>0</v>
      </c>
      <c r="BO24" s="478">
        <f t="shared" si="28"/>
        <v>0</v>
      </c>
      <c r="BP24" s="478">
        <f t="shared" si="28"/>
        <v>0</v>
      </c>
      <c r="BQ24" s="479">
        <f t="shared" si="28"/>
        <v>0</v>
      </c>
    </row>
    <row r="25" spans="1:69" ht="60" customHeight="1" thickBot="1">
      <c r="A25" s="365" t="s">
        <v>133</v>
      </c>
      <c r="B25" s="345" t="str">
        <f ca="1">IF(Rosters!$H9="","Away Team",Rosters!$H9)</f>
        <v>Detroit Derby Girls</v>
      </c>
      <c r="C25" s="346" t="s">
        <v>163</v>
      </c>
      <c r="D25" s="347" t="s">
        <v>219</v>
      </c>
      <c r="E25" s="347" t="s">
        <v>220</v>
      </c>
      <c r="F25" s="348" t="s">
        <v>160</v>
      </c>
      <c r="G25" s="349" t="s">
        <v>224</v>
      </c>
      <c r="H25" s="347" t="s">
        <v>226</v>
      </c>
      <c r="I25" s="347" t="s">
        <v>225</v>
      </c>
      <c r="J25" s="350" t="s">
        <v>223</v>
      </c>
      <c r="K25" s="351" t="s">
        <v>11</v>
      </c>
      <c r="L25" s="346" t="s">
        <v>68</v>
      </c>
      <c r="M25" s="347" t="s">
        <v>69</v>
      </c>
      <c r="N25" s="347" t="s">
        <v>221</v>
      </c>
      <c r="O25" s="347" t="s">
        <v>72</v>
      </c>
      <c r="P25" s="347" t="s">
        <v>217</v>
      </c>
      <c r="Q25" s="352" t="s">
        <v>216</v>
      </c>
      <c r="R25" s="353" t="s">
        <v>210</v>
      </c>
      <c r="S25" s="354" t="s">
        <v>211</v>
      </c>
      <c r="T25" s="355" t="s">
        <v>84</v>
      </c>
      <c r="U25" s="354" t="s">
        <v>227</v>
      </c>
      <c r="V25" s="354" t="s">
        <v>228</v>
      </c>
      <c r="W25" s="356" t="s">
        <v>218</v>
      </c>
      <c r="X25" s="357" t="s">
        <v>232</v>
      </c>
      <c r="Y25" s="358" t="s">
        <v>224</v>
      </c>
      <c r="Z25" s="347" t="s">
        <v>210</v>
      </c>
      <c r="AA25" s="347" t="s">
        <v>211</v>
      </c>
      <c r="AB25" s="350" t="s">
        <v>218</v>
      </c>
      <c r="AC25" s="351" t="s">
        <v>192</v>
      </c>
      <c r="AD25" s="346" t="s">
        <v>140</v>
      </c>
      <c r="AE25" s="347" t="s">
        <v>74</v>
      </c>
      <c r="AF25" s="359" t="s">
        <v>153</v>
      </c>
      <c r="AG25" s="366" t="s">
        <v>133</v>
      </c>
      <c r="AH25" s="334" t="str">
        <f ca="1">IF(Rosters!$H9="","Away Team",Rosters!$H9)</f>
        <v>Detroit Derby Girls</v>
      </c>
      <c r="AI25" s="353" t="s">
        <v>78</v>
      </c>
      <c r="AJ25" s="354" t="s">
        <v>229</v>
      </c>
      <c r="AK25" s="354" t="s">
        <v>143</v>
      </c>
      <c r="AL25" s="354" t="s">
        <v>144</v>
      </c>
      <c r="AM25" s="354" t="s">
        <v>145</v>
      </c>
      <c r="AN25" s="360" t="s">
        <v>231</v>
      </c>
      <c r="AO25" s="355" t="s">
        <v>142</v>
      </c>
      <c r="AP25" s="354" t="s">
        <v>83</v>
      </c>
      <c r="AQ25" s="354" t="s">
        <v>79</v>
      </c>
      <c r="AR25" s="354" t="s">
        <v>80</v>
      </c>
      <c r="AS25" s="354" t="s">
        <v>7</v>
      </c>
      <c r="AT25" s="354" t="s">
        <v>233</v>
      </c>
      <c r="AU25" s="356" t="s">
        <v>160</v>
      </c>
      <c r="AV25" s="357" t="s">
        <v>8</v>
      </c>
      <c r="AW25" s="335" t="s">
        <v>106</v>
      </c>
      <c r="AX25" s="331" t="s">
        <v>76</v>
      </c>
      <c r="AY25" s="331" t="s">
        <v>105</v>
      </c>
      <c r="AZ25" s="331" t="s">
        <v>9</v>
      </c>
      <c r="BA25" s="337" t="s">
        <v>104</v>
      </c>
      <c r="BB25" s="338" t="s">
        <v>10</v>
      </c>
      <c r="BC25" s="329" t="s">
        <v>12</v>
      </c>
      <c r="BD25" s="325" t="s">
        <v>234</v>
      </c>
      <c r="BE25" s="325" t="s">
        <v>186</v>
      </c>
      <c r="BF25" s="325" t="s">
        <v>187</v>
      </c>
      <c r="BG25" s="325" t="s">
        <v>188</v>
      </c>
      <c r="BH25" s="337" t="s">
        <v>160</v>
      </c>
      <c r="BI25" s="339" t="s">
        <v>189</v>
      </c>
      <c r="BJ25" s="340" t="s">
        <v>190</v>
      </c>
      <c r="BK25" s="341" t="s">
        <v>191</v>
      </c>
      <c r="BL25" s="361" t="s">
        <v>209</v>
      </c>
      <c r="BM25" s="362" t="s">
        <v>246</v>
      </c>
      <c r="BN25" s="362" t="s">
        <v>247</v>
      </c>
      <c r="BO25" s="362" t="s">
        <v>102</v>
      </c>
      <c r="BP25" s="362" t="s">
        <v>101</v>
      </c>
      <c r="BQ25" s="363" t="s">
        <v>160</v>
      </c>
    </row>
    <row r="26" spans="1:69" s="2" customFormat="1" ht="20" customHeight="1">
      <c r="A26" s="480" t="str">
        <f ca="1">IF(ISBLANK(Rosters!$H11),"",Rosters!$H11)</f>
        <v>0</v>
      </c>
      <c r="B26" s="481" t="str">
        <f ca="1">IF(ISBLANK(Rosters!$I11),"",Rosters!$I11)</f>
        <v>Vicious Vixen</v>
      </c>
      <c r="C26" s="482">
        <f ca="1">IF(A26="","",SUM(LU!AF9,LU!AF108))</f>
        <v>0</v>
      </c>
      <c r="D26" s="483">
        <f ca="1">IF(A26="","",SUM(LU!V9,LU!V108))</f>
        <v>0</v>
      </c>
      <c r="E26" s="483">
        <f ca="1">IF(A26="","",SUM(LU!AA9,LU!AA108))</f>
        <v>12</v>
      </c>
      <c r="F26" s="403">
        <f>IF(A26="","",SUM(C26:E26))</f>
        <v>12</v>
      </c>
      <c r="G26" s="484" t="str">
        <f ca="1">IF(OR(C26=0,A26=""),"",SK!AO122)</f>
        <v/>
      </c>
      <c r="H26" s="485" t="str">
        <f ca="1">IF(OR(A26="",C26=0),"",SK!AL122)</f>
        <v/>
      </c>
      <c r="I26" s="485" t="str">
        <f ca="1">IF(OR(C26=0,A26=""),"",SK!AR122)</f>
        <v/>
      </c>
      <c r="J26" s="486" t="str">
        <f ca="1">IF(OR(C26=0,A26=""),"",SK!AB122)</f>
        <v/>
      </c>
      <c r="K26" s="487" t="str">
        <f ca="1">IF(OR(A26="",SK!AC122="",SK!AC122=0),"",J26/SK!AC122)</f>
        <v/>
      </c>
      <c r="L26" s="488" t="str">
        <f ca="1">IF(OR(C26=0,A26=""),"",SK!AE122)</f>
        <v/>
      </c>
      <c r="M26" s="489" t="str">
        <f ca="1">IF(OR(C26=0,A26=""),"",SK!AF122)</f>
        <v/>
      </c>
      <c r="N26" s="485" t="str">
        <f ca="1">IF(OR(C26=0,A26=""),"",SK!AH122)</f>
        <v/>
      </c>
      <c r="O26" s="485" t="str">
        <f ca="1">IF(OR(C26=0,A26=""),"",SK!AJ122)</f>
        <v/>
      </c>
      <c r="P26" s="490" t="str">
        <f t="shared" ref="P26:P40" si="29">IF(OR(A26="",C26="",C26=0),"",M26/C26)</f>
        <v/>
      </c>
      <c r="Q26" s="491" t="str">
        <f ca="1">IF(C26=0,"",SK!AG122)</f>
        <v/>
      </c>
      <c r="R26" s="492">
        <f ca="1">IF(OR(A26="",F26=0),"",SUM(LU!AH55,LU!AH154))</f>
        <v>39</v>
      </c>
      <c r="S26" s="493">
        <f ca="1">IF(OR(A26="",F26=0),"",SUM(LU!AH78,LU!AH177))</f>
        <v>16</v>
      </c>
      <c r="T26" s="483" t="str">
        <f ca="1">IF(OR(C26=0,A26=""),"",SUM(LU!AF32,LU!AF131))</f>
        <v/>
      </c>
      <c r="U26" s="483" t="str">
        <f ca="1">IF(OR(D26=0,A26=""),"",SUM(LU!V32,LU!V131))</f>
        <v/>
      </c>
      <c r="V26" s="483">
        <f ca="1">IF(OR(A26="",E26=0),"",SUM(LU!AA32,LU!AA131))</f>
        <v>23</v>
      </c>
      <c r="W26" s="493">
        <f ca="1">IF(OR(A26="",F26=0),"",SUM(LU!AH32,LU!AH131))</f>
        <v>23</v>
      </c>
      <c r="X26" s="494">
        <f ca="1">IF(OR(A26="",F26="",F26=0),"",W26/F26)</f>
        <v>1.9166666666666667</v>
      </c>
      <c r="Y26" s="495"/>
      <c r="Z26" s="414">
        <f ca="1">IF(OR(A26="",F26=0),"",IF(LU!$V$5=0,"",R26-(SUM(R$26:R$41)/COUNT(R$26:R$41))))</f>
        <v>-6.5714285714285694</v>
      </c>
      <c r="AA26" s="414">
        <f ca="1">IF(OR(A26="",F26=0),"",IF(LU!$V$5=0,"",S26-(SUM(S$26:S$41)/COUNT(S$26:S$41))))</f>
        <v>3.0714285714285712</v>
      </c>
      <c r="AB26" s="415">
        <f ca="1">IF(F26=0,"",IF(LU!$V$5=0,"",W26-(SUM(W$26:W$41)/COUNT(W$26:W$41))))</f>
        <v>-9.6428571428571459</v>
      </c>
      <c r="AC26" s="416">
        <f ca="1">IF(OR(A26="",X26="",LU!$V$5=0),"",X26-(SUM(W$26:W$41)/SUM(F$26:F$41)))</f>
        <v>-0.78747534516765261</v>
      </c>
      <c r="AD26" s="482">
        <f ca="1">IF(OR(A26="",F26=0),"",SUM(PT!Q52,PT!Q53))</f>
        <v>4</v>
      </c>
      <c r="AE26" s="483">
        <f ca="1">IF(OR(A26="",F26=0),"",SUM(PT!AH52,PT!AH53))</f>
        <v>0</v>
      </c>
      <c r="AF26" s="496">
        <f ca="1">IF(OR(A26="",F26=0),"",SUM(PT!AI52,PT!AI53))</f>
        <v>0</v>
      </c>
      <c r="AG26" s="480" t="str">
        <f>A26</f>
        <v>0</v>
      </c>
      <c r="AH26" s="497" t="str">
        <f>B26</f>
        <v>Vicious Vixen</v>
      </c>
      <c r="AI26" s="498">
        <f ca="1">IF($A26="","",Actions!C24+Actions!L24)</f>
        <v>0</v>
      </c>
      <c r="AJ26" s="499">
        <f ca="1">IF($A26="","",Actions!D24+Actions!M24)</f>
        <v>0</v>
      </c>
      <c r="AK26" s="499">
        <f ca="1">IF($A26="","",Actions!E24+Actions!N24)</f>
        <v>0</v>
      </c>
      <c r="AL26" s="499">
        <f ca="1">IF($A26="","",Actions!F24+Actions!O24)</f>
        <v>0</v>
      </c>
      <c r="AM26" s="499">
        <f ca="1">IF($A26="","",Actions!G24+Actions!P24)</f>
        <v>0</v>
      </c>
      <c r="AN26" s="500">
        <f t="shared" ref="AN26:AN40" si="30">IF(A26="","",SUM(AI26:AM26))</f>
        <v>0</v>
      </c>
      <c r="AO26" s="501">
        <f ca="1">IF(A26="","",Actions!C50+Actions!L50)</f>
        <v>1</v>
      </c>
      <c r="AP26" s="483">
        <f ca="1">IF(B26="","",Actions!D50+Actions!M50)</f>
        <v>0</v>
      </c>
      <c r="AQ26" s="483">
        <f ca="1">IF(C26="","",Actions!E50+Actions!N50)</f>
        <v>0</v>
      </c>
      <c r="AR26" s="483">
        <f ca="1">IF(D26="","",Actions!F50+Actions!O50)</f>
        <v>1</v>
      </c>
      <c r="AS26" s="483">
        <f ca="1">IF(E26="","",Actions!G50+Actions!P50)</f>
        <v>0</v>
      </c>
      <c r="AT26" s="406">
        <f t="shared" ref="AT26:AT40" si="31">IF(A26="","",SUM(AO26:AS26))</f>
        <v>2</v>
      </c>
      <c r="AU26" s="421">
        <f t="shared" ref="AU26:AU40" si="32">IF(A26="","",SUM(AN26,AT26))</f>
        <v>2</v>
      </c>
      <c r="AV26" s="403">
        <f t="shared" ref="AV26:AV40" si="33">IF(A26="","",SUM(AJ26,AR26))</f>
        <v>1</v>
      </c>
      <c r="AW26" s="411">
        <f t="shared" ref="AW26:AW40" si="34">IF(OR(A26="",F26="",F26=0),"",AN26/F26)</f>
        <v>0</v>
      </c>
      <c r="AX26" s="422">
        <f t="shared" ref="AX26:AX40" si="35">IF(OR(A26="",AN$46=0),"",AN26/AN$46)</f>
        <v>0</v>
      </c>
      <c r="AY26" s="406">
        <f t="shared" ref="AY26:AY40" si="36">IF(OR(A26="",F26="",F26=0),"",AT26/F26)</f>
        <v>0.16666666666666666</v>
      </c>
      <c r="AZ26" s="502">
        <f t="shared" ref="AZ26:AZ40" si="37">IF(OR(A26="",AT$46=0),"",AT26/AT$46)</f>
        <v>0.1111111111111111</v>
      </c>
      <c r="BA26" s="503">
        <f t="shared" ref="BA26:BA40" si="38">IF(OR(A26="",F26="",F26=0),"",AU26/F26)</f>
        <v>0.16666666666666666</v>
      </c>
      <c r="BB26" s="423">
        <f t="shared" ref="BB26:BB40" si="39">IF(OR(A26="",AU$46=0),"",AU26/AU$46)</f>
        <v>7.407407407407407E-2</v>
      </c>
      <c r="BC26" s="424">
        <f ca="1">IF($A26="","",SUM(Errors!C25,Errors!L25))</f>
        <v>0</v>
      </c>
      <c r="BD26" s="425">
        <f ca="1">IF($A26="","",SUM(Errors!D25,Errors!M25))</f>
        <v>0</v>
      </c>
      <c r="BE26" s="425">
        <f ca="1">IF($A26="","",SUM(Errors!E25,Errors!N25))</f>
        <v>0</v>
      </c>
      <c r="BF26" s="425">
        <f ca="1">IF($A26="","",SUM(Errors!F25,Errors!O25))</f>
        <v>0</v>
      </c>
      <c r="BG26" s="426">
        <f ca="1">IF($A26="","",SUM(Errors!G25,Errors!P25))</f>
        <v>0</v>
      </c>
      <c r="BH26" s="415">
        <f t="shared" ref="BH26:BH40" si="40">IF(A26="","",SUM(BC26:BG26))</f>
        <v>0</v>
      </c>
      <c r="BI26" s="427">
        <f t="shared" ref="BI26:BI40" si="41">IF(A26="","",IF(SUM(AQ26,AR26,BE26,BD26)=0,"",SUM(AQ26,AR26,BE26)/SUM(AQ26,AR26,BE26,BD26)))</f>
        <v>1</v>
      </c>
      <c r="BJ26" s="427">
        <f t="shared" ref="BJ26:BJ40" si="42">IF(A26="","",IF(SUM(AQ26,AR26,BD26,BE26)=0,"",SUM(AQ26,AR26)/SUM(AQ26,AR26,BD26,BE26)))</f>
        <v>1</v>
      </c>
      <c r="BK26" s="428">
        <f t="shared" ref="BK26:BK40" si="43">IF(A26="","",IF(SUM(AO26:AP26,BC26,BG26)=0,"",SUM(AO26,AP26)/(SUM(AO26,AP26,BC26,BG26))))</f>
        <v>1</v>
      </c>
      <c r="BL26" s="504" t="str">
        <f ca="1">IF(OR(A26="",C26=0),"",SUM(Errors!C24,Errors!L24))</f>
        <v/>
      </c>
      <c r="BM26" s="505" t="str">
        <f ca="1">IF(OR(A26="",C26=0),"",SUM(Errors!D24,Errors!M24))</f>
        <v/>
      </c>
      <c r="BN26" s="505" t="str">
        <f ca="1">IF(OR(A26="",C26=0),"",SUM(Errors!E24,Errors!N24))</f>
        <v/>
      </c>
      <c r="BO26" s="505" t="str">
        <f ca="1">IF(OR(A26="",C26=0),"",SUM(Errors!F24,Errors!O24))</f>
        <v/>
      </c>
      <c r="BP26" s="505" t="str">
        <f ca="1">IF(OR(A26="",C26=0),"",SUM(Errors!G24,Errors!P24))</f>
        <v/>
      </c>
      <c r="BQ26" s="506" t="str">
        <f>IF(OR(A26="",C26=0),"",SUM(BL26:BP26))</f>
        <v/>
      </c>
    </row>
    <row r="27" spans="1:69" s="2" customFormat="1" ht="20" customHeight="1">
      <c r="A27" s="480" t="str">
        <f ca="1">IF(ISBLANK(Rosters!$H12),"",Rosters!$H12)</f>
        <v>3CC</v>
      </c>
      <c r="B27" s="481" t="str">
        <f ca="1">IF(ISBLANK(Rosters!$I12),"",Rosters!$I12)</f>
        <v>Roxanna Hardplace</v>
      </c>
      <c r="C27" s="507">
        <f ca="1">IF(A27="","",SUM(LU!AF10,LU!AF109))</f>
        <v>6</v>
      </c>
      <c r="D27" s="508">
        <f ca="1">IF(A27="","",SUM(LU!V10,LU!V109))</f>
        <v>7</v>
      </c>
      <c r="E27" s="508">
        <f ca="1">IF(A27="","",SUM(LU!AA10,LU!AA109))</f>
        <v>0</v>
      </c>
      <c r="F27" s="491">
        <f t="shared" ref="F27:F40" si="44">IF(A27="","",SUM(C27:E27))</f>
        <v>13</v>
      </c>
      <c r="G27" s="509">
        <f ca="1">IF(OR(C27=0,A27=""),"",SK!AO125)</f>
        <v>3</v>
      </c>
      <c r="H27" s="510">
        <f ca="1">IF(OR(A27="",C27=0),"",SK!AL125)</f>
        <v>0</v>
      </c>
      <c r="I27" s="510">
        <f ca="1">IF(OR(C27=0,A27=""),"",SK!AR125)</f>
        <v>0</v>
      </c>
      <c r="J27" s="438">
        <f ca="1">IF(OR(C27=0,A27=""),"",SK!AB125)</f>
        <v>15</v>
      </c>
      <c r="K27" s="511">
        <f ca="1">IF(OR(A27="",SK!AC125="",SK!AC125=0),"",J27/SK!AC125)</f>
        <v>2.5</v>
      </c>
      <c r="L27" s="488">
        <f ca="1">IF(OR(C27=0,A27=""),"",SK!AE125)</f>
        <v>0</v>
      </c>
      <c r="M27" s="489">
        <f ca="1">IF(OR(C27=0,A27=""),"",SK!AF125)</f>
        <v>5</v>
      </c>
      <c r="N27" s="485">
        <f ca="1">IF(OR(C27=0,A27=""),"",SK!AH125)</f>
        <v>4</v>
      </c>
      <c r="O27" s="485">
        <f ca="1">IF(OR(C27=0,A27=""),"",SK!AJ125)</f>
        <v>0</v>
      </c>
      <c r="P27" s="490">
        <f t="shared" ca="1" si="29"/>
        <v>0.83333333333333337</v>
      </c>
      <c r="Q27" s="491">
        <f ca="1">IF(C27=0,"",SK!AG125)</f>
        <v>11</v>
      </c>
      <c r="R27" s="512">
        <f ca="1">IF(OR(A27="",F27=0),"",SUM(LU!AH56,LU!AH155))</f>
        <v>41</v>
      </c>
      <c r="S27" s="513">
        <f ca="1">IF(OR(A27="",F27=0),"",SUM(LU!AH79,LU!AH178))</f>
        <v>10</v>
      </c>
      <c r="T27" s="514">
        <f ca="1">IF(OR(C27=0,A27=""),"",SUM(LU!AF33,LU!AF132))</f>
        <v>9</v>
      </c>
      <c r="U27" s="514">
        <f ca="1">IF(OR(D27=0,A27=""),"",SUM(LU!V33,LU!V132))</f>
        <v>22</v>
      </c>
      <c r="V27" s="514" t="str">
        <f ca="1">IF(OR(A27="",E27=0),"",SUM(LU!AA33,LU!AA132))</f>
        <v/>
      </c>
      <c r="W27" s="513">
        <f ca="1">IF(OR(A27="",F27=0),"",SUM(LU!AH33,LU!AH132))</f>
        <v>31</v>
      </c>
      <c r="X27" s="515">
        <f t="shared" ref="X27:X40" ca="1" si="45">IF(OR(A27="",F27="",F27=0),"",W27/F27)</f>
        <v>2.3846153846153846</v>
      </c>
      <c r="Y27" s="516"/>
      <c r="Z27" s="446">
        <f ca="1">IF(OR(A27="",F27=0),"",IF(LU!$V$5=0,"",R27-(SUM(R$26:R$41)/COUNT(R$26:R$41))))</f>
        <v>-4.5714285714285694</v>
      </c>
      <c r="AA27" s="446">
        <f ca="1">IF(OR(A27="",F27=0),"",IF(LU!$V$5=0,"",S27-(SUM(S$26:S$41)/COUNT(S$26:S$41))))</f>
        <v>-2.9285714285714288</v>
      </c>
      <c r="AB27" s="447">
        <f ca="1">IF(F27=0,"",IF(LU!$V$5=0,"",W27-(SUM(W$26:W$41)/COUNT(W$26:W$41))))</f>
        <v>-1.6428571428571459</v>
      </c>
      <c r="AC27" s="448">
        <f ca="1">IF(OR(A27="",X27="",LU!$V$5=0),"",X27-(SUM(W$26:W$41)/SUM(F$26:F$41)))</f>
        <v>-0.31952662721893477</v>
      </c>
      <c r="AD27" s="507">
        <f ca="1">IF(OR(A27="",F27=0),"",SUM(PT!Q54,PT!Q55))</f>
        <v>0</v>
      </c>
      <c r="AE27" s="508">
        <f ca="1">IF(OR(A27="",F27=0),"",SUM(PT!AH54,PT!AH55))</f>
        <v>1</v>
      </c>
      <c r="AF27" s="517">
        <f ca="1">IF(OR(A27="",F27=0),"",SUM(PT!AI54,PT!AI55))</f>
        <v>1</v>
      </c>
      <c r="AG27" s="480" t="str">
        <f t="shared" ref="AG27:AG40" si="46">A27</f>
        <v>3CC</v>
      </c>
      <c r="AH27" s="497" t="str">
        <f t="shared" ref="AH27:AH40" si="47">B27</f>
        <v>Roxanna Hardplace</v>
      </c>
      <c r="AI27" s="509">
        <f ca="1">IF($A27="","",Actions!C25+Actions!L25)</f>
        <v>0</v>
      </c>
      <c r="AJ27" s="510">
        <f ca="1">IF($A27="","",Actions!D25+Actions!M25)</f>
        <v>0</v>
      </c>
      <c r="AK27" s="510">
        <f ca="1">IF($A27="","",Actions!E25+Actions!N25)</f>
        <v>0</v>
      </c>
      <c r="AL27" s="510">
        <f ca="1">IF($A27="","",Actions!F25+Actions!O25)</f>
        <v>0</v>
      </c>
      <c r="AM27" s="510">
        <f ca="1">IF($A27="","",Actions!G25+Actions!P25)</f>
        <v>0</v>
      </c>
      <c r="AN27" s="518">
        <f t="shared" si="30"/>
        <v>0</v>
      </c>
      <c r="AO27" s="519">
        <f ca="1">IF(A27="","",Actions!C51+Actions!L51)</f>
        <v>2</v>
      </c>
      <c r="AP27" s="514">
        <f ca="1">IF(B27="","",Actions!D51+Actions!M51)</f>
        <v>0</v>
      </c>
      <c r="AQ27" s="514">
        <f ca="1">IF(C27="","",Actions!E51+Actions!N51)</f>
        <v>1</v>
      </c>
      <c r="AR27" s="514">
        <f ca="1">IF(D27="","",Actions!F51+Actions!O51)</f>
        <v>2</v>
      </c>
      <c r="AS27" s="514">
        <f ca="1">IF(E27="","",Actions!G51+Actions!P51)</f>
        <v>0</v>
      </c>
      <c r="AT27" s="513">
        <f t="shared" si="31"/>
        <v>5</v>
      </c>
      <c r="AU27" s="520">
        <f t="shared" si="32"/>
        <v>5</v>
      </c>
      <c r="AV27" s="521">
        <f t="shared" si="33"/>
        <v>2</v>
      </c>
      <c r="AW27" s="522">
        <f t="shared" si="34"/>
        <v>0</v>
      </c>
      <c r="AX27" s="454">
        <f t="shared" si="35"/>
        <v>0</v>
      </c>
      <c r="AY27" s="438">
        <f t="shared" si="36"/>
        <v>0.38461538461538464</v>
      </c>
      <c r="AZ27" s="523">
        <f t="shared" si="37"/>
        <v>0.27777777777777779</v>
      </c>
      <c r="BA27" s="524">
        <f t="shared" si="38"/>
        <v>0.38461538461538464</v>
      </c>
      <c r="BB27" s="525">
        <f t="shared" si="39"/>
        <v>0.18518518518518517</v>
      </c>
      <c r="BC27" s="456">
        <f ca="1">IF($A27="","",SUM(Errors!C26,Errors!L26))</f>
        <v>0</v>
      </c>
      <c r="BD27" s="457">
        <f ca="1">IF($A27="","",SUM(Errors!D26,Errors!M26))</f>
        <v>0</v>
      </c>
      <c r="BE27" s="457">
        <f ca="1">IF($A27="","",SUM(Errors!E26,Errors!N26))</f>
        <v>0</v>
      </c>
      <c r="BF27" s="457">
        <f ca="1">IF($A27="","",SUM(Errors!F26,Errors!O26))</f>
        <v>0</v>
      </c>
      <c r="BG27" s="458">
        <f ca="1">IF($A27="","",SUM(Errors!G26,Errors!P26))</f>
        <v>0</v>
      </c>
      <c r="BH27" s="447">
        <f t="shared" si="40"/>
        <v>0</v>
      </c>
      <c r="BI27" s="459">
        <f t="shared" si="41"/>
        <v>1</v>
      </c>
      <c r="BJ27" s="459">
        <f t="shared" si="42"/>
        <v>1</v>
      </c>
      <c r="BK27" s="428">
        <f t="shared" si="43"/>
        <v>1</v>
      </c>
      <c r="BL27" s="526">
        <f ca="1">IF(OR(A27="",C27=0),"",SUM(Errors!C25,Errors!L25))</f>
        <v>0</v>
      </c>
      <c r="BM27" s="527">
        <f ca="1">IF(OR(A27="",C27=0),"",SUM(Errors!D25,Errors!M25))</f>
        <v>0</v>
      </c>
      <c r="BN27" s="527">
        <f ca="1">IF(OR(A27="",C27=0),"",SUM(Errors!E25,Errors!N25))</f>
        <v>0</v>
      </c>
      <c r="BO27" s="527">
        <f ca="1">IF(OR(A27="",C27=0),"",SUM(Errors!F25,Errors!O25))</f>
        <v>0</v>
      </c>
      <c r="BP27" s="527">
        <f ca="1">IF(OR(A27="",C27=0),"",SUM(Errors!G25,Errors!P25))</f>
        <v>0</v>
      </c>
      <c r="BQ27" s="528">
        <f t="shared" ref="BQ27:BQ45" si="48">IF(OR(A27="",C27=0),"",SUM(BL27:BP27))</f>
        <v>0</v>
      </c>
    </row>
    <row r="28" spans="1:69" s="2" customFormat="1" ht="20" customHeight="1">
      <c r="A28" s="480" t="str">
        <f ca="1">IF(ISBLANK(Rosters!$H13),"",Rosters!$H13)</f>
        <v>5</v>
      </c>
      <c r="B28" s="481" t="str">
        <f ca="1">IF(ISBLANK(Rosters!$I13),"",Rosters!$I13)</f>
        <v>Sista Slit'chya</v>
      </c>
      <c r="C28" s="507">
        <f ca="1">IF(A28="","",SUM(LU!AF11,LU!AF110))</f>
        <v>9</v>
      </c>
      <c r="D28" s="508">
        <f ca="1">IF(A28="","",SUM(LU!V11,LU!V110))</f>
        <v>0</v>
      </c>
      <c r="E28" s="508">
        <f ca="1">IF(A28="","",SUM(LU!AA11,LU!AA110))</f>
        <v>0</v>
      </c>
      <c r="F28" s="491">
        <f t="shared" si="44"/>
        <v>9</v>
      </c>
      <c r="G28" s="509">
        <f ca="1">IF(OR(C28=0,A28=""),"",SK!AO128)</f>
        <v>12</v>
      </c>
      <c r="H28" s="510">
        <f ca="1">IF(OR(A28="",C28=0),"",SK!AL128)</f>
        <v>3</v>
      </c>
      <c r="I28" s="510">
        <f ca="1">IF(OR(C28=0,A28=""),"",SK!AR128)</f>
        <v>0</v>
      </c>
      <c r="J28" s="438">
        <f ca="1">IF(OR(C28=0,A28=""),"",SK!AB128)</f>
        <v>39</v>
      </c>
      <c r="K28" s="511">
        <f ca="1">IF(OR(A28="",SK!AC128="",SK!AC128=0),"",J28/SK!AC128)</f>
        <v>4.333333333333333</v>
      </c>
      <c r="L28" s="488">
        <f ca="1">IF(OR(C28=0,A28=""),"",SK!AE128)</f>
        <v>0</v>
      </c>
      <c r="M28" s="489">
        <f ca="1">IF(OR(C28=0,A28=""),"",SK!AF128)</f>
        <v>7</v>
      </c>
      <c r="N28" s="485">
        <f ca="1">IF(OR(C28=0,A28=""),"",SK!AH128)</f>
        <v>6</v>
      </c>
      <c r="O28" s="485">
        <f ca="1">IF(OR(C28=0,A28=""),"",SK!AJ128)</f>
        <v>0</v>
      </c>
      <c r="P28" s="490">
        <f t="shared" ca="1" si="29"/>
        <v>0.77777777777777779</v>
      </c>
      <c r="Q28" s="491">
        <f ca="1">IF(C28=0,"",SK!AG128)</f>
        <v>36</v>
      </c>
      <c r="R28" s="512">
        <f ca="1">IF(OR(A28="",F28=0),"",SUM(LU!AH57,LU!AH156))</f>
        <v>39</v>
      </c>
      <c r="S28" s="513">
        <f ca="1">IF(OR(A28="",F28=0),"",SUM(LU!AH80,LU!AH179))</f>
        <v>9</v>
      </c>
      <c r="T28" s="514">
        <f ca="1">IF(OR(C28=0,A28=""),"",SUM(LU!AF34,LU!AF133))</f>
        <v>30</v>
      </c>
      <c r="U28" s="514" t="str">
        <f ca="1">IF(OR(D28=0,A28=""),"",SUM(LU!V34,LU!V133))</f>
        <v/>
      </c>
      <c r="V28" s="514" t="str">
        <f ca="1">IF(OR(A28="",E28=0),"",SUM(LU!AA34,LU!AA133))</f>
        <v/>
      </c>
      <c r="W28" s="513">
        <f ca="1">IF(OR(A28="",F28=0),"",SUM(LU!AH34,LU!AH133))</f>
        <v>30</v>
      </c>
      <c r="X28" s="515">
        <f t="shared" ca="1" si="45"/>
        <v>3.3333333333333335</v>
      </c>
      <c r="Y28" s="516"/>
      <c r="Z28" s="446">
        <f ca="1">IF(OR(A28="",F28=0),"",IF(LU!$V$5=0,"",R28-(SUM(R$26:R$41)/COUNT(R$26:R$41))))</f>
        <v>-6.5714285714285694</v>
      </c>
      <c r="AA28" s="446">
        <f ca="1">IF(OR(A28="",F28=0),"",IF(LU!$V$5=0,"",S28-(SUM(S$26:S$41)/COUNT(S$26:S$41))))</f>
        <v>-3.9285714285714288</v>
      </c>
      <c r="AB28" s="447">
        <f ca="1">IF(F28=0,"",IF(LU!$V$5=0,"",W28-(SUM(W$26:W$41)/COUNT(W$26:W$41))))</f>
        <v>-2.6428571428571459</v>
      </c>
      <c r="AC28" s="448">
        <f ca="1">IF(OR(A28="",X28="",LU!$V$5=0),"",X28-(SUM(W$26:W$41)/SUM(F$26:F$41)))</f>
        <v>0.62919132149901413</v>
      </c>
      <c r="AD28" s="507">
        <f ca="1">IF(OR(A28="",F28=0),"",SUM(PT!Q56,PT!Q57))</f>
        <v>1</v>
      </c>
      <c r="AE28" s="508">
        <f ca="1">IF(OR(A28="",F28=0),"",SUM(PT!AH56,PT!AH57))</f>
        <v>0</v>
      </c>
      <c r="AF28" s="517">
        <f ca="1">IF(OR(A28="",F28=0),"",SUM(PT!AI56,PT!AI57))</f>
        <v>0</v>
      </c>
      <c r="AG28" s="480" t="str">
        <f t="shared" si="46"/>
        <v>5</v>
      </c>
      <c r="AH28" s="497" t="str">
        <f t="shared" si="47"/>
        <v>Sista Slit'chya</v>
      </c>
      <c r="AI28" s="509">
        <f ca="1">IF($A28="","",Actions!C26+Actions!L26)</f>
        <v>0</v>
      </c>
      <c r="AJ28" s="510">
        <f ca="1">IF($A28="","",Actions!D26+Actions!M26)</f>
        <v>0</v>
      </c>
      <c r="AK28" s="510">
        <f ca="1">IF($A28="","",Actions!E26+Actions!N26)</f>
        <v>0</v>
      </c>
      <c r="AL28" s="510">
        <f ca="1">IF($A28="","",Actions!F26+Actions!O26)</f>
        <v>0</v>
      </c>
      <c r="AM28" s="510">
        <f ca="1">IF($A28="","",Actions!G26+Actions!P26)</f>
        <v>0</v>
      </c>
      <c r="AN28" s="518">
        <f t="shared" si="30"/>
        <v>0</v>
      </c>
      <c r="AO28" s="519">
        <f ca="1">IF(A28="","",Actions!C52+Actions!L52)</f>
        <v>0</v>
      </c>
      <c r="AP28" s="514">
        <f ca="1">IF(B28="","",Actions!D52+Actions!M52)</f>
        <v>0</v>
      </c>
      <c r="AQ28" s="514">
        <f ca="1">IF(C28="","",Actions!E52+Actions!N52)</f>
        <v>0</v>
      </c>
      <c r="AR28" s="514">
        <f ca="1">IF(D28="","",Actions!F52+Actions!O52)</f>
        <v>0</v>
      </c>
      <c r="AS28" s="514">
        <f ca="1">IF(E28="","",Actions!G52+Actions!P52)</f>
        <v>0</v>
      </c>
      <c r="AT28" s="513">
        <f t="shared" si="31"/>
        <v>0</v>
      </c>
      <c r="AU28" s="520">
        <f t="shared" si="32"/>
        <v>0</v>
      </c>
      <c r="AV28" s="521">
        <f t="shared" si="33"/>
        <v>0</v>
      </c>
      <c r="AW28" s="522">
        <f t="shared" si="34"/>
        <v>0</v>
      </c>
      <c r="AX28" s="454">
        <f t="shared" si="35"/>
        <v>0</v>
      </c>
      <c r="AY28" s="438">
        <f t="shared" si="36"/>
        <v>0</v>
      </c>
      <c r="AZ28" s="523">
        <f t="shared" si="37"/>
        <v>0</v>
      </c>
      <c r="BA28" s="524">
        <f t="shared" si="38"/>
        <v>0</v>
      </c>
      <c r="BB28" s="525">
        <f t="shared" si="39"/>
        <v>0</v>
      </c>
      <c r="BC28" s="456">
        <f ca="1">IF($A28="","",SUM(Errors!C27,Errors!L27))</f>
        <v>0</v>
      </c>
      <c r="BD28" s="457">
        <f ca="1">IF($A28="","",SUM(Errors!D27,Errors!M27))</f>
        <v>0</v>
      </c>
      <c r="BE28" s="457">
        <f ca="1">IF($A28="","",SUM(Errors!E27,Errors!N27))</f>
        <v>0</v>
      </c>
      <c r="BF28" s="457">
        <f ca="1">IF($A28="","",SUM(Errors!F27,Errors!O27))</f>
        <v>0</v>
      </c>
      <c r="BG28" s="458">
        <f ca="1">IF($A28="","",SUM(Errors!G27,Errors!P27))</f>
        <v>0</v>
      </c>
      <c r="BH28" s="447">
        <f t="shared" si="40"/>
        <v>0</v>
      </c>
      <c r="BI28" s="459" t="str">
        <f t="shared" si="41"/>
        <v/>
      </c>
      <c r="BJ28" s="459" t="str">
        <f t="shared" si="42"/>
        <v/>
      </c>
      <c r="BK28" s="428" t="str">
        <f t="shared" si="43"/>
        <v/>
      </c>
      <c r="BL28" s="526">
        <f ca="1">IF(OR(A28="",C28=0),"",SUM(Errors!C26,Errors!L26))</f>
        <v>0</v>
      </c>
      <c r="BM28" s="527">
        <f ca="1">IF(OR(A28="",C28=0),"",SUM(Errors!D26,Errors!M26))</f>
        <v>0</v>
      </c>
      <c r="BN28" s="527">
        <f ca="1">IF(OR(A28="",C28=0),"",SUM(Errors!E26,Errors!N26))</f>
        <v>0</v>
      </c>
      <c r="BO28" s="527">
        <f ca="1">IF(OR(A28="",C28=0),"",SUM(Errors!F26,Errors!O26))</f>
        <v>0</v>
      </c>
      <c r="BP28" s="527">
        <f ca="1">IF(OR(A28="",C28=0),"",SUM(Errors!G26,Errors!P26))</f>
        <v>0</v>
      </c>
      <c r="BQ28" s="528">
        <f t="shared" si="48"/>
        <v>0</v>
      </c>
    </row>
    <row r="29" spans="1:69" s="2" customFormat="1" ht="20" customHeight="1">
      <c r="A29" s="480" t="str">
        <f ca="1">IF(ISBLANK(Rosters!$H14),"",Rosters!$H14)</f>
        <v>6</v>
      </c>
      <c r="B29" s="481" t="str">
        <f ca="1">IF(ISBLANK(Rosters!$I14),"",Rosters!$I14)</f>
        <v>Elle McFearsome</v>
      </c>
      <c r="C29" s="507">
        <f ca="1">IF(A29="","",SUM(LU!AF12,LU!AF111))</f>
        <v>0</v>
      </c>
      <c r="D29" s="508">
        <f ca="1">IF(A29="","",SUM(LU!V12,LU!V111))</f>
        <v>15</v>
      </c>
      <c r="E29" s="508">
        <f ca="1">IF(A29="","",SUM(LU!AA12,LU!AA111))</f>
        <v>0</v>
      </c>
      <c r="F29" s="491">
        <f t="shared" si="44"/>
        <v>15</v>
      </c>
      <c r="G29" s="509" t="str">
        <f ca="1">IF(OR(C29=0,A29=""),"",SK!AO131)</f>
        <v/>
      </c>
      <c r="H29" s="510" t="str">
        <f ca="1">IF(OR(A29="",C29=0),"",SK!AL131)</f>
        <v/>
      </c>
      <c r="I29" s="510" t="str">
        <f ca="1">IF(OR(C29=0,A29=""),"",SK!AR131)</f>
        <v/>
      </c>
      <c r="J29" s="438" t="str">
        <f ca="1">IF(OR(C29=0,A29=""),"",SK!AB131)</f>
        <v/>
      </c>
      <c r="K29" s="511" t="str">
        <f ca="1">IF(OR(A29="",SK!AC131="",SK!AC131=0),"",J29/SK!AC131)</f>
        <v/>
      </c>
      <c r="L29" s="488" t="str">
        <f ca="1">IF(OR(C29=0,A29=""),"",SK!AE131)</f>
        <v/>
      </c>
      <c r="M29" s="489" t="str">
        <f ca="1">IF(OR(C29=0,A29=""),"",SK!AF131)</f>
        <v/>
      </c>
      <c r="N29" s="485" t="str">
        <f ca="1">IF(OR(C29=0,A29=""),"",SK!AH131)</f>
        <v/>
      </c>
      <c r="O29" s="485" t="str">
        <f ca="1">IF(OR(C29=0,A29=""),"",SK!AJ131)</f>
        <v/>
      </c>
      <c r="P29" s="490" t="str">
        <f t="shared" si="29"/>
        <v/>
      </c>
      <c r="Q29" s="491" t="str">
        <f ca="1">IF(C29=0,"",SK!AG131)</f>
        <v/>
      </c>
      <c r="R29" s="512">
        <f ca="1">IF(OR(A29="",F29=0),"",SUM(LU!AH58,LU!AH157))</f>
        <v>67</v>
      </c>
      <c r="S29" s="513">
        <f ca="1">IF(OR(A29="",F29=0),"",SUM(LU!AH81,LU!AH180))</f>
        <v>16</v>
      </c>
      <c r="T29" s="514" t="str">
        <f ca="1">IF(OR(C29=0,A29=""),"",SUM(LU!AF35,LU!AF134))</f>
        <v/>
      </c>
      <c r="U29" s="514">
        <f ca="1">IF(OR(D29=0,A29=""),"",SUM(LU!V35,LU!V134))</f>
        <v>51</v>
      </c>
      <c r="V29" s="514" t="str">
        <f ca="1">IF(OR(A29="",E29=0),"",SUM(LU!AA35,LU!AA134))</f>
        <v/>
      </c>
      <c r="W29" s="513">
        <f ca="1">IF(OR(A29="",F29=0),"",SUM(LU!AH35,LU!AH134))</f>
        <v>51</v>
      </c>
      <c r="X29" s="515">
        <f t="shared" ca="1" si="45"/>
        <v>3.4</v>
      </c>
      <c r="Y29" s="516"/>
      <c r="Z29" s="446">
        <f ca="1">IF(OR(A29="",F29=0),"",IF(LU!$V$5=0,"",R29-(SUM(R$26:R$41)/COUNT(R$26:R$41))))</f>
        <v>21.428571428571431</v>
      </c>
      <c r="AA29" s="446">
        <f ca="1">IF(OR(A29="",F29=0),"",IF(LU!$V$5=0,"",S29-(SUM(S$26:S$41)/COUNT(S$26:S$41))))</f>
        <v>3.0714285714285712</v>
      </c>
      <c r="AB29" s="447">
        <f ca="1">IF(F29=0,"",IF(LU!$V$5=0,"",W29-(SUM(W$26:W$41)/COUNT(W$26:W$41))))</f>
        <v>18.357142857142854</v>
      </c>
      <c r="AC29" s="448">
        <f ca="1">IF(OR(A29="",X29="",LU!$V$5=0),"",X29-(SUM(W$26:W$41)/SUM(F$26:F$41)))</f>
        <v>0.69585798816568056</v>
      </c>
      <c r="AD29" s="507">
        <f ca="1">IF(OR(A29="",F29=0),"",SUM(PT!Q58,PT!Q59))</f>
        <v>5</v>
      </c>
      <c r="AE29" s="508">
        <f ca="1">IF(OR(A29="",F29=0),"",SUM(PT!AH58,PT!AH59))</f>
        <v>1</v>
      </c>
      <c r="AF29" s="517">
        <f ca="1">IF(OR(A29="",F29=0),"",SUM(PT!AI58,PT!AI59))</f>
        <v>2</v>
      </c>
      <c r="AG29" s="480" t="str">
        <f t="shared" si="46"/>
        <v>6</v>
      </c>
      <c r="AH29" s="497" t="str">
        <f t="shared" si="47"/>
        <v>Elle McFearsome</v>
      </c>
      <c r="AI29" s="509">
        <f ca="1">IF($A29="","",Actions!C27+Actions!L27)</f>
        <v>1</v>
      </c>
      <c r="AJ29" s="510">
        <f ca="1">IF($A29="","",Actions!D27+Actions!M27)</f>
        <v>0</v>
      </c>
      <c r="AK29" s="510">
        <f ca="1">IF($A29="","",Actions!E27+Actions!N27)</f>
        <v>0</v>
      </c>
      <c r="AL29" s="510">
        <f ca="1">IF($A29="","",Actions!F27+Actions!O27)</f>
        <v>1</v>
      </c>
      <c r="AM29" s="510">
        <f ca="1">IF($A29="","",Actions!G27+Actions!P27)</f>
        <v>0</v>
      </c>
      <c r="AN29" s="518">
        <f t="shared" si="30"/>
        <v>2</v>
      </c>
      <c r="AO29" s="519">
        <f ca="1">IF(A29="","",Actions!C53+Actions!L53)</f>
        <v>1</v>
      </c>
      <c r="AP29" s="514">
        <f ca="1">IF(B29="","",Actions!D53+Actions!M53)</f>
        <v>0</v>
      </c>
      <c r="AQ29" s="514">
        <f ca="1">IF(C29="","",Actions!E53+Actions!N53)</f>
        <v>1</v>
      </c>
      <c r="AR29" s="514">
        <f ca="1">IF(D29="","",Actions!F53+Actions!O53)</f>
        <v>0</v>
      </c>
      <c r="AS29" s="514">
        <f ca="1">IF(E29="","",Actions!G53+Actions!P53)</f>
        <v>0</v>
      </c>
      <c r="AT29" s="513">
        <f t="shared" si="31"/>
        <v>2</v>
      </c>
      <c r="AU29" s="520">
        <f t="shared" si="32"/>
        <v>4</v>
      </c>
      <c r="AV29" s="521">
        <f t="shared" si="33"/>
        <v>0</v>
      </c>
      <c r="AW29" s="522">
        <f t="shared" si="34"/>
        <v>0.13333333333333333</v>
      </c>
      <c r="AX29" s="454">
        <f t="shared" si="35"/>
        <v>0.22222222222222221</v>
      </c>
      <c r="AY29" s="438">
        <f t="shared" si="36"/>
        <v>0.13333333333333333</v>
      </c>
      <c r="AZ29" s="523">
        <f t="shared" si="37"/>
        <v>0.1111111111111111</v>
      </c>
      <c r="BA29" s="524">
        <f t="shared" si="38"/>
        <v>0.26666666666666666</v>
      </c>
      <c r="BB29" s="525">
        <f t="shared" si="39"/>
        <v>0.14814814814814814</v>
      </c>
      <c r="BC29" s="456">
        <f ca="1">IF($A29="","",SUM(Errors!C28,Errors!L28))</f>
        <v>0</v>
      </c>
      <c r="BD29" s="457">
        <f ca="1">IF($A29="","",SUM(Errors!D28,Errors!M28))</f>
        <v>0</v>
      </c>
      <c r="BE29" s="457">
        <f ca="1">IF($A29="","",SUM(Errors!E28,Errors!N28))</f>
        <v>0</v>
      </c>
      <c r="BF29" s="457">
        <f ca="1">IF($A29="","",SUM(Errors!F28,Errors!O28))</f>
        <v>0</v>
      </c>
      <c r="BG29" s="458">
        <f ca="1">IF($A29="","",SUM(Errors!G28,Errors!P28))</f>
        <v>0</v>
      </c>
      <c r="BH29" s="447">
        <f t="shared" si="40"/>
        <v>0</v>
      </c>
      <c r="BI29" s="459">
        <f t="shared" si="41"/>
        <v>1</v>
      </c>
      <c r="BJ29" s="459">
        <f t="shared" si="42"/>
        <v>1</v>
      </c>
      <c r="BK29" s="428">
        <f t="shared" si="43"/>
        <v>1</v>
      </c>
      <c r="BL29" s="526" t="str">
        <f ca="1">IF(OR(A29="",C29=0),"",SUM(Errors!C27,Errors!L27))</f>
        <v/>
      </c>
      <c r="BM29" s="527" t="str">
        <f ca="1">IF(OR(A29="",C29=0),"",SUM(Errors!D27,Errors!M27))</f>
        <v/>
      </c>
      <c r="BN29" s="527" t="str">
        <f ca="1">IF(OR(A29="",C29=0),"",SUM(Errors!E27,Errors!N27))</f>
        <v/>
      </c>
      <c r="BO29" s="527" t="str">
        <f ca="1">IF(OR(A29="",C29=0),"",SUM(Errors!F27,Errors!O27))</f>
        <v/>
      </c>
      <c r="BP29" s="527" t="str">
        <f ca="1">IF(OR(A29="",C29=0),"",SUM(Errors!G27,Errors!P27))</f>
        <v/>
      </c>
      <c r="BQ29" s="528" t="str">
        <f t="shared" si="48"/>
        <v/>
      </c>
    </row>
    <row r="30" spans="1:69" s="2" customFormat="1" ht="20" customHeight="1">
      <c r="A30" s="480" t="str">
        <f ca="1">IF(ISBLANK(Rosters!$H15),"",Rosters!$H15)</f>
        <v>10</v>
      </c>
      <c r="B30" s="481" t="str">
        <f ca="1">IF(ISBLANK(Rosters!$I15),"",Rosters!$I15)</f>
        <v>Rock Candy</v>
      </c>
      <c r="C30" s="507">
        <f ca="1">IF(A30="","",SUM(LU!AF13,LU!AF112))</f>
        <v>0</v>
      </c>
      <c r="D30" s="508">
        <f ca="1">IF(A30="","",SUM(LU!V13,LU!V112))</f>
        <v>1</v>
      </c>
      <c r="E30" s="508">
        <f ca="1">IF(A30="","",SUM(LU!AA13,LU!AA112))</f>
        <v>0</v>
      </c>
      <c r="F30" s="491">
        <f t="shared" si="44"/>
        <v>1</v>
      </c>
      <c r="G30" s="509" t="str">
        <f ca="1">IF(OR(C30=0,A30=""),"",SK!AO134)</f>
        <v/>
      </c>
      <c r="H30" s="510" t="str">
        <f ca="1">IF(OR(A30="",C30=0),"",SK!AL134)</f>
        <v/>
      </c>
      <c r="I30" s="510" t="str">
        <f ca="1">IF(OR(C30=0,A30=""),"",SK!AR134)</f>
        <v/>
      </c>
      <c r="J30" s="438" t="str">
        <f ca="1">IF(OR(C30=0,A30=""),"",SK!AB134)</f>
        <v/>
      </c>
      <c r="K30" s="511" t="str">
        <f ca="1">IF(OR(A30="",SK!AC134="",SK!AC134=0),"",J30/SK!AC134)</f>
        <v/>
      </c>
      <c r="L30" s="488" t="str">
        <f ca="1">IF(OR(C30=0,A30=""),"",SK!AE134)</f>
        <v/>
      </c>
      <c r="M30" s="489" t="str">
        <f ca="1">IF(OR(C30=0,A30=""),"",SK!AF134)</f>
        <v/>
      </c>
      <c r="N30" s="485" t="str">
        <f ca="1">IF(OR(C30=0,A30=""),"",SK!AH134)</f>
        <v/>
      </c>
      <c r="O30" s="485" t="str">
        <f ca="1">IF(OR(C30=0,A30=""),"",SK!AJ134)</f>
        <v/>
      </c>
      <c r="P30" s="490" t="str">
        <f t="shared" si="29"/>
        <v/>
      </c>
      <c r="Q30" s="491" t="str">
        <f ca="1">IF(C30=0,"",SK!AG134)</f>
        <v/>
      </c>
      <c r="R30" s="512">
        <f ca="1">IF(OR(A30="",F30=0),"",SUM(LU!AH59,LU!AH158))</f>
        <v>2</v>
      </c>
      <c r="S30" s="513">
        <f ca="1">IF(OR(A30="",F30=0),"",SUM(LU!AH82,LU!AH181))</f>
        <v>0</v>
      </c>
      <c r="T30" s="514" t="str">
        <f ca="1">IF(OR(C30=0,A30=""),"",SUM(LU!AF36,LU!AF135))</f>
        <v/>
      </c>
      <c r="U30" s="514">
        <f ca="1">IF(OR(D30=0,A30=""),"",SUM(LU!V36,LU!V135))</f>
        <v>2</v>
      </c>
      <c r="V30" s="514" t="str">
        <f ca="1">IF(OR(A30="",E30=0),"",SUM(LU!AA36,LU!AA135))</f>
        <v/>
      </c>
      <c r="W30" s="513">
        <f ca="1">IF(OR(A30="",F30=0),"",SUM(LU!AH36,LU!AH135))</f>
        <v>2</v>
      </c>
      <c r="X30" s="515">
        <f t="shared" ca="1" si="45"/>
        <v>2</v>
      </c>
      <c r="Y30" s="516"/>
      <c r="Z30" s="446">
        <f ca="1">IF(OR(A30="",F30=0),"",IF(LU!$V$5=0,"",R30-(SUM(R$26:R$41)/COUNT(R$26:R$41))))</f>
        <v>-43.571428571428569</v>
      </c>
      <c r="AA30" s="446">
        <f ca="1">IF(OR(A30="",F30=0),"",IF(LU!$V$5=0,"",S30-(SUM(S$26:S$41)/COUNT(S$26:S$41))))</f>
        <v>-12.928571428571429</v>
      </c>
      <c r="AB30" s="447">
        <f ca="1">IF(F30=0,"",IF(LU!$V$5=0,"",W30-(SUM(W$26:W$41)/COUNT(W$26:W$41))))</f>
        <v>-30.642857142857146</v>
      </c>
      <c r="AC30" s="448">
        <f ca="1">IF(OR(A30="",X30="",LU!$V$5=0),"",X30-(SUM(W$26:W$41)/SUM(F$26:F$41)))</f>
        <v>-0.70414201183431935</v>
      </c>
      <c r="AD30" s="507">
        <f ca="1">IF(OR(A30="",F30=0),"",SUM(PT!Q60,PT!Q61))</f>
        <v>8</v>
      </c>
      <c r="AE30" s="508">
        <f ca="1">IF(OR(A30="",F30=0),"",SUM(PT!AH60,PT!AH61))</f>
        <v>0</v>
      </c>
      <c r="AF30" s="517">
        <f ca="1">IF(OR(A30="",F30=0),"",SUM(PT!AI60,PT!AI61))</f>
        <v>2</v>
      </c>
      <c r="AG30" s="480" t="str">
        <f t="shared" si="46"/>
        <v>10</v>
      </c>
      <c r="AH30" s="497" t="str">
        <f t="shared" si="47"/>
        <v>Rock Candy</v>
      </c>
      <c r="AI30" s="509">
        <f ca="1">IF($A30="","",Actions!C28+Actions!L28)</f>
        <v>0</v>
      </c>
      <c r="AJ30" s="510">
        <f ca="1">IF($A30="","",Actions!D28+Actions!M28)</f>
        <v>0</v>
      </c>
      <c r="AK30" s="510">
        <f ca="1">IF($A30="","",Actions!E28+Actions!N28)</f>
        <v>0</v>
      </c>
      <c r="AL30" s="510">
        <f ca="1">IF($A30="","",Actions!F28+Actions!O28)</f>
        <v>0</v>
      </c>
      <c r="AM30" s="510">
        <f ca="1">IF($A30="","",Actions!G28+Actions!P28)</f>
        <v>0</v>
      </c>
      <c r="AN30" s="518">
        <f t="shared" si="30"/>
        <v>0</v>
      </c>
      <c r="AO30" s="519">
        <f ca="1">IF(A30="","",Actions!C54+Actions!L54)</f>
        <v>0</v>
      </c>
      <c r="AP30" s="514">
        <f ca="1">IF(B30="","",Actions!D54+Actions!M54)</f>
        <v>0</v>
      </c>
      <c r="AQ30" s="514">
        <f ca="1">IF(C30="","",Actions!E54+Actions!N54)</f>
        <v>1</v>
      </c>
      <c r="AR30" s="514">
        <f ca="1">IF(D30="","",Actions!F54+Actions!O54)</f>
        <v>2</v>
      </c>
      <c r="AS30" s="514">
        <f ca="1">IF(E30="","",Actions!G54+Actions!P54)</f>
        <v>0</v>
      </c>
      <c r="AT30" s="513">
        <f t="shared" si="31"/>
        <v>3</v>
      </c>
      <c r="AU30" s="520">
        <f t="shared" si="32"/>
        <v>3</v>
      </c>
      <c r="AV30" s="521">
        <f t="shared" si="33"/>
        <v>2</v>
      </c>
      <c r="AW30" s="522">
        <f t="shared" si="34"/>
        <v>0</v>
      </c>
      <c r="AX30" s="454">
        <f t="shared" si="35"/>
        <v>0</v>
      </c>
      <c r="AY30" s="438">
        <f t="shared" si="36"/>
        <v>3</v>
      </c>
      <c r="AZ30" s="523">
        <f t="shared" si="37"/>
        <v>0.16666666666666666</v>
      </c>
      <c r="BA30" s="524">
        <f t="shared" si="38"/>
        <v>3</v>
      </c>
      <c r="BB30" s="525">
        <f t="shared" si="39"/>
        <v>0.1111111111111111</v>
      </c>
      <c r="BC30" s="456">
        <f ca="1">IF($A30="","",SUM(Errors!C29,Errors!L29))</f>
        <v>0</v>
      </c>
      <c r="BD30" s="457">
        <f ca="1">IF($A30="","",SUM(Errors!D29,Errors!M29))</f>
        <v>0</v>
      </c>
      <c r="BE30" s="457">
        <f ca="1">IF($A30="","",SUM(Errors!E29,Errors!N29))</f>
        <v>0</v>
      </c>
      <c r="BF30" s="457">
        <f ca="1">IF($A30="","",SUM(Errors!F29,Errors!O29))</f>
        <v>0</v>
      </c>
      <c r="BG30" s="458">
        <f ca="1">IF($A30="","",SUM(Errors!G29,Errors!P29))</f>
        <v>0</v>
      </c>
      <c r="BH30" s="447">
        <f t="shared" si="40"/>
        <v>0</v>
      </c>
      <c r="BI30" s="459">
        <f t="shared" si="41"/>
        <v>1</v>
      </c>
      <c r="BJ30" s="459">
        <f t="shared" si="42"/>
        <v>1</v>
      </c>
      <c r="BK30" s="428" t="str">
        <f t="shared" si="43"/>
        <v/>
      </c>
      <c r="BL30" s="526" t="str">
        <f ca="1">IF(OR(A30="",C30=0),"",SUM(Errors!C28,Errors!L28))</f>
        <v/>
      </c>
      <c r="BM30" s="527" t="str">
        <f ca="1">IF(OR(A30="",C30=0),"",SUM(Errors!D28,Errors!M28))</f>
        <v/>
      </c>
      <c r="BN30" s="527" t="str">
        <f ca="1">IF(OR(A30="",C30=0),"",SUM(Errors!E28,Errors!N28))</f>
        <v/>
      </c>
      <c r="BO30" s="527" t="str">
        <f ca="1">IF(OR(A30="",C30=0),"",SUM(Errors!F28,Errors!O28))</f>
        <v/>
      </c>
      <c r="BP30" s="527" t="str">
        <f ca="1">IF(OR(A30="",C30=0),"",SUM(Errors!G28,Errors!P28))</f>
        <v/>
      </c>
      <c r="BQ30" s="528" t="str">
        <f t="shared" si="48"/>
        <v/>
      </c>
    </row>
    <row r="31" spans="1:69" s="2" customFormat="1" ht="20" customHeight="1">
      <c r="A31" s="480" t="str">
        <f ca="1">IF(ISBLANK(Rosters!$H16),"",Rosters!$H16)</f>
        <v>28</v>
      </c>
      <c r="B31" s="481" t="str">
        <f ca="1">IF(ISBLANK(Rosters!$I16),"",Rosters!$I16)</f>
        <v>Racer McChaseHer</v>
      </c>
      <c r="C31" s="507">
        <f ca="1">IF(A31="","",SUM(LU!AF14,LU!AF113))</f>
        <v>5</v>
      </c>
      <c r="D31" s="508">
        <f ca="1">IF(A31="","",SUM(LU!V14,LU!V113))</f>
        <v>0</v>
      </c>
      <c r="E31" s="508">
        <f ca="1">IF(A31="","",SUM(LU!AA14,LU!AA113))</f>
        <v>9</v>
      </c>
      <c r="F31" s="491">
        <f t="shared" si="44"/>
        <v>14</v>
      </c>
      <c r="G31" s="509">
        <f ca="1">IF(OR(C31=0,A31=""),"",SK!AO137)</f>
        <v>6</v>
      </c>
      <c r="H31" s="510">
        <f ca="1">IF(OR(A31="",C31=0),"",SK!AL137)</f>
        <v>0</v>
      </c>
      <c r="I31" s="510">
        <f ca="1">IF(OR(C31=0,A31=""),"",SK!AR137)</f>
        <v>0</v>
      </c>
      <c r="J31" s="438">
        <f ca="1">IF(OR(C31=0,A31=""),"",SK!AB137)</f>
        <v>14</v>
      </c>
      <c r="K31" s="511">
        <f ca="1">IF(OR(A31="",SK!AC137="",SK!AC137=0),"",J31/SK!AC137)</f>
        <v>3.5</v>
      </c>
      <c r="L31" s="488">
        <f ca="1">IF(OR(C31=0,A31=""),"",SK!AE137)</f>
        <v>0</v>
      </c>
      <c r="M31" s="489">
        <f ca="1">IF(OR(C31=0,A31=""),"",SK!AF137)</f>
        <v>2</v>
      </c>
      <c r="N31" s="485">
        <f ca="1">IF(OR(C31=0,A31=""),"",SK!AH137)</f>
        <v>1</v>
      </c>
      <c r="O31" s="485">
        <f ca="1">IF(OR(C31=0,A31=""),"",SK!AJ137)</f>
        <v>0</v>
      </c>
      <c r="P31" s="490">
        <f t="shared" ca="1" si="29"/>
        <v>0.4</v>
      </c>
      <c r="Q31" s="491">
        <f ca="1">IF(C31=0,"",SK!AG137)</f>
        <v>14</v>
      </c>
      <c r="R31" s="512">
        <f ca="1">IF(OR(A31="",F31=0),"",SUM(LU!AH60,LU!AH159))</f>
        <v>62</v>
      </c>
      <c r="S31" s="513">
        <f ca="1">IF(OR(A31="",F31=0),"",SUM(LU!AH83,LU!AH182))</f>
        <v>5</v>
      </c>
      <c r="T31" s="514">
        <f ca="1">IF(OR(C31=0,A31=""),"",SUM(LU!AF37,LU!AF136))</f>
        <v>12</v>
      </c>
      <c r="U31" s="514" t="str">
        <f ca="1">IF(OR(D31=0,A31=""),"",SUM(LU!V37,LU!V136))</f>
        <v/>
      </c>
      <c r="V31" s="514">
        <f ca="1">IF(OR(A31="",E31=0),"",SUM(LU!AA37,LU!AA136))</f>
        <v>45</v>
      </c>
      <c r="W31" s="513">
        <f ca="1">IF(OR(A31="",F31=0),"",SUM(LU!AH37,LU!AH136))</f>
        <v>57</v>
      </c>
      <c r="X31" s="515">
        <f t="shared" ca="1" si="45"/>
        <v>4.0714285714285712</v>
      </c>
      <c r="Y31" s="516"/>
      <c r="Z31" s="446">
        <f ca="1">IF(OR(A31="",F31=0),"",IF(LU!$V$5=0,"",R31-(SUM(R$26:R$41)/COUNT(R$26:R$41))))</f>
        <v>16.428571428571431</v>
      </c>
      <c r="AA31" s="446">
        <f ca="1">IF(OR(A31="",F31=0),"",IF(LU!$V$5=0,"",S31-(SUM(S$26:S$41)/COUNT(S$26:S$41))))</f>
        <v>-7.9285714285714288</v>
      </c>
      <c r="AB31" s="447">
        <f ca="1">IF(F31=0,"",IF(LU!$V$5=0,"",W31-(SUM(W$26:W$41)/COUNT(W$26:W$41))))</f>
        <v>24.357142857142854</v>
      </c>
      <c r="AC31" s="448">
        <f ca="1">IF(OR(A31="",X31="",LU!$V$5=0),"",X31-(SUM(W$26:W$41)/SUM(F$26:F$41)))</f>
        <v>1.3672865595942518</v>
      </c>
      <c r="AD31" s="507">
        <f ca="1">IF(OR(A31="",F31=0),"",SUM(PT!Q62,PT!Q63))</f>
        <v>3</v>
      </c>
      <c r="AE31" s="508">
        <f ca="1">IF(OR(A31="",F31=0),"",SUM(PT!AH62,PT!AH63))</f>
        <v>0</v>
      </c>
      <c r="AF31" s="517">
        <f ca="1">IF(OR(A31="",F31=0),"",SUM(PT!AI62,PT!AI63))</f>
        <v>0</v>
      </c>
      <c r="AG31" s="480" t="str">
        <f t="shared" si="46"/>
        <v>28</v>
      </c>
      <c r="AH31" s="497" t="str">
        <f t="shared" si="47"/>
        <v>Racer McChaseHer</v>
      </c>
      <c r="AI31" s="509">
        <f ca="1">IF($A31="","",Actions!C29+Actions!L29)</f>
        <v>3</v>
      </c>
      <c r="AJ31" s="510">
        <f ca="1">IF($A31="","",Actions!D29+Actions!M29)</f>
        <v>0</v>
      </c>
      <c r="AK31" s="510">
        <f ca="1">IF($A31="","",Actions!E29+Actions!N29)</f>
        <v>0</v>
      </c>
      <c r="AL31" s="510">
        <f ca="1">IF($A31="","",Actions!F29+Actions!O29)</f>
        <v>0</v>
      </c>
      <c r="AM31" s="510">
        <f ca="1">IF($A31="","",Actions!G29+Actions!P29)</f>
        <v>0</v>
      </c>
      <c r="AN31" s="518">
        <f t="shared" si="30"/>
        <v>3</v>
      </c>
      <c r="AO31" s="519">
        <f ca="1">IF(A31="","",Actions!C55+Actions!L55)</f>
        <v>0</v>
      </c>
      <c r="AP31" s="514">
        <f ca="1">IF(B31="","",Actions!D55+Actions!M55)</f>
        <v>0</v>
      </c>
      <c r="AQ31" s="514">
        <f ca="1">IF(C31="","",Actions!E55+Actions!N55)</f>
        <v>2</v>
      </c>
      <c r="AR31" s="514">
        <f ca="1">IF(D31="","",Actions!F55+Actions!O55)</f>
        <v>0</v>
      </c>
      <c r="AS31" s="514">
        <f ca="1">IF(E31="","",Actions!G55+Actions!P55)</f>
        <v>0</v>
      </c>
      <c r="AT31" s="513">
        <f t="shared" si="31"/>
        <v>2</v>
      </c>
      <c r="AU31" s="520">
        <f t="shared" si="32"/>
        <v>5</v>
      </c>
      <c r="AV31" s="521">
        <f t="shared" si="33"/>
        <v>0</v>
      </c>
      <c r="AW31" s="522">
        <f t="shared" si="34"/>
        <v>0.21428571428571427</v>
      </c>
      <c r="AX31" s="454">
        <f t="shared" si="35"/>
        <v>0.33333333333333331</v>
      </c>
      <c r="AY31" s="438">
        <f t="shared" si="36"/>
        <v>0.14285714285714285</v>
      </c>
      <c r="AZ31" s="523">
        <f t="shared" si="37"/>
        <v>0.1111111111111111</v>
      </c>
      <c r="BA31" s="524">
        <f t="shared" si="38"/>
        <v>0.35714285714285715</v>
      </c>
      <c r="BB31" s="525">
        <f t="shared" si="39"/>
        <v>0.18518518518518517</v>
      </c>
      <c r="BC31" s="456">
        <f ca="1">IF($A31="","",SUM(Errors!C30,Errors!L30))</f>
        <v>0</v>
      </c>
      <c r="BD31" s="457">
        <f ca="1">IF($A31="","",SUM(Errors!D30,Errors!M30))</f>
        <v>0</v>
      </c>
      <c r="BE31" s="457">
        <f ca="1">IF($A31="","",SUM(Errors!E30,Errors!N30))</f>
        <v>0</v>
      </c>
      <c r="BF31" s="457">
        <f ca="1">IF($A31="","",SUM(Errors!F30,Errors!O30))</f>
        <v>0</v>
      </c>
      <c r="BG31" s="458">
        <f ca="1">IF($A31="","",SUM(Errors!G30,Errors!P30))</f>
        <v>0</v>
      </c>
      <c r="BH31" s="447">
        <f t="shared" si="40"/>
        <v>0</v>
      </c>
      <c r="BI31" s="459">
        <f t="shared" si="41"/>
        <v>1</v>
      </c>
      <c r="BJ31" s="459">
        <f t="shared" si="42"/>
        <v>1</v>
      </c>
      <c r="BK31" s="428" t="str">
        <f t="shared" si="43"/>
        <v/>
      </c>
      <c r="BL31" s="526">
        <f ca="1">IF(OR(A31="",C31=0),"",SUM(Errors!C29,Errors!L29))</f>
        <v>0</v>
      </c>
      <c r="BM31" s="527">
        <f ca="1">IF(OR(A31="",C31=0),"",SUM(Errors!D29,Errors!M29))</f>
        <v>0</v>
      </c>
      <c r="BN31" s="527">
        <f ca="1">IF(OR(A31="",C31=0),"",SUM(Errors!E29,Errors!N29))</f>
        <v>0</v>
      </c>
      <c r="BO31" s="527">
        <f ca="1">IF(OR(A31="",C31=0),"",SUM(Errors!F29,Errors!O29))</f>
        <v>0</v>
      </c>
      <c r="BP31" s="527">
        <f ca="1">IF(OR(A31="",C31=0),"",SUM(Errors!G29,Errors!P29))</f>
        <v>0</v>
      </c>
      <c r="BQ31" s="528">
        <f t="shared" si="48"/>
        <v>0</v>
      </c>
    </row>
    <row r="32" spans="1:69" s="2" customFormat="1" ht="20" customHeight="1">
      <c r="A32" s="480" t="str">
        <f ca="1">IF(ISBLANK(Rosters!$H17),"",Rosters!$H17)</f>
        <v>33 1/3</v>
      </c>
      <c r="B32" s="481" t="str">
        <f ca="1">IF(ISBLANK(Rosters!$I17),"",Rosters!$I17)</f>
        <v>Cookie Rumble</v>
      </c>
      <c r="C32" s="507">
        <f ca="1">IF(A32="","",SUM(LU!AF15,LU!AF114))</f>
        <v>3</v>
      </c>
      <c r="D32" s="508">
        <f ca="1">IF(A32="","",SUM(LU!V15,LU!V114))</f>
        <v>0</v>
      </c>
      <c r="E32" s="508">
        <f ca="1">IF(A32="","",SUM(LU!AA15,LU!AA114))</f>
        <v>18</v>
      </c>
      <c r="F32" s="491">
        <f t="shared" si="44"/>
        <v>21</v>
      </c>
      <c r="G32" s="509">
        <f ca="1">IF(OR(C32=0,A32=""),"",SK!AO140)</f>
        <v>8</v>
      </c>
      <c r="H32" s="510">
        <f ca="1">IF(OR(A32="",C32=0),"",SK!AL140)</f>
        <v>0</v>
      </c>
      <c r="I32" s="510">
        <f ca="1">IF(OR(C32=0,A32=""),"",SK!AR140)</f>
        <v>0</v>
      </c>
      <c r="J32" s="438">
        <f ca="1">IF(OR(C32=0,A32=""),"",SK!AB140)</f>
        <v>23</v>
      </c>
      <c r="K32" s="511">
        <f ca="1">IF(OR(A32="",SK!AC140="",SK!AC140=0),"",J32/SK!AC140)</f>
        <v>11.5</v>
      </c>
      <c r="L32" s="488">
        <f ca="1">IF(OR(C32=0,A32=""),"",SK!AE140)</f>
        <v>0</v>
      </c>
      <c r="M32" s="489">
        <f ca="1">IF(OR(C32=0,A32=""),"",SK!AF140)</f>
        <v>2</v>
      </c>
      <c r="N32" s="485">
        <f ca="1">IF(OR(C32=0,A32=""),"",SK!AH140)</f>
        <v>1</v>
      </c>
      <c r="O32" s="485">
        <f ca="1">IF(OR(C32=0,A32=""),"",SK!AJ140)</f>
        <v>0</v>
      </c>
      <c r="P32" s="490">
        <f t="shared" ca="1" si="29"/>
        <v>0.66666666666666663</v>
      </c>
      <c r="Q32" s="491">
        <f ca="1">IF(C32=0,"",SK!AG140)</f>
        <v>23</v>
      </c>
      <c r="R32" s="512">
        <f ca="1">IF(OR(A32="",F32=0),"",SUM(LU!AH61,LU!AH160))</f>
        <v>90</v>
      </c>
      <c r="S32" s="513">
        <f ca="1">IF(OR(A32="",F32=0),"",SUM(LU!AH84,LU!AH183))</f>
        <v>16</v>
      </c>
      <c r="T32" s="514">
        <f ca="1">IF(OR(C32=0,A32=""),"",SUM(LU!AF38,LU!AF137))</f>
        <v>27</v>
      </c>
      <c r="U32" s="514" t="str">
        <f ca="1">IF(OR(D32=0,A32=""),"",SUM(LU!V38,LU!V137))</f>
        <v/>
      </c>
      <c r="V32" s="514">
        <f ca="1">IF(OR(A32="",E32=0),"",SUM(LU!AA38,LU!AA137))</f>
        <v>47</v>
      </c>
      <c r="W32" s="513">
        <f ca="1">IF(OR(A32="",F32=0),"",SUM(LU!AH38,LU!AH137))</f>
        <v>74</v>
      </c>
      <c r="X32" s="515">
        <f t="shared" ca="1" si="45"/>
        <v>3.5238095238095237</v>
      </c>
      <c r="Y32" s="516"/>
      <c r="Z32" s="446">
        <f ca="1">IF(OR(A32="",F32=0),"",IF(LU!$V$5=0,"",R32-(SUM(R$26:R$41)/COUNT(R$26:R$41))))</f>
        <v>44.428571428571431</v>
      </c>
      <c r="AA32" s="446">
        <f ca="1">IF(OR(A32="",F32=0),"",IF(LU!$V$5=0,"",S32-(SUM(S$26:S$41)/COUNT(S$26:S$41))))</f>
        <v>3.0714285714285712</v>
      </c>
      <c r="AB32" s="447">
        <f ca="1">IF(F32=0,"",IF(LU!$V$5=0,"",W32-(SUM(W$26:W$41)/COUNT(W$26:W$41))))</f>
        <v>41.357142857142854</v>
      </c>
      <c r="AC32" s="448">
        <f ca="1">IF(OR(A32="",X32="",LU!$V$5=0),"",X32-(SUM(W$26:W$41)/SUM(F$26:F$41)))</f>
        <v>0.81966751197520438</v>
      </c>
      <c r="AD32" s="507">
        <f ca="1">IF(OR(A32="",F32=0),"",SUM(PT!Q64,PT!Q65))</f>
        <v>13</v>
      </c>
      <c r="AE32" s="508">
        <f ca="1">IF(OR(A32="",F32=0),"",SUM(PT!AH64,PT!AH65))</f>
        <v>0</v>
      </c>
      <c r="AF32" s="517">
        <f ca="1">IF(OR(A32="",F32=0),"",SUM(PT!AI64,PT!AI65))</f>
        <v>3</v>
      </c>
      <c r="AG32" s="480" t="str">
        <f t="shared" si="46"/>
        <v>33 1/3</v>
      </c>
      <c r="AH32" s="497" t="str">
        <f t="shared" si="47"/>
        <v>Cookie Rumble</v>
      </c>
      <c r="AI32" s="509">
        <f ca="1">IF($A32="","",Actions!C30+Actions!L30)</f>
        <v>0</v>
      </c>
      <c r="AJ32" s="510">
        <f ca="1">IF($A32="","",Actions!D30+Actions!M30)</f>
        <v>0</v>
      </c>
      <c r="AK32" s="510">
        <f ca="1">IF($A32="","",Actions!E30+Actions!N30)</f>
        <v>1</v>
      </c>
      <c r="AL32" s="510">
        <f ca="1">IF($A32="","",Actions!F30+Actions!O30)</f>
        <v>1</v>
      </c>
      <c r="AM32" s="510">
        <f ca="1">IF($A32="","",Actions!G30+Actions!P30)</f>
        <v>0</v>
      </c>
      <c r="AN32" s="518">
        <f t="shared" si="30"/>
        <v>2</v>
      </c>
      <c r="AO32" s="519">
        <f ca="1">IF(A32="","",Actions!C56+Actions!L56)</f>
        <v>0</v>
      </c>
      <c r="AP32" s="514">
        <f ca="1">IF(B32="","",Actions!D56+Actions!M56)</f>
        <v>0</v>
      </c>
      <c r="AQ32" s="514">
        <f ca="1">IF(C32="","",Actions!E56+Actions!N56)</f>
        <v>0</v>
      </c>
      <c r="AR32" s="514">
        <f ca="1">IF(D32="","",Actions!F56+Actions!O56)</f>
        <v>0</v>
      </c>
      <c r="AS32" s="514">
        <f ca="1">IF(E32="","",Actions!G56+Actions!P56)</f>
        <v>0</v>
      </c>
      <c r="AT32" s="513">
        <f t="shared" si="31"/>
        <v>0</v>
      </c>
      <c r="AU32" s="520">
        <f t="shared" si="32"/>
        <v>2</v>
      </c>
      <c r="AV32" s="521">
        <f t="shared" si="33"/>
        <v>0</v>
      </c>
      <c r="AW32" s="522">
        <f t="shared" si="34"/>
        <v>9.5238095238095233E-2</v>
      </c>
      <c r="AX32" s="454">
        <f t="shared" si="35"/>
        <v>0.22222222222222221</v>
      </c>
      <c r="AY32" s="438">
        <f t="shared" si="36"/>
        <v>0</v>
      </c>
      <c r="AZ32" s="523">
        <f t="shared" si="37"/>
        <v>0</v>
      </c>
      <c r="BA32" s="524">
        <f t="shared" si="38"/>
        <v>9.5238095238095233E-2</v>
      </c>
      <c r="BB32" s="525">
        <f t="shared" si="39"/>
        <v>7.407407407407407E-2</v>
      </c>
      <c r="BC32" s="456">
        <f ca="1">IF($A32="","",SUM(Errors!C31,Errors!L31))</f>
        <v>0</v>
      </c>
      <c r="BD32" s="457">
        <f ca="1">IF($A32="","",SUM(Errors!D31,Errors!M31))</f>
        <v>0</v>
      </c>
      <c r="BE32" s="457">
        <f ca="1">IF($A32="","",SUM(Errors!E31,Errors!N31))</f>
        <v>0</v>
      </c>
      <c r="BF32" s="457">
        <f ca="1">IF($A32="","",SUM(Errors!F31,Errors!O31))</f>
        <v>0</v>
      </c>
      <c r="BG32" s="458">
        <f ca="1">IF($A32="","",SUM(Errors!G31,Errors!P31))</f>
        <v>0</v>
      </c>
      <c r="BH32" s="447">
        <f t="shared" si="40"/>
        <v>0</v>
      </c>
      <c r="BI32" s="459" t="str">
        <f t="shared" si="41"/>
        <v/>
      </c>
      <c r="BJ32" s="459" t="str">
        <f t="shared" si="42"/>
        <v/>
      </c>
      <c r="BK32" s="428" t="str">
        <f t="shared" si="43"/>
        <v/>
      </c>
      <c r="BL32" s="526">
        <f ca="1">IF(OR(A32="",C32=0),"",SUM(Errors!C30,Errors!L30))</f>
        <v>0</v>
      </c>
      <c r="BM32" s="527">
        <f ca="1">IF(OR(A32="",C32=0),"",SUM(Errors!D30,Errors!M30))</f>
        <v>0</v>
      </c>
      <c r="BN32" s="527">
        <f ca="1">IF(OR(A32="",C32=0),"",SUM(Errors!E30,Errors!N30))</f>
        <v>0</v>
      </c>
      <c r="BO32" s="527">
        <f ca="1">IF(OR(A32="",C32=0),"",SUM(Errors!F30,Errors!O30))</f>
        <v>0</v>
      </c>
      <c r="BP32" s="527">
        <f ca="1">IF(OR(A32="",C32=0),"",SUM(Errors!G30,Errors!P30))</f>
        <v>0</v>
      </c>
      <c r="BQ32" s="528">
        <f t="shared" si="48"/>
        <v>0</v>
      </c>
    </row>
    <row r="33" spans="1:69" s="2" customFormat="1" ht="20" customHeight="1">
      <c r="A33" s="480" t="str">
        <f ca="1">IF(ISBLANK(Rosters!$H18),"",Rosters!$H18)</f>
        <v>46</v>
      </c>
      <c r="B33" s="481" t="str">
        <f ca="1">IF(ISBLANK(Rosters!$I18),"",Rosters!$I18)</f>
        <v>Fatal Femme</v>
      </c>
      <c r="C33" s="507">
        <f ca="1">IF(A33="","",SUM(LU!AF16,LU!AF115))</f>
        <v>0</v>
      </c>
      <c r="D33" s="508">
        <f ca="1">IF(A33="","",SUM(LU!V16,LU!V115))</f>
        <v>0</v>
      </c>
      <c r="E33" s="508">
        <f ca="1">IF(A33="","",SUM(LU!AA16,LU!AA115))</f>
        <v>18</v>
      </c>
      <c r="F33" s="491">
        <f t="shared" si="44"/>
        <v>18</v>
      </c>
      <c r="G33" s="509" t="str">
        <f ca="1">IF(OR(C33=0,A33=""),"",SK!AO143)</f>
        <v/>
      </c>
      <c r="H33" s="510" t="str">
        <f ca="1">IF(OR(A33="",C33=0),"",SK!AL143)</f>
        <v/>
      </c>
      <c r="I33" s="510" t="str">
        <f ca="1">IF(OR(C33=0,A33=""),"",SK!AR143)</f>
        <v/>
      </c>
      <c r="J33" s="438" t="str">
        <f ca="1">IF(OR(C33=0,A33=""),"",SK!AB143)</f>
        <v/>
      </c>
      <c r="K33" s="511" t="str">
        <f ca="1">IF(OR(A33="",SK!AC143="",SK!AC143=0),"",J33/SK!AC143)</f>
        <v/>
      </c>
      <c r="L33" s="488" t="str">
        <f ca="1">IF(OR(C33=0,A33=""),"",SK!AE143)</f>
        <v/>
      </c>
      <c r="M33" s="489" t="str">
        <f ca="1">IF(OR(C33=0,A33=""),"",SK!AF143)</f>
        <v/>
      </c>
      <c r="N33" s="485" t="str">
        <f ca="1">IF(OR(C33=0,A33=""),"",SK!AH143)</f>
        <v/>
      </c>
      <c r="O33" s="485" t="str">
        <f ca="1">IF(OR(C33=0,A33=""),"",SK!AJ143)</f>
        <v/>
      </c>
      <c r="P33" s="490" t="str">
        <f t="shared" si="29"/>
        <v/>
      </c>
      <c r="Q33" s="491" t="str">
        <f ca="1">IF(C33=0,"",SK!AG143)</f>
        <v/>
      </c>
      <c r="R33" s="512">
        <f ca="1">IF(OR(A33="",F33=0),"",SUM(LU!AH62,LU!AH161))</f>
        <v>64</v>
      </c>
      <c r="S33" s="513">
        <f ca="1">IF(OR(A33="",F33=0),"",SUM(LU!AH85,LU!AH184))</f>
        <v>23</v>
      </c>
      <c r="T33" s="514" t="str">
        <f ca="1">IF(OR(C33=0,A33=""),"",SUM(LU!AF39,LU!AF138))</f>
        <v/>
      </c>
      <c r="U33" s="514" t="str">
        <f ca="1">IF(OR(D33=0,A33=""),"",SUM(LU!V39,LU!V138))</f>
        <v/>
      </c>
      <c r="V33" s="514">
        <f ca="1">IF(OR(A33="",E33=0),"",SUM(LU!AA39,LU!AA138))</f>
        <v>41</v>
      </c>
      <c r="W33" s="513">
        <f ca="1">IF(OR(A33="",F33=0),"",SUM(LU!AH39,LU!AH138))</f>
        <v>41</v>
      </c>
      <c r="X33" s="515">
        <f t="shared" ca="1" si="45"/>
        <v>2.2777777777777777</v>
      </c>
      <c r="Y33" s="516"/>
      <c r="Z33" s="446">
        <f ca="1">IF(OR(A33="",F33=0),"",IF(LU!$V$5=0,"",R33-(SUM(R$26:R$41)/COUNT(R$26:R$41))))</f>
        <v>18.428571428571431</v>
      </c>
      <c r="AA33" s="446">
        <f ca="1">IF(OR(A33="",F33=0),"",IF(LU!$V$5=0,"",S33-(SUM(S$26:S$41)/COUNT(S$26:S$41))))</f>
        <v>10.071428571428571</v>
      </c>
      <c r="AB33" s="447">
        <f ca="1">IF(F33=0,"",IF(LU!$V$5=0,"",W33-(SUM(W$26:W$41)/COUNT(W$26:W$41))))</f>
        <v>8.3571428571428541</v>
      </c>
      <c r="AC33" s="448">
        <f ca="1">IF(OR(A33="",X33="",LU!$V$5=0),"",X33-(SUM(W$26:W$41)/SUM(F$26:F$41)))</f>
        <v>-0.42636423405654167</v>
      </c>
      <c r="AD33" s="507">
        <f ca="1">IF(OR(A33="",F33=0),"",SUM(PT!Q66,PT!Q67))</f>
        <v>7</v>
      </c>
      <c r="AE33" s="508">
        <f ca="1">IF(OR(A33="",F33=0),"",SUM(PT!AH66,PT!AH67))</f>
        <v>2</v>
      </c>
      <c r="AF33" s="517">
        <f ca="1">IF(OR(A33="",F33=0),"",SUM(PT!AI66,PT!AI67))</f>
        <v>3</v>
      </c>
      <c r="AG33" s="480" t="str">
        <f t="shared" si="46"/>
        <v>46</v>
      </c>
      <c r="AH33" s="497" t="str">
        <f t="shared" si="47"/>
        <v>Fatal Femme</v>
      </c>
      <c r="AI33" s="509">
        <f ca="1">IF($A33="","",Actions!C31+Actions!L31)</f>
        <v>0</v>
      </c>
      <c r="AJ33" s="510">
        <f ca="1">IF($A33="","",Actions!D31+Actions!M31)</f>
        <v>0</v>
      </c>
      <c r="AK33" s="510">
        <f ca="1">IF($A33="","",Actions!E31+Actions!N31)</f>
        <v>0</v>
      </c>
      <c r="AL33" s="510">
        <f ca="1">IF($A33="","",Actions!F31+Actions!O31)</f>
        <v>0</v>
      </c>
      <c r="AM33" s="510">
        <f ca="1">IF($A33="","",Actions!G31+Actions!P31)</f>
        <v>0</v>
      </c>
      <c r="AN33" s="518">
        <f t="shared" si="30"/>
        <v>0</v>
      </c>
      <c r="AO33" s="519">
        <f ca="1">IF(A33="","",Actions!C57+Actions!L57)</f>
        <v>0</v>
      </c>
      <c r="AP33" s="514">
        <f ca="1">IF(B33="","",Actions!D57+Actions!M57)</f>
        <v>0</v>
      </c>
      <c r="AQ33" s="514">
        <f ca="1">IF(C33="","",Actions!E57+Actions!N57)</f>
        <v>0</v>
      </c>
      <c r="AR33" s="514">
        <f ca="1">IF(D33="","",Actions!F57+Actions!O57)</f>
        <v>0</v>
      </c>
      <c r="AS33" s="514">
        <f ca="1">IF(E33="","",Actions!G57+Actions!P57)</f>
        <v>0</v>
      </c>
      <c r="AT33" s="513">
        <f t="shared" si="31"/>
        <v>0</v>
      </c>
      <c r="AU33" s="520">
        <f t="shared" si="32"/>
        <v>0</v>
      </c>
      <c r="AV33" s="521">
        <f t="shared" si="33"/>
        <v>0</v>
      </c>
      <c r="AW33" s="522">
        <f t="shared" si="34"/>
        <v>0</v>
      </c>
      <c r="AX33" s="454">
        <f t="shared" si="35"/>
        <v>0</v>
      </c>
      <c r="AY33" s="438">
        <f t="shared" si="36"/>
        <v>0</v>
      </c>
      <c r="AZ33" s="523">
        <f t="shared" si="37"/>
        <v>0</v>
      </c>
      <c r="BA33" s="524">
        <f t="shared" si="38"/>
        <v>0</v>
      </c>
      <c r="BB33" s="525">
        <f t="shared" si="39"/>
        <v>0</v>
      </c>
      <c r="BC33" s="456">
        <f ca="1">IF($A33="","",SUM(Errors!C32,Errors!L32))</f>
        <v>0</v>
      </c>
      <c r="BD33" s="457">
        <f ca="1">IF($A33="","",SUM(Errors!D32,Errors!M32))</f>
        <v>0</v>
      </c>
      <c r="BE33" s="457">
        <f ca="1">IF($A33="","",SUM(Errors!E32,Errors!N32))</f>
        <v>0</v>
      </c>
      <c r="BF33" s="457">
        <f ca="1">IF($A33="","",SUM(Errors!F32,Errors!O32))</f>
        <v>0</v>
      </c>
      <c r="BG33" s="458">
        <f ca="1">IF($A33="","",SUM(Errors!G32,Errors!P32))</f>
        <v>0</v>
      </c>
      <c r="BH33" s="447">
        <f t="shared" si="40"/>
        <v>0</v>
      </c>
      <c r="BI33" s="459" t="str">
        <f t="shared" si="41"/>
        <v/>
      </c>
      <c r="BJ33" s="459" t="str">
        <f t="shared" si="42"/>
        <v/>
      </c>
      <c r="BK33" s="428" t="str">
        <f t="shared" si="43"/>
        <v/>
      </c>
      <c r="BL33" s="526" t="str">
        <f ca="1">IF(OR(A33="",C33=0),"",SUM(Errors!C31,Errors!L31))</f>
        <v/>
      </c>
      <c r="BM33" s="527" t="str">
        <f ca="1">IF(OR(A33="",C33=0),"",SUM(Errors!D31,Errors!M31))</f>
        <v/>
      </c>
      <c r="BN33" s="527" t="str">
        <f ca="1">IF(OR(A33="",C33=0),"",SUM(Errors!E31,Errors!N31))</f>
        <v/>
      </c>
      <c r="BO33" s="527" t="str">
        <f ca="1">IF(OR(A33="",C33=0),"",SUM(Errors!F31,Errors!O31))</f>
        <v/>
      </c>
      <c r="BP33" s="527" t="str">
        <f ca="1">IF(OR(A33="",C33=0),"",SUM(Errors!G31,Errors!P31))</f>
        <v/>
      </c>
      <c r="BQ33" s="528" t="str">
        <f t="shared" si="48"/>
        <v/>
      </c>
    </row>
    <row r="34" spans="1:69" s="2" customFormat="1" ht="20" customHeight="1">
      <c r="A34" s="480" t="str">
        <f ca="1">IF(ISBLANK(Rosters!$H19),"",Rosters!$H19)</f>
        <v>68</v>
      </c>
      <c r="B34" s="481" t="str">
        <f ca="1">IF(ISBLANK(Rosters!$I19),"",Rosters!$I19)</f>
        <v>Summers Eve-L</v>
      </c>
      <c r="C34" s="507">
        <f ca="1">IF(A34="","",SUM(LU!AF17,LU!AF116))</f>
        <v>0</v>
      </c>
      <c r="D34" s="508">
        <f ca="1">IF(A34="","",SUM(LU!V17,LU!V116))</f>
        <v>0</v>
      </c>
      <c r="E34" s="508">
        <f ca="1">IF(A34="","",SUM(LU!AA17,LU!AA116))</f>
        <v>13</v>
      </c>
      <c r="F34" s="491">
        <f t="shared" si="44"/>
        <v>13</v>
      </c>
      <c r="G34" s="509" t="str">
        <f ca="1">IF(OR(C34=0,A34=""),"",SK!AO146)</f>
        <v/>
      </c>
      <c r="H34" s="510" t="str">
        <f ca="1">IF(OR(A34="",C34=0),"",SK!AL146)</f>
        <v/>
      </c>
      <c r="I34" s="510" t="str">
        <f ca="1">IF(OR(C34=0,A34=""),"",SK!AR146)</f>
        <v/>
      </c>
      <c r="J34" s="438" t="str">
        <f ca="1">IF(OR(C34=0,A34=""),"",SK!AB146)</f>
        <v/>
      </c>
      <c r="K34" s="511" t="str">
        <f ca="1">IF(OR(A34="",SK!AC146="",SK!AC146=0),"",J34/SK!AC146)</f>
        <v/>
      </c>
      <c r="L34" s="488" t="str">
        <f ca="1">IF(OR(C34=0,A34=""),"",SK!AE146)</f>
        <v/>
      </c>
      <c r="M34" s="489" t="str">
        <f ca="1">IF(OR(C34=0,A34=""),"",SK!AF146)</f>
        <v/>
      </c>
      <c r="N34" s="485" t="str">
        <f ca="1">IF(OR(C34=0,A34=""),"",SK!AH146)</f>
        <v/>
      </c>
      <c r="O34" s="485" t="str">
        <f ca="1">IF(OR(C34=0,A34=""),"",SK!AJ146)</f>
        <v/>
      </c>
      <c r="P34" s="490" t="str">
        <f t="shared" si="29"/>
        <v/>
      </c>
      <c r="Q34" s="491" t="str">
        <f ca="1">IF(C34=0,"",SK!AG146)</f>
        <v/>
      </c>
      <c r="R34" s="512">
        <f ca="1">IF(OR(A34="",F34=0),"",SUM(LU!AH63,LU!AH162))</f>
        <v>38</v>
      </c>
      <c r="S34" s="513">
        <f ca="1">IF(OR(A34="",F34=0),"",SUM(LU!AH86,LU!AH185))</f>
        <v>23</v>
      </c>
      <c r="T34" s="514" t="str">
        <f ca="1">IF(OR(C34=0,A34=""),"",SUM(LU!AF40,LU!AF139))</f>
        <v/>
      </c>
      <c r="U34" s="514" t="str">
        <f ca="1">IF(OR(D34=0,A34=""),"",SUM(LU!V40,LU!V139))</f>
        <v/>
      </c>
      <c r="V34" s="514">
        <f ca="1">IF(OR(A34="",E34=0),"",SUM(LU!AA40,LU!AA139))</f>
        <v>15</v>
      </c>
      <c r="W34" s="513">
        <f ca="1">IF(OR(A34="",F34=0),"",SUM(LU!AH40,LU!AH139))</f>
        <v>15</v>
      </c>
      <c r="X34" s="515">
        <f t="shared" ca="1" si="45"/>
        <v>1.1538461538461537</v>
      </c>
      <c r="Y34" s="516"/>
      <c r="Z34" s="446">
        <f ca="1">IF(OR(A34="",F34=0),"",IF(LU!$V$5=0,"",R34-(SUM(R$26:R$41)/COUNT(R$26:R$41))))</f>
        <v>-7.5714285714285694</v>
      </c>
      <c r="AA34" s="446">
        <f ca="1">IF(OR(A34="",F34=0),"",IF(LU!$V$5=0,"",S34-(SUM(S$26:S$41)/COUNT(S$26:S$41))))</f>
        <v>10.071428571428571</v>
      </c>
      <c r="AB34" s="447">
        <f ca="1">IF(F34=0,"",IF(LU!$V$5=0,"",W34-(SUM(W$26:W$41)/COUNT(W$26:W$41))))</f>
        <v>-17.642857142857146</v>
      </c>
      <c r="AC34" s="448">
        <f ca="1">IF(OR(A34="",X34="",LU!$V$5=0),"",X34-(SUM(W$26:W$41)/SUM(F$26:F$41)))</f>
        <v>-1.5502958579881656</v>
      </c>
      <c r="AD34" s="507">
        <f ca="1">IF(OR(A34="",F34=0),"",SUM(PT!Q68,PT!Q69))</f>
        <v>7</v>
      </c>
      <c r="AE34" s="508">
        <f ca="1">IF(OR(A34="",F34=0),"",SUM(PT!AH68,PT!AH69))</f>
        <v>1</v>
      </c>
      <c r="AF34" s="517">
        <f ca="1">IF(OR(A34="",F34=0),"",SUM(PT!AI68,PT!AI69))</f>
        <v>2</v>
      </c>
      <c r="AG34" s="480" t="str">
        <f t="shared" si="46"/>
        <v>68</v>
      </c>
      <c r="AH34" s="497" t="str">
        <f t="shared" si="47"/>
        <v>Summers Eve-L</v>
      </c>
      <c r="AI34" s="509">
        <f ca="1">IF($A34="","",Actions!C32+Actions!L32)</f>
        <v>0</v>
      </c>
      <c r="AJ34" s="510">
        <f ca="1">IF($A34="","",Actions!D32+Actions!M32)</f>
        <v>0</v>
      </c>
      <c r="AK34" s="510">
        <f ca="1">IF($A34="","",Actions!E32+Actions!N32)</f>
        <v>0</v>
      </c>
      <c r="AL34" s="510">
        <f ca="1">IF($A34="","",Actions!F32+Actions!O32)</f>
        <v>0</v>
      </c>
      <c r="AM34" s="510">
        <f ca="1">IF($A34="","",Actions!G32+Actions!P32)</f>
        <v>0</v>
      </c>
      <c r="AN34" s="518">
        <f t="shared" si="30"/>
        <v>0</v>
      </c>
      <c r="AO34" s="519">
        <f ca="1">IF(A34="","",Actions!C58+Actions!L58)</f>
        <v>1</v>
      </c>
      <c r="AP34" s="514">
        <f ca="1">IF(B34="","",Actions!D58+Actions!M58)</f>
        <v>0</v>
      </c>
      <c r="AQ34" s="514">
        <f ca="1">IF(C34="","",Actions!E58+Actions!N58)</f>
        <v>0</v>
      </c>
      <c r="AR34" s="514">
        <f ca="1">IF(D34="","",Actions!F58+Actions!O58)</f>
        <v>0</v>
      </c>
      <c r="AS34" s="514">
        <f ca="1">IF(E34="","",Actions!G58+Actions!P58)</f>
        <v>0</v>
      </c>
      <c r="AT34" s="513">
        <f t="shared" si="31"/>
        <v>1</v>
      </c>
      <c r="AU34" s="520">
        <f t="shared" si="32"/>
        <v>1</v>
      </c>
      <c r="AV34" s="521">
        <f t="shared" si="33"/>
        <v>0</v>
      </c>
      <c r="AW34" s="522">
        <f t="shared" si="34"/>
        <v>0</v>
      </c>
      <c r="AX34" s="454">
        <f t="shared" si="35"/>
        <v>0</v>
      </c>
      <c r="AY34" s="438">
        <f t="shared" si="36"/>
        <v>7.6923076923076927E-2</v>
      </c>
      <c r="AZ34" s="523">
        <f t="shared" si="37"/>
        <v>5.5555555555555552E-2</v>
      </c>
      <c r="BA34" s="524">
        <f t="shared" si="38"/>
        <v>7.6923076923076927E-2</v>
      </c>
      <c r="BB34" s="525">
        <f t="shared" si="39"/>
        <v>3.7037037037037035E-2</v>
      </c>
      <c r="BC34" s="456">
        <f ca="1">IF($A34="","",SUM(Errors!C33,Errors!L33))</f>
        <v>0</v>
      </c>
      <c r="BD34" s="457">
        <f ca="1">IF($A34="","",SUM(Errors!D33,Errors!M33))</f>
        <v>0</v>
      </c>
      <c r="BE34" s="457">
        <f ca="1">IF($A34="","",SUM(Errors!E33,Errors!N33))</f>
        <v>0</v>
      </c>
      <c r="BF34" s="457">
        <f ca="1">IF($A34="","",SUM(Errors!F33,Errors!O33))</f>
        <v>0</v>
      </c>
      <c r="BG34" s="458">
        <f ca="1">IF($A34="","",SUM(Errors!G33,Errors!P33))</f>
        <v>0</v>
      </c>
      <c r="BH34" s="447">
        <f t="shared" si="40"/>
        <v>0</v>
      </c>
      <c r="BI34" s="459" t="str">
        <f t="shared" si="41"/>
        <v/>
      </c>
      <c r="BJ34" s="459" t="str">
        <f t="shared" si="42"/>
        <v/>
      </c>
      <c r="BK34" s="428">
        <f t="shared" si="43"/>
        <v>1</v>
      </c>
      <c r="BL34" s="526" t="str">
        <f ca="1">IF(OR(A34="",C34=0),"",SUM(Errors!C32,Errors!L32))</f>
        <v/>
      </c>
      <c r="BM34" s="527" t="str">
        <f ca="1">IF(OR(A34="",C34=0),"",SUM(Errors!D32,Errors!M32))</f>
        <v/>
      </c>
      <c r="BN34" s="527" t="str">
        <f ca="1">IF(OR(A34="",C34=0),"",SUM(Errors!E32,Errors!N32))</f>
        <v/>
      </c>
      <c r="BO34" s="527" t="str">
        <f ca="1">IF(OR(A34="",C34=0),"",SUM(Errors!F32,Errors!O32))</f>
        <v/>
      </c>
      <c r="BP34" s="527" t="str">
        <f ca="1">IF(OR(A34="",C34=0),"",SUM(Errors!G32,Errors!P32))</f>
        <v/>
      </c>
      <c r="BQ34" s="528" t="str">
        <f t="shared" si="48"/>
        <v/>
      </c>
    </row>
    <row r="35" spans="1:69" s="2" customFormat="1" ht="20" customHeight="1">
      <c r="A35" s="480" t="str">
        <f ca="1">IF(ISBLANK(Rosters!$H20),"",Rosters!$H20)</f>
        <v>I75</v>
      </c>
      <c r="B35" s="481" t="str">
        <f ca="1">IF(ISBLANK(Rosters!$I20),"",Rosters!$I20)</f>
        <v>Diesel Doll</v>
      </c>
      <c r="C35" s="507">
        <f ca="1">IF(A35="","",SUM(LU!AF18,LU!AF117))</f>
        <v>0</v>
      </c>
      <c r="D35" s="508">
        <f ca="1">IF(A35="","",SUM(LU!V18,LU!V117))</f>
        <v>0</v>
      </c>
      <c r="E35" s="508">
        <f ca="1">IF(A35="","",SUM(LU!AA18,LU!AA117))</f>
        <v>10</v>
      </c>
      <c r="F35" s="491">
        <f t="shared" si="44"/>
        <v>10</v>
      </c>
      <c r="G35" s="509" t="str">
        <f ca="1">IF(OR(C35=0,A35=""),"",SK!AO149)</f>
        <v/>
      </c>
      <c r="H35" s="510" t="str">
        <f ca="1">IF(OR(A35="",C35=0),"",SK!AL149)</f>
        <v/>
      </c>
      <c r="I35" s="510" t="str">
        <f ca="1">IF(OR(C35=0,A35=""),"",SK!AR149)</f>
        <v/>
      </c>
      <c r="J35" s="438" t="str">
        <f ca="1">IF(OR(C35=0,A35=""),"",SK!AB149)</f>
        <v/>
      </c>
      <c r="K35" s="511" t="str">
        <f ca="1">IF(OR(A35="",SK!AC149="",SK!AC149=0),"",J35/SK!AC149)</f>
        <v/>
      </c>
      <c r="L35" s="488" t="str">
        <f ca="1">IF(OR(C35=0,A35=""),"",SK!AE149)</f>
        <v/>
      </c>
      <c r="M35" s="489" t="str">
        <f ca="1">IF(OR(C35=0,A35=""),"",SK!AF149)</f>
        <v/>
      </c>
      <c r="N35" s="485" t="str">
        <f ca="1">IF(OR(C35=0,A35=""),"",SK!AH149)</f>
        <v/>
      </c>
      <c r="O35" s="485" t="str">
        <f ca="1">IF(OR(C35=0,A35=""),"",SK!AJ149)</f>
        <v/>
      </c>
      <c r="P35" s="490" t="str">
        <f t="shared" si="29"/>
        <v/>
      </c>
      <c r="Q35" s="491" t="str">
        <f ca="1">IF(C35=0,"",SK!AG149)</f>
        <v/>
      </c>
      <c r="R35" s="512">
        <f ca="1">IF(OR(A35="",F35=0),"",SUM(LU!AH64,LU!AH163))</f>
        <v>40</v>
      </c>
      <c r="S35" s="513">
        <f ca="1">IF(OR(A35="",F35=0),"",SUM(LU!AH87,LU!AH186))</f>
        <v>17</v>
      </c>
      <c r="T35" s="514" t="str">
        <f ca="1">IF(OR(C35=0,A35=""),"",SUM(LU!AF41,LU!AF140))</f>
        <v/>
      </c>
      <c r="U35" s="514" t="str">
        <f ca="1">IF(OR(D35=0,A35=""),"",SUM(LU!V41,LU!V140))</f>
        <v/>
      </c>
      <c r="V35" s="514">
        <f ca="1">IF(OR(A35="",E35=0),"",SUM(LU!AA41,LU!AA140))</f>
        <v>23</v>
      </c>
      <c r="W35" s="513">
        <f ca="1">IF(OR(A35="",F35=0),"",SUM(LU!AH41,LU!AH140))</f>
        <v>23</v>
      </c>
      <c r="X35" s="515">
        <f t="shared" ca="1" si="45"/>
        <v>2.2999999999999998</v>
      </c>
      <c r="Y35" s="516"/>
      <c r="Z35" s="446">
        <f ca="1">IF(OR(A35="",F35=0),"",IF(LU!$V$5=0,"",R35-(SUM(R$26:R$41)/COUNT(R$26:R$41))))</f>
        <v>-5.5714285714285694</v>
      </c>
      <c r="AA35" s="446">
        <f ca="1">IF(OR(A35="",F35=0),"",IF(LU!$V$5=0,"",S35-(SUM(S$26:S$41)/COUNT(S$26:S$41))))</f>
        <v>4.0714285714285712</v>
      </c>
      <c r="AB35" s="447">
        <f ca="1">IF(F35=0,"",IF(LU!$V$5=0,"",W35-(SUM(W$26:W$41)/COUNT(W$26:W$41))))</f>
        <v>-9.6428571428571459</v>
      </c>
      <c r="AC35" s="448">
        <f ca="1">IF(OR(A35="",X35="",LU!$V$5=0),"",X35-(SUM(W$26:W$41)/SUM(F$26:F$41)))</f>
        <v>-0.40414201183431953</v>
      </c>
      <c r="AD35" s="507">
        <f ca="1">IF(OR(A35="",F35=0),"",SUM(PT!Q70,PT!Q71))</f>
        <v>1</v>
      </c>
      <c r="AE35" s="508">
        <f ca="1">IF(OR(A35="",F35=0),"",SUM(PT!AH70,PT!AH71))</f>
        <v>3</v>
      </c>
      <c r="AF35" s="517">
        <f ca="1">IF(OR(A35="",F35=0),"",SUM(PT!AI70,PT!AI71))</f>
        <v>3</v>
      </c>
      <c r="AG35" s="480" t="str">
        <f t="shared" si="46"/>
        <v>I75</v>
      </c>
      <c r="AH35" s="497" t="str">
        <f t="shared" si="47"/>
        <v>Diesel Doll</v>
      </c>
      <c r="AI35" s="509">
        <f ca="1">IF($A35="","",Actions!C33+Actions!L33)</f>
        <v>0</v>
      </c>
      <c r="AJ35" s="510">
        <f ca="1">IF($A35="","",Actions!D33+Actions!M33)</f>
        <v>0</v>
      </c>
      <c r="AK35" s="510">
        <f ca="1">IF($A35="","",Actions!E33+Actions!N33)</f>
        <v>0</v>
      </c>
      <c r="AL35" s="510">
        <f ca="1">IF($A35="","",Actions!F33+Actions!O33)</f>
        <v>0</v>
      </c>
      <c r="AM35" s="510">
        <f ca="1">IF($A35="","",Actions!G33+Actions!P33)</f>
        <v>0</v>
      </c>
      <c r="AN35" s="518">
        <f t="shared" si="30"/>
        <v>0</v>
      </c>
      <c r="AO35" s="519">
        <f ca="1">IF(A35="","",Actions!C59+Actions!L59)</f>
        <v>0</v>
      </c>
      <c r="AP35" s="514">
        <f ca="1">IF(B35="","",Actions!D59+Actions!M59)</f>
        <v>1</v>
      </c>
      <c r="AQ35" s="514">
        <f ca="1">IF(C35="","",Actions!E59+Actions!N59)</f>
        <v>0</v>
      </c>
      <c r="AR35" s="514">
        <f ca="1">IF(D35="","",Actions!F59+Actions!O59)</f>
        <v>0</v>
      </c>
      <c r="AS35" s="514">
        <f ca="1">IF(E35="","",Actions!G59+Actions!P59)</f>
        <v>0</v>
      </c>
      <c r="AT35" s="513">
        <f t="shared" si="31"/>
        <v>1</v>
      </c>
      <c r="AU35" s="520">
        <f t="shared" si="32"/>
        <v>1</v>
      </c>
      <c r="AV35" s="521">
        <f t="shared" si="33"/>
        <v>0</v>
      </c>
      <c r="AW35" s="522">
        <f t="shared" si="34"/>
        <v>0</v>
      </c>
      <c r="AX35" s="454">
        <f t="shared" si="35"/>
        <v>0</v>
      </c>
      <c r="AY35" s="438">
        <f t="shared" si="36"/>
        <v>0.1</v>
      </c>
      <c r="AZ35" s="523">
        <f t="shared" si="37"/>
        <v>5.5555555555555552E-2</v>
      </c>
      <c r="BA35" s="524">
        <f t="shared" si="38"/>
        <v>0.1</v>
      </c>
      <c r="BB35" s="525">
        <f t="shared" si="39"/>
        <v>3.7037037037037035E-2</v>
      </c>
      <c r="BC35" s="456">
        <f ca="1">IF($A35="","",SUM(Errors!C34,Errors!L34))</f>
        <v>0</v>
      </c>
      <c r="BD35" s="457">
        <f ca="1">IF($A35="","",SUM(Errors!D34,Errors!M34))</f>
        <v>0</v>
      </c>
      <c r="BE35" s="457">
        <f ca="1">IF($A35="","",SUM(Errors!E34,Errors!N34))</f>
        <v>0</v>
      </c>
      <c r="BF35" s="457">
        <f ca="1">IF($A35="","",SUM(Errors!F34,Errors!O34))</f>
        <v>0</v>
      </c>
      <c r="BG35" s="458">
        <f ca="1">IF($A35="","",SUM(Errors!G34,Errors!P34))</f>
        <v>0</v>
      </c>
      <c r="BH35" s="447">
        <f t="shared" si="40"/>
        <v>0</v>
      </c>
      <c r="BI35" s="459" t="str">
        <f t="shared" si="41"/>
        <v/>
      </c>
      <c r="BJ35" s="459" t="str">
        <f t="shared" si="42"/>
        <v/>
      </c>
      <c r="BK35" s="428">
        <f t="shared" si="43"/>
        <v>1</v>
      </c>
      <c r="BL35" s="526" t="str">
        <f ca="1">IF(OR(A35="",C35=0),"",SUM(Errors!C33,Errors!L33))</f>
        <v/>
      </c>
      <c r="BM35" s="527" t="str">
        <f ca="1">IF(OR(A35="",C35=0),"",SUM(Errors!D33,Errors!M33))</f>
        <v/>
      </c>
      <c r="BN35" s="527" t="str">
        <f ca="1">IF(OR(A35="",C35=0),"",SUM(Errors!E33,Errors!N33))</f>
        <v/>
      </c>
      <c r="BO35" s="527" t="str">
        <f ca="1">IF(OR(A35="",C35=0),"",SUM(Errors!F33,Errors!O33))</f>
        <v/>
      </c>
      <c r="BP35" s="527" t="str">
        <f ca="1">IF(OR(A35="",C35=0),"",SUM(Errors!G33,Errors!P33))</f>
        <v/>
      </c>
      <c r="BQ35" s="528" t="str">
        <f t="shared" si="48"/>
        <v/>
      </c>
    </row>
    <row r="36" spans="1:69" s="2" customFormat="1" ht="19.5" customHeight="1">
      <c r="A36" s="480" t="str">
        <f ca="1">IF(ISBLANK(Rosters!$H21),"",Rosters!$H21)</f>
        <v>100</v>
      </c>
      <c r="B36" s="481" t="str">
        <f ca="1">IF(ISBLANK(Rosters!$I21),"",Rosters!$I21)</f>
        <v>Polly Fester</v>
      </c>
      <c r="C36" s="507">
        <f ca="1">IF(A36="","",SUM(LU!AF19,LU!AF118))</f>
        <v>0</v>
      </c>
      <c r="D36" s="508">
        <f ca="1">IF(A36="","",SUM(LU!V19,LU!V118))</f>
        <v>0</v>
      </c>
      <c r="E36" s="508">
        <f ca="1">IF(A36="","",SUM(LU!AA19,LU!AA118))</f>
        <v>13</v>
      </c>
      <c r="F36" s="491">
        <f t="shared" si="44"/>
        <v>13</v>
      </c>
      <c r="G36" s="509" t="str">
        <f ca="1">IF(OR(C36=0,A36=""),"",SK!AO152)</f>
        <v/>
      </c>
      <c r="H36" s="510" t="str">
        <f ca="1">IF(OR(A36="",C36=0),"",SK!AL152)</f>
        <v/>
      </c>
      <c r="I36" s="510" t="str">
        <f ca="1">IF(OR(C36=0,A36=""),"",SK!AR152)</f>
        <v/>
      </c>
      <c r="J36" s="438" t="str">
        <f ca="1">IF(OR(C36=0,A36=""),"",SK!AB152)</f>
        <v/>
      </c>
      <c r="K36" s="511" t="str">
        <f ca="1">IF(OR(A36="",SK!AC152="",SK!AC152=0),"",J36/SK!AC152)</f>
        <v/>
      </c>
      <c r="L36" s="488" t="str">
        <f ca="1">IF(OR(C36=0,A36=""),"",SK!AE152)</f>
        <v/>
      </c>
      <c r="M36" s="489" t="str">
        <f ca="1">IF(OR(C36=0,A36=""),"",SK!AF152)</f>
        <v/>
      </c>
      <c r="N36" s="485" t="str">
        <f ca="1">IF(OR(C36=0,A36=""),"",SK!AH152)</f>
        <v/>
      </c>
      <c r="O36" s="485" t="str">
        <f ca="1">IF(OR(C36=0,A36=""),"",SK!AJ152)</f>
        <v/>
      </c>
      <c r="P36" s="490" t="str">
        <f t="shared" si="29"/>
        <v/>
      </c>
      <c r="Q36" s="491" t="str">
        <f ca="1">IF(C36=0,"",SK!AG152)</f>
        <v/>
      </c>
      <c r="R36" s="512">
        <f ca="1">IF(OR(A36="",F36=0),"",SUM(LU!AH65,LU!AH164))</f>
        <v>46</v>
      </c>
      <c r="S36" s="513">
        <f ca="1">IF(OR(A36="",F36=0),"",SUM(LU!AH88,LU!AH187))</f>
        <v>16</v>
      </c>
      <c r="T36" s="514" t="str">
        <f ca="1">IF(OR(C36=0,A36=""),"",SUM(LU!AF42,LU!AF141))</f>
        <v/>
      </c>
      <c r="U36" s="514" t="str">
        <f ca="1">IF(OR(D36=0,A36=""),"",SUM(LU!V42,LU!V141))</f>
        <v/>
      </c>
      <c r="V36" s="514">
        <f ca="1">IF(OR(A36="",E36=0),"",SUM(LU!AA42,LU!AA141))</f>
        <v>30</v>
      </c>
      <c r="W36" s="513">
        <f ca="1">IF(OR(A36="",F36=0),"",SUM(LU!AH42,LU!AH141))</f>
        <v>30</v>
      </c>
      <c r="X36" s="515">
        <f t="shared" ca="1" si="45"/>
        <v>2.3076923076923075</v>
      </c>
      <c r="Y36" s="516"/>
      <c r="Z36" s="446">
        <f ca="1">IF(OR(A36="",F36=0),"",IF(LU!$V$5=0,"",R36-(SUM(R$26:R$41)/COUNT(R$26:R$41))))</f>
        <v>0.4285714285714306</v>
      </c>
      <c r="AA36" s="446">
        <f ca="1">IF(OR(A36="",F36=0),"",IF(LU!$V$5=0,"",S36-(SUM(S$26:S$41)/COUNT(S$26:S$41))))</f>
        <v>3.0714285714285712</v>
      </c>
      <c r="AB36" s="447">
        <f ca="1">IF(F36=0,"",IF(LU!$V$5=0,"",W36-(SUM(W$26:W$41)/COUNT(W$26:W$41))))</f>
        <v>-2.6428571428571459</v>
      </c>
      <c r="AC36" s="448">
        <f ca="1">IF(OR(A36="",X36="",LU!$V$5=0),"",X36-(SUM(W$26:W$41)/SUM(F$26:F$41)))</f>
        <v>-0.39644970414201186</v>
      </c>
      <c r="AD36" s="507">
        <f ca="1">IF(OR(A36="",F36=0),"",SUM(PT!Q72,PT!Q73))</f>
        <v>0</v>
      </c>
      <c r="AE36" s="508">
        <f ca="1">IF(OR(A36="",F36=0),"",SUM(PT!AH72,PT!AH73))</f>
        <v>1</v>
      </c>
      <c r="AF36" s="517">
        <f ca="1">IF(OR(A36="",F36=0),"",SUM(PT!AI72,PT!AI73))</f>
        <v>1</v>
      </c>
      <c r="AG36" s="480" t="str">
        <f t="shared" si="46"/>
        <v>100</v>
      </c>
      <c r="AH36" s="497" t="str">
        <f t="shared" si="47"/>
        <v>Polly Fester</v>
      </c>
      <c r="AI36" s="509">
        <f ca="1">IF($A36="","",Actions!C34+Actions!L34)</f>
        <v>1</v>
      </c>
      <c r="AJ36" s="510">
        <f ca="1">IF($A36="","",Actions!D34+Actions!M34)</f>
        <v>0</v>
      </c>
      <c r="AK36" s="510">
        <f ca="1">IF($A36="","",Actions!E34+Actions!N34)</f>
        <v>0</v>
      </c>
      <c r="AL36" s="510">
        <f ca="1">IF($A36="","",Actions!F34+Actions!O34)</f>
        <v>0</v>
      </c>
      <c r="AM36" s="510">
        <f ca="1">IF($A36="","",Actions!G34+Actions!P34)</f>
        <v>0</v>
      </c>
      <c r="AN36" s="518">
        <f t="shared" si="30"/>
        <v>1</v>
      </c>
      <c r="AO36" s="519">
        <f ca="1">IF(A36="","",Actions!C60+Actions!L60)</f>
        <v>0</v>
      </c>
      <c r="AP36" s="514">
        <f ca="1">IF(B36="","",Actions!D60+Actions!M60)</f>
        <v>0</v>
      </c>
      <c r="AQ36" s="514">
        <f ca="1">IF(C36="","",Actions!E60+Actions!N60)</f>
        <v>1</v>
      </c>
      <c r="AR36" s="514">
        <f ca="1">IF(D36="","",Actions!F60+Actions!O60)</f>
        <v>0</v>
      </c>
      <c r="AS36" s="514">
        <f ca="1">IF(E36="","",Actions!G60+Actions!P60)</f>
        <v>0</v>
      </c>
      <c r="AT36" s="513">
        <f t="shared" si="31"/>
        <v>1</v>
      </c>
      <c r="AU36" s="520">
        <f t="shared" si="32"/>
        <v>2</v>
      </c>
      <c r="AV36" s="521">
        <f t="shared" si="33"/>
        <v>0</v>
      </c>
      <c r="AW36" s="522">
        <f t="shared" si="34"/>
        <v>7.6923076923076927E-2</v>
      </c>
      <c r="AX36" s="454">
        <f t="shared" si="35"/>
        <v>0.1111111111111111</v>
      </c>
      <c r="AY36" s="438">
        <f t="shared" si="36"/>
        <v>7.6923076923076927E-2</v>
      </c>
      <c r="AZ36" s="523">
        <f t="shared" si="37"/>
        <v>5.5555555555555552E-2</v>
      </c>
      <c r="BA36" s="524">
        <f t="shared" si="38"/>
        <v>0.15384615384615385</v>
      </c>
      <c r="BB36" s="525">
        <f t="shared" si="39"/>
        <v>7.407407407407407E-2</v>
      </c>
      <c r="BC36" s="456">
        <f ca="1">IF($A36="","",SUM(Errors!C35,Errors!L35))</f>
        <v>0</v>
      </c>
      <c r="BD36" s="457">
        <f ca="1">IF($A36="","",SUM(Errors!D35,Errors!M35))</f>
        <v>0</v>
      </c>
      <c r="BE36" s="457">
        <f ca="1">IF($A36="","",SUM(Errors!E35,Errors!N35))</f>
        <v>0</v>
      </c>
      <c r="BF36" s="457">
        <f ca="1">IF($A36="","",SUM(Errors!F35,Errors!O35))</f>
        <v>0</v>
      </c>
      <c r="BG36" s="458">
        <f ca="1">IF($A36="","",SUM(Errors!G35,Errors!P35))</f>
        <v>0</v>
      </c>
      <c r="BH36" s="447">
        <f t="shared" si="40"/>
        <v>0</v>
      </c>
      <c r="BI36" s="459">
        <f t="shared" si="41"/>
        <v>1</v>
      </c>
      <c r="BJ36" s="459">
        <f t="shared" si="42"/>
        <v>1</v>
      </c>
      <c r="BK36" s="428" t="str">
        <f t="shared" si="43"/>
        <v/>
      </c>
      <c r="BL36" s="526" t="str">
        <f ca="1">IF(OR(A36="",C36=0),"",SUM(Errors!C34,Errors!L34))</f>
        <v/>
      </c>
      <c r="BM36" s="527" t="str">
        <f ca="1">IF(OR(A36="",C36=0),"",SUM(Errors!D34,Errors!M34))</f>
        <v/>
      </c>
      <c r="BN36" s="527" t="str">
        <f ca="1">IF(OR(A36="",C36=0),"",SUM(Errors!E34,Errors!N34))</f>
        <v/>
      </c>
      <c r="BO36" s="527" t="str">
        <f ca="1">IF(OR(A36="",C36=0),"",SUM(Errors!F34,Errors!O34))</f>
        <v/>
      </c>
      <c r="BP36" s="527" t="str">
        <f ca="1">IF(OR(A36="",C36=0),"",SUM(Errors!G34,Errors!P34))</f>
        <v/>
      </c>
      <c r="BQ36" s="528" t="str">
        <f t="shared" si="48"/>
        <v/>
      </c>
    </row>
    <row r="37" spans="1:69" s="2" customFormat="1" ht="20" customHeight="1">
      <c r="A37" s="480" t="str">
        <f ca="1">IF(ISBLANK(Rosters!$H22),"",Rosters!$H22)</f>
        <v>303</v>
      </c>
      <c r="B37" s="481" t="str">
        <f ca="1">IF(ISBLANK(Rosters!$I22),"",Rosters!$I22)</f>
        <v>Bruisie Siouxxx</v>
      </c>
      <c r="C37" s="507">
        <f ca="1">IF(A37="","",SUM(LU!AF20,LU!AF119))</f>
        <v>0</v>
      </c>
      <c r="D37" s="508">
        <f ca="1">IF(A37="","",SUM(LU!V20,LU!V119))</f>
        <v>0</v>
      </c>
      <c r="E37" s="508">
        <f ca="1">IF(A37="","",SUM(LU!AA20,LU!AA119))</f>
        <v>19</v>
      </c>
      <c r="F37" s="491">
        <f t="shared" si="44"/>
        <v>19</v>
      </c>
      <c r="G37" s="509" t="str">
        <f ca="1">IF(OR(C37=0,A37=""),"",SK!AO155)</f>
        <v/>
      </c>
      <c r="H37" s="510" t="str">
        <f ca="1">IF(OR(A37="",C37=0),"",SK!AL155)</f>
        <v/>
      </c>
      <c r="I37" s="510" t="str">
        <f ca="1">IF(OR(C37=0,A37=""),"",SK!AR155)</f>
        <v/>
      </c>
      <c r="J37" s="438" t="str">
        <f ca="1">IF(OR(C37=0,A37=""),"",SK!AB155)</f>
        <v/>
      </c>
      <c r="K37" s="511" t="str">
        <f ca="1">IF(OR(A37="",SK!AC155="",SK!AC155=0),"",J37/SK!AC155)</f>
        <v/>
      </c>
      <c r="L37" s="488" t="str">
        <f ca="1">IF(OR(C37=0,A37=""),"",SK!AE155)</f>
        <v/>
      </c>
      <c r="M37" s="489" t="str">
        <f ca="1">IF(OR(C37=0,A37=""),"",SK!AF155)</f>
        <v/>
      </c>
      <c r="N37" s="485" t="str">
        <f ca="1">IF(OR(C37=0,A37=""),"",SK!AH155)</f>
        <v/>
      </c>
      <c r="O37" s="485" t="str">
        <f ca="1">IF(OR(C37=0,A37=""),"",SK!AJ155)</f>
        <v/>
      </c>
      <c r="P37" s="490" t="str">
        <f t="shared" si="29"/>
        <v/>
      </c>
      <c r="Q37" s="491" t="str">
        <f ca="1">IF(C37=0,"",SK!AG155)</f>
        <v/>
      </c>
      <c r="R37" s="512">
        <f ca="1">IF(OR(A37="",F37=0),"",SUM(LU!AH66,LU!AH165))</f>
        <v>72</v>
      </c>
      <c r="S37" s="513">
        <f ca="1">IF(OR(A37="",F37=0),"",SUM(LU!AH89,LU!AH188))</f>
        <v>21</v>
      </c>
      <c r="T37" s="514" t="str">
        <f ca="1">IF(OR(C37=0,A37=""),"",SUM(LU!AF43,LU!AF142))</f>
        <v/>
      </c>
      <c r="U37" s="514" t="str">
        <f ca="1">IF(OR(D37=0,A37=""),"",SUM(LU!V43,LU!V142))</f>
        <v/>
      </c>
      <c r="V37" s="514">
        <f ca="1">IF(OR(A37="",E37=0),"",SUM(LU!AA43,LU!AA142))</f>
        <v>51</v>
      </c>
      <c r="W37" s="513">
        <f ca="1">IF(OR(A37="",F37=0),"",SUM(LU!AH43,LU!AH142))</f>
        <v>51</v>
      </c>
      <c r="X37" s="515">
        <f t="shared" ca="1" si="45"/>
        <v>2.6842105263157894</v>
      </c>
      <c r="Y37" s="516"/>
      <c r="Z37" s="446">
        <f ca="1">IF(OR(A37="",F37=0),"",IF(LU!$V$5=0,"",R37-(SUM(R$26:R$41)/COUNT(R$26:R$41))))</f>
        <v>26.428571428571431</v>
      </c>
      <c r="AA37" s="446">
        <f ca="1">IF(OR(A37="",F37=0),"",IF(LU!$V$5=0,"",S37-(SUM(S$26:S$41)/COUNT(S$26:S$41))))</f>
        <v>8.0714285714285712</v>
      </c>
      <c r="AB37" s="447">
        <f ca="1">IF(F37=0,"",IF(LU!$V$5=0,"",W37-(SUM(W$26:W$41)/COUNT(W$26:W$41))))</f>
        <v>18.357142857142854</v>
      </c>
      <c r="AC37" s="448">
        <f ca="1">IF(OR(A37="",X37="",LU!$V$5=0),"",X37-(SUM(W$26:W$41)/SUM(F$26:F$41)))</f>
        <v>-1.9931485518529968E-2</v>
      </c>
      <c r="AD37" s="507">
        <f ca="1">IF(OR(A37="",F37=0),"",SUM(PT!Q74,PT!Q75))</f>
        <v>10</v>
      </c>
      <c r="AE37" s="508">
        <f ca="1">IF(OR(A37="",F37=0),"",SUM(PT!AH74,PT!AH75))</f>
        <v>0</v>
      </c>
      <c r="AF37" s="517">
        <f ca="1">IF(OR(A37="",F37=0),"",SUM(PT!AI74,PT!AI75))</f>
        <v>1</v>
      </c>
      <c r="AG37" s="480" t="str">
        <f t="shared" si="46"/>
        <v>303</v>
      </c>
      <c r="AH37" s="497" t="str">
        <f t="shared" si="47"/>
        <v>Bruisie Siouxxx</v>
      </c>
      <c r="AI37" s="509">
        <f ca="1">IF($A37="","",Actions!C35+Actions!L35)</f>
        <v>1</v>
      </c>
      <c r="AJ37" s="510">
        <f ca="1">IF($A37="","",Actions!D35+Actions!M35)</f>
        <v>0</v>
      </c>
      <c r="AK37" s="510">
        <f ca="1">IF($A37="","",Actions!E35+Actions!N35)</f>
        <v>0</v>
      </c>
      <c r="AL37" s="510">
        <f ca="1">IF($A37="","",Actions!F35+Actions!O35)</f>
        <v>0</v>
      </c>
      <c r="AM37" s="510">
        <f ca="1">IF($A37="","",Actions!G35+Actions!P35)</f>
        <v>0</v>
      </c>
      <c r="AN37" s="518">
        <f t="shared" si="30"/>
        <v>1</v>
      </c>
      <c r="AO37" s="519">
        <f ca="1">IF(A37="","",Actions!C61+Actions!L61)</f>
        <v>0</v>
      </c>
      <c r="AP37" s="514">
        <f ca="1">IF(B37="","",Actions!D61+Actions!M61)</f>
        <v>0</v>
      </c>
      <c r="AQ37" s="514">
        <f ca="1">IF(C37="","",Actions!E61+Actions!N61)</f>
        <v>1</v>
      </c>
      <c r="AR37" s="514">
        <f ca="1">IF(D37="","",Actions!F61+Actions!O61)</f>
        <v>0</v>
      </c>
      <c r="AS37" s="514">
        <f ca="1">IF(E37="","",Actions!G61+Actions!P61)</f>
        <v>0</v>
      </c>
      <c r="AT37" s="513">
        <f t="shared" si="31"/>
        <v>1</v>
      </c>
      <c r="AU37" s="520">
        <f t="shared" si="32"/>
        <v>2</v>
      </c>
      <c r="AV37" s="521">
        <f t="shared" si="33"/>
        <v>0</v>
      </c>
      <c r="AW37" s="522">
        <f t="shared" si="34"/>
        <v>5.2631578947368418E-2</v>
      </c>
      <c r="AX37" s="454">
        <f t="shared" si="35"/>
        <v>0.1111111111111111</v>
      </c>
      <c r="AY37" s="438">
        <f t="shared" si="36"/>
        <v>5.2631578947368418E-2</v>
      </c>
      <c r="AZ37" s="523">
        <f t="shared" si="37"/>
        <v>5.5555555555555552E-2</v>
      </c>
      <c r="BA37" s="524">
        <f t="shared" si="38"/>
        <v>0.10526315789473684</v>
      </c>
      <c r="BB37" s="525">
        <f t="shared" si="39"/>
        <v>7.407407407407407E-2</v>
      </c>
      <c r="BC37" s="456">
        <f ca="1">IF($A37="","",SUM(Errors!C36,Errors!L36))</f>
        <v>0</v>
      </c>
      <c r="BD37" s="457">
        <f ca="1">IF($A37="","",SUM(Errors!D36,Errors!M36))</f>
        <v>0</v>
      </c>
      <c r="BE37" s="457">
        <f ca="1">IF($A37="","",SUM(Errors!E36,Errors!N36))</f>
        <v>0</v>
      </c>
      <c r="BF37" s="457">
        <f ca="1">IF($A37="","",SUM(Errors!F36,Errors!O36))</f>
        <v>0</v>
      </c>
      <c r="BG37" s="458">
        <f ca="1">IF($A37="","",SUM(Errors!G36,Errors!P36))</f>
        <v>0</v>
      </c>
      <c r="BH37" s="447">
        <f t="shared" si="40"/>
        <v>0</v>
      </c>
      <c r="BI37" s="459">
        <f t="shared" si="41"/>
        <v>1</v>
      </c>
      <c r="BJ37" s="459">
        <f t="shared" si="42"/>
        <v>1</v>
      </c>
      <c r="BK37" s="428" t="str">
        <f t="shared" si="43"/>
        <v/>
      </c>
      <c r="BL37" s="526" t="str">
        <f ca="1">IF(OR(A37="",C37=0),"",SUM(Errors!C35,Errors!L35))</f>
        <v/>
      </c>
      <c r="BM37" s="527" t="str">
        <f ca="1">IF(OR(A37="",C37=0),"",SUM(Errors!D35,Errors!M35))</f>
        <v/>
      </c>
      <c r="BN37" s="527" t="str">
        <f ca="1">IF(OR(A37="",C37=0),"",SUM(Errors!E35,Errors!N35))</f>
        <v/>
      </c>
      <c r="BO37" s="527" t="str">
        <f ca="1">IF(OR(A37="",C37=0),"",SUM(Errors!F35,Errors!O35))</f>
        <v/>
      </c>
      <c r="BP37" s="527" t="str">
        <f ca="1">IF(OR(A37="",C37=0),"",SUM(Errors!G35,Errors!P35))</f>
        <v/>
      </c>
      <c r="BQ37" s="528" t="str">
        <f t="shared" si="48"/>
        <v/>
      </c>
    </row>
    <row r="38" spans="1:69" s="2" customFormat="1" ht="20" customHeight="1">
      <c r="A38" s="480" t="str">
        <f ca="1">IF(ISBLANK(Rosters!$H23),"",Rosters!$H23)</f>
        <v>989</v>
      </c>
      <c r="B38" s="481" t="str">
        <f ca="1">IF(ISBLANK(Rosters!$I23),"",Rosters!$I23)</f>
        <v>Sarah Hipel</v>
      </c>
      <c r="C38" s="507">
        <f ca="1">IF(A38="","",SUM(LU!AF21,LU!AF120))</f>
        <v>7</v>
      </c>
      <c r="D38" s="508">
        <f ca="1">IF(A38="","",SUM(LU!V21,LU!V120))</f>
        <v>0</v>
      </c>
      <c r="E38" s="508">
        <f ca="1">IF(A38="","",SUM(LU!AA21,LU!AA120))</f>
        <v>0</v>
      </c>
      <c r="F38" s="491">
        <f t="shared" si="44"/>
        <v>7</v>
      </c>
      <c r="G38" s="509">
        <f ca="1">IF(OR(C38=0,A38=""),"",SK!AO158)</f>
        <v>7</v>
      </c>
      <c r="H38" s="510">
        <f ca="1">IF(OR(A38="",C38=0),"",SK!AL158)</f>
        <v>2</v>
      </c>
      <c r="I38" s="510">
        <f ca="1">IF(OR(C38=0,A38=""),"",SK!AR158)</f>
        <v>0</v>
      </c>
      <c r="J38" s="438">
        <f ca="1">IF(OR(C38=0,A38=""),"",SK!AB158)</f>
        <v>32</v>
      </c>
      <c r="K38" s="511">
        <f ca="1">IF(OR(A38="",SK!AC158="",SK!AC158=0),"",J38/SK!AC158)</f>
        <v>4.5714285714285712</v>
      </c>
      <c r="L38" s="488">
        <f ca="1">IF(OR(C38=0,A38=""),"",SK!AE158)</f>
        <v>1</v>
      </c>
      <c r="M38" s="489">
        <f ca="1">IF(OR(C38=0,A38=""),"",SK!AF158)</f>
        <v>5</v>
      </c>
      <c r="N38" s="485">
        <f ca="1">IF(OR(C38=0,A38=""),"",SK!AH158)</f>
        <v>5</v>
      </c>
      <c r="O38" s="485">
        <f ca="1">IF(OR(C38=0,A38=""),"",SK!AJ158)</f>
        <v>0</v>
      </c>
      <c r="P38" s="490">
        <f t="shared" ca="1" si="29"/>
        <v>0.7142857142857143</v>
      </c>
      <c r="Q38" s="491">
        <f ca="1">IF(C38=0,"",SK!AG158)</f>
        <v>18</v>
      </c>
      <c r="R38" s="512">
        <f ca="1">IF(OR(A38="",F38=0),"",SUM(LU!AH67,LU!AH166))</f>
        <v>32</v>
      </c>
      <c r="S38" s="513">
        <f ca="1">IF(OR(A38="",F38=0),"",SUM(LU!AH90,LU!AH189))</f>
        <v>5</v>
      </c>
      <c r="T38" s="514">
        <f ca="1">IF(OR(C38=0,A38=""),"",SUM(LU!AF44,LU!AF143))</f>
        <v>27</v>
      </c>
      <c r="U38" s="514" t="str">
        <f ca="1">IF(OR(D38=0,A38=""),"",SUM(LU!V44,LU!V143))</f>
        <v/>
      </c>
      <c r="V38" s="514" t="str">
        <f ca="1">IF(OR(A38="",E38=0),"",SUM(LU!AA44,LU!AA143))</f>
        <v/>
      </c>
      <c r="W38" s="513">
        <f ca="1">IF(OR(A38="",F38=0),"",SUM(LU!AH44,LU!AH143))</f>
        <v>27</v>
      </c>
      <c r="X38" s="515">
        <f t="shared" ca="1" si="45"/>
        <v>3.8571428571428572</v>
      </c>
      <c r="Y38" s="516"/>
      <c r="Z38" s="446">
        <f ca="1">IF(OR(A38="",F38=0),"",IF(LU!$V$5=0,"",R38-(SUM(R$26:R$41)/COUNT(R$26:R$41))))</f>
        <v>-13.571428571428569</v>
      </c>
      <c r="AA38" s="446">
        <f ca="1">IF(OR(A38="",F38=0),"",IF(LU!$V$5=0,"",S38-(SUM(S$26:S$41)/COUNT(S$26:S$41))))</f>
        <v>-7.9285714285714288</v>
      </c>
      <c r="AB38" s="447">
        <f ca="1">IF(F38=0,"",IF(LU!$V$5=0,"",W38-(SUM(W$26:W$41)/COUNT(W$26:W$41))))</f>
        <v>-5.6428571428571459</v>
      </c>
      <c r="AC38" s="448">
        <f ca="1">IF(OR(A38="",X38="",LU!$V$5=0),"",X38-(SUM(W$26:W$41)/SUM(F$26:F$41)))</f>
        <v>1.1530008453085379</v>
      </c>
      <c r="AD38" s="507">
        <f ca="1">IF(OR(A38="",F38=0),"",SUM(PT!Q76,PT!Q77))</f>
        <v>2</v>
      </c>
      <c r="AE38" s="508">
        <f ca="1">IF(OR(A38="",F38=0),"",SUM(PT!AH76,PT!AH77))</f>
        <v>0</v>
      </c>
      <c r="AF38" s="517">
        <f ca="1">IF(OR(A38="",F38=0),"",SUM(PT!AI76,PT!AI77))</f>
        <v>0</v>
      </c>
      <c r="AG38" s="480" t="str">
        <f t="shared" si="46"/>
        <v>989</v>
      </c>
      <c r="AH38" s="497" t="str">
        <f t="shared" si="47"/>
        <v>Sarah Hipel</v>
      </c>
      <c r="AI38" s="509">
        <f ca="1">IF($A38="","",Actions!C36+Actions!L36)</f>
        <v>0</v>
      </c>
      <c r="AJ38" s="510">
        <f ca="1">IF($A38="","",Actions!D36+Actions!M36)</f>
        <v>0</v>
      </c>
      <c r="AK38" s="510">
        <f ca="1">IF($A38="","",Actions!E36+Actions!N36)</f>
        <v>0</v>
      </c>
      <c r="AL38" s="510">
        <f ca="1">IF($A38="","",Actions!F36+Actions!O36)</f>
        <v>0</v>
      </c>
      <c r="AM38" s="510">
        <f ca="1">IF($A38="","",Actions!G36+Actions!P36)</f>
        <v>0</v>
      </c>
      <c r="AN38" s="518">
        <f t="shared" si="30"/>
        <v>0</v>
      </c>
      <c r="AO38" s="519">
        <f ca="1">IF(A38="","",Actions!C62+Actions!L62)</f>
        <v>0</v>
      </c>
      <c r="AP38" s="514">
        <f ca="1">IF(B38="","",Actions!D62+Actions!M62)</f>
        <v>0</v>
      </c>
      <c r="AQ38" s="514">
        <f ca="1">IF(C38="","",Actions!E62+Actions!N62)</f>
        <v>0</v>
      </c>
      <c r="AR38" s="514">
        <f ca="1">IF(D38="","",Actions!F62+Actions!O62)</f>
        <v>0</v>
      </c>
      <c r="AS38" s="514">
        <f ca="1">IF(E38="","",Actions!G62+Actions!P62)</f>
        <v>0</v>
      </c>
      <c r="AT38" s="513">
        <f t="shared" si="31"/>
        <v>0</v>
      </c>
      <c r="AU38" s="520">
        <f t="shared" si="32"/>
        <v>0</v>
      </c>
      <c r="AV38" s="521">
        <f t="shared" si="33"/>
        <v>0</v>
      </c>
      <c r="AW38" s="522">
        <f t="shared" si="34"/>
        <v>0</v>
      </c>
      <c r="AX38" s="454">
        <f t="shared" si="35"/>
        <v>0</v>
      </c>
      <c r="AY38" s="438">
        <f t="shared" si="36"/>
        <v>0</v>
      </c>
      <c r="AZ38" s="523">
        <f t="shared" si="37"/>
        <v>0</v>
      </c>
      <c r="BA38" s="524">
        <f t="shared" si="38"/>
        <v>0</v>
      </c>
      <c r="BB38" s="525">
        <f t="shared" si="39"/>
        <v>0</v>
      </c>
      <c r="BC38" s="456">
        <f ca="1">IF($A38="","",SUM(Errors!C37,Errors!L37))</f>
        <v>0</v>
      </c>
      <c r="BD38" s="457">
        <f ca="1">IF($A38="","",SUM(Errors!D37,Errors!M37))</f>
        <v>0</v>
      </c>
      <c r="BE38" s="457">
        <f ca="1">IF($A38="","",SUM(Errors!E37,Errors!N37))</f>
        <v>0</v>
      </c>
      <c r="BF38" s="457">
        <f ca="1">IF($A38="","",SUM(Errors!F37,Errors!O37))</f>
        <v>0</v>
      </c>
      <c r="BG38" s="458">
        <f ca="1">IF($A38="","",SUM(Errors!G37,Errors!P37))</f>
        <v>0</v>
      </c>
      <c r="BH38" s="447">
        <f t="shared" si="40"/>
        <v>0</v>
      </c>
      <c r="BI38" s="459" t="str">
        <f t="shared" si="41"/>
        <v/>
      </c>
      <c r="BJ38" s="459" t="str">
        <f t="shared" si="42"/>
        <v/>
      </c>
      <c r="BK38" s="428" t="str">
        <f t="shared" si="43"/>
        <v/>
      </c>
      <c r="BL38" s="526">
        <f ca="1">IF(OR(A38="",C38=0),"",SUM(Errors!C36,Errors!L36))</f>
        <v>0</v>
      </c>
      <c r="BM38" s="527">
        <f ca="1">IF(OR(A38="",C38=0),"",SUM(Errors!D36,Errors!M36))</f>
        <v>0</v>
      </c>
      <c r="BN38" s="527">
        <f ca="1">IF(OR(A38="",C38=0),"",SUM(Errors!E36,Errors!N36))</f>
        <v>0</v>
      </c>
      <c r="BO38" s="527">
        <f ca="1">IF(OR(A38="",C38=0),"",SUM(Errors!F36,Errors!O36))</f>
        <v>0</v>
      </c>
      <c r="BP38" s="527">
        <f ca="1">IF(OR(A38="",C38=0),"",SUM(Errors!G36,Errors!P36))</f>
        <v>0</v>
      </c>
      <c r="BQ38" s="528">
        <f t="shared" si="48"/>
        <v>0</v>
      </c>
    </row>
    <row r="39" spans="1:69" s="2" customFormat="1" ht="20" customHeight="1">
      <c r="A39" s="480" t="str">
        <f ca="1">IF(ISBLANK(Rosters!$H24),"",Rosters!$H24)</f>
        <v>247</v>
      </c>
      <c r="B39" s="481" t="str">
        <f ca="1">IF(ISBLANK(Rosters!$I24),"",Rosters!$I24)</f>
        <v>boo d. livers</v>
      </c>
      <c r="C39" s="529">
        <f ca="1">IF(A39="","",SUM(LU!AF22,LU!AF121))</f>
        <v>4</v>
      </c>
      <c r="D39" s="514">
        <f ca="1">IF(A39="","",SUM(LU!V22,LU!V121))</f>
        <v>0</v>
      </c>
      <c r="E39" s="514">
        <f ca="1">IF(A39="","",SUM(LU!AA22,LU!AA121))</f>
        <v>0</v>
      </c>
      <c r="F39" s="530">
        <f t="shared" si="44"/>
        <v>4</v>
      </c>
      <c r="G39" s="509">
        <f ca="1">IF(OR(C39=0,A39=""),"",SK!AO161)</f>
        <v>2</v>
      </c>
      <c r="H39" s="510">
        <f ca="1">IF(OR(A39="",C39=0),"",SK!AL161)</f>
        <v>0</v>
      </c>
      <c r="I39" s="510">
        <f ca="1">IF(OR(C39=0,A39=""),"",SK!AR161)</f>
        <v>0</v>
      </c>
      <c r="J39" s="438">
        <f ca="1">IF(OR(C39=0,A39=""),"",SK!AB161)</f>
        <v>11</v>
      </c>
      <c r="K39" s="511">
        <f ca="1">IF(OR(A39="",SK!AC161="",SK!AC161=0),"",J39/SK!AC161)</f>
        <v>1.375</v>
      </c>
      <c r="L39" s="509">
        <f ca="1">IF(OR(C39=0,A39=""),"",SK!AE161)</f>
        <v>0</v>
      </c>
      <c r="M39" s="513">
        <f ca="1">IF(OR(C39=0,A39=""),"",SK!AF161)</f>
        <v>4</v>
      </c>
      <c r="N39" s="510">
        <f ca="1">IF(OR(C39=0,A39=""),"",SK!AH161)</f>
        <v>4</v>
      </c>
      <c r="O39" s="510">
        <f ca="1">IF(OR(C39=0,A39=""),"",SK!AJ161)</f>
        <v>0</v>
      </c>
      <c r="P39" s="531">
        <f t="shared" ca="1" si="29"/>
        <v>1</v>
      </c>
      <c r="Q39" s="530">
        <f ca="1">IF(C39=0,"",SK!AG161)</f>
        <v>9</v>
      </c>
      <c r="R39" s="512">
        <f ca="1">IF(OR(A39="",F39=0),"",SUM(LU!AH68,LU!AH167))</f>
        <v>6</v>
      </c>
      <c r="S39" s="513">
        <f ca="1">IF(OR(A39="",F39=0),"",SUM(LU!AH91,LU!AH190))</f>
        <v>4</v>
      </c>
      <c r="T39" s="514">
        <f ca="1">IF(OR(C39=0,A39=""),"",SUM(LU!AF45,LU!AF144))</f>
        <v>2</v>
      </c>
      <c r="U39" s="514" t="str">
        <f ca="1">IF(OR(D39=0,A39=""),"",SUM(LU!V45,LU!V144))</f>
        <v/>
      </c>
      <c r="V39" s="514" t="str">
        <f ca="1">IF(OR(A39="",E39=0),"",SUM(LU!AA45,LU!AA144))</f>
        <v/>
      </c>
      <c r="W39" s="513">
        <f ca="1">IF(OR(A39="",F39=0),"",SUM(LU!AH45,LU!AH144))</f>
        <v>2</v>
      </c>
      <c r="X39" s="515">
        <f t="shared" ca="1" si="45"/>
        <v>0.5</v>
      </c>
      <c r="Y39" s="532"/>
      <c r="Z39" s="446">
        <f ca="1">IF(OR(A39="",F39=0),"",IF(LU!$V$5=0,"",R39-(SUM(R$26:R$41)/COUNT(R$26:R$41))))</f>
        <v>-39.571428571428569</v>
      </c>
      <c r="AA39" s="446">
        <f ca="1">IF(OR(A39="",F39=0),"",IF(LU!$V$5=0,"",S39-(SUM(S$26:S$41)/COUNT(S$26:S$41))))</f>
        <v>-8.9285714285714288</v>
      </c>
      <c r="AB39" s="447">
        <f ca="1">IF(F39=0,"",IF(LU!$V$5=0,"",W39-(SUM(W$26:W$41)/COUNT(W$26:W$41))))</f>
        <v>-30.642857142857146</v>
      </c>
      <c r="AC39" s="448">
        <f ca="1">IF(OR(A39="",X39="",LU!$V$5=0),"",X39-(SUM(W$26:W$41)/SUM(F$26:F$41)))</f>
        <v>-2.2041420118343193</v>
      </c>
      <c r="AD39" s="529">
        <f ca="1">IF(OR(A39="",F39=0),"",SUM(PT!Q78,PT!Q79))</f>
        <v>2</v>
      </c>
      <c r="AE39" s="514">
        <f ca="1">IF(OR(A39="",F39=0),"",SUM(PT!AH78,PT!AH79))</f>
        <v>0</v>
      </c>
      <c r="AF39" s="521">
        <f ca="1">IF(OR(A39="",F39=0),"",SUM(PT!AI78,PT!AI79))</f>
        <v>0</v>
      </c>
      <c r="AG39" s="480" t="str">
        <f t="shared" si="46"/>
        <v>247</v>
      </c>
      <c r="AH39" s="497" t="str">
        <f t="shared" si="47"/>
        <v>boo d. livers</v>
      </c>
      <c r="AI39" s="509">
        <f ca="1">IF($A39="","",Actions!C37+Actions!L37)</f>
        <v>0</v>
      </c>
      <c r="AJ39" s="510">
        <f ca="1">IF($A39="","",Actions!D37+Actions!M37)</f>
        <v>0</v>
      </c>
      <c r="AK39" s="510">
        <f ca="1">IF($A39="","",Actions!E37+Actions!N37)</f>
        <v>0</v>
      </c>
      <c r="AL39" s="510">
        <f ca="1">IF($A39="","",Actions!F37+Actions!O37)</f>
        <v>0</v>
      </c>
      <c r="AM39" s="510">
        <f ca="1">IF($A39="","",Actions!G37+Actions!P37)</f>
        <v>0</v>
      </c>
      <c r="AN39" s="518">
        <f t="shared" si="30"/>
        <v>0</v>
      </c>
      <c r="AO39" s="519">
        <f ca="1">IF(A39="","",Actions!C63+Actions!L63)</f>
        <v>0</v>
      </c>
      <c r="AP39" s="514">
        <f ca="1">IF(B39="","",Actions!D63+Actions!M63)</f>
        <v>0</v>
      </c>
      <c r="AQ39" s="514">
        <f ca="1">IF(C39="","",Actions!E63+Actions!N63)</f>
        <v>0</v>
      </c>
      <c r="AR39" s="514">
        <f ca="1">IF(D39="","",Actions!F63+Actions!O63)</f>
        <v>0</v>
      </c>
      <c r="AS39" s="514">
        <f ca="1">IF(E39="","",Actions!G63+Actions!P63)</f>
        <v>0</v>
      </c>
      <c r="AT39" s="513">
        <f t="shared" si="31"/>
        <v>0</v>
      </c>
      <c r="AU39" s="520">
        <f t="shared" si="32"/>
        <v>0</v>
      </c>
      <c r="AV39" s="521">
        <f t="shared" si="33"/>
        <v>0</v>
      </c>
      <c r="AW39" s="522">
        <f t="shared" si="34"/>
        <v>0</v>
      </c>
      <c r="AX39" s="454">
        <f t="shared" si="35"/>
        <v>0</v>
      </c>
      <c r="AY39" s="438">
        <f t="shared" si="36"/>
        <v>0</v>
      </c>
      <c r="AZ39" s="523">
        <f t="shared" si="37"/>
        <v>0</v>
      </c>
      <c r="BA39" s="524">
        <f t="shared" si="38"/>
        <v>0</v>
      </c>
      <c r="BB39" s="455">
        <f t="shared" si="39"/>
        <v>0</v>
      </c>
      <c r="BC39" s="456">
        <f ca="1">IF($A39="","",SUM(Errors!C38,Errors!L38))</f>
        <v>0</v>
      </c>
      <c r="BD39" s="457">
        <f ca="1">IF($A39="","",SUM(Errors!D38,Errors!M38))</f>
        <v>0</v>
      </c>
      <c r="BE39" s="457">
        <f ca="1">IF($A39="","",SUM(Errors!E38,Errors!N38))</f>
        <v>0</v>
      </c>
      <c r="BF39" s="457">
        <f ca="1">IF($A39="","",SUM(Errors!F38,Errors!O38))</f>
        <v>0</v>
      </c>
      <c r="BG39" s="458">
        <f ca="1">IF($A39="","",SUM(Errors!G38,Errors!P38))</f>
        <v>0</v>
      </c>
      <c r="BH39" s="447">
        <f t="shared" si="40"/>
        <v>0</v>
      </c>
      <c r="BI39" s="459" t="str">
        <f t="shared" si="41"/>
        <v/>
      </c>
      <c r="BJ39" s="459" t="str">
        <f t="shared" si="42"/>
        <v/>
      </c>
      <c r="BK39" s="428" t="str">
        <f t="shared" si="43"/>
        <v/>
      </c>
      <c r="BL39" s="526">
        <f ca="1">IF(OR(A39="",C39=0),"",SUM(Errors!C37,Errors!L37))</f>
        <v>0</v>
      </c>
      <c r="BM39" s="527">
        <f ca="1">IF(OR(A39="",C39=0),"",SUM(Errors!D37,Errors!M37))</f>
        <v>0</v>
      </c>
      <c r="BN39" s="527">
        <f ca="1">IF(OR(A39="",C39=0),"",SUM(Errors!E37,Errors!N37))</f>
        <v>0</v>
      </c>
      <c r="BO39" s="527">
        <f ca="1">IF(OR(A39="",C39=0),"",SUM(Errors!F37,Errors!O37))</f>
        <v>0</v>
      </c>
      <c r="BP39" s="527">
        <f ca="1">IF(OR(A39="",C39=0),"",SUM(Errors!G37,Errors!P37))</f>
        <v>0</v>
      </c>
      <c r="BQ39" s="528">
        <f t="shared" si="48"/>
        <v>0</v>
      </c>
    </row>
    <row r="40" spans="1:69" s="2" customFormat="1" ht="19.5" customHeight="1">
      <c r="A40" s="480" t="str">
        <f ca="1">IF(ISBLANK(Rosters!$H25),"",Rosters!$H25)</f>
        <v/>
      </c>
      <c r="B40" s="481" t="str">
        <f ca="1">IF(ISBLANK(Rosters!$I25),"",Rosters!$I25)</f>
        <v/>
      </c>
      <c r="C40" s="529" t="str">
        <f ca="1">IF(A40="","",SUM(LU!AF23,LU!AF122))</f>
        <v/>
      </c>
      <c r="D40" s="514" t="str">
        <f ca="1">IF(A40="","",SUM(LU!V23,LU!V122))</f>
        <v/>
      </c>
      <c r="E40" s="514" t="str">
        <f ca="1">IF(A40="","",SUM(LU!AA23,LU!AA122))</f>
        <v/>
      </c>
      <c r="F40" s="530" t="str">
        <f t="shared" si="44"/>
        <v/>
      </c>
      <c r="G40" s="509" t="str">
        <f ca="1">IF(OR(C40=0,A40=""),"",SK!AO164)</f>
        <v/>
      </c>
      <c r="H40" s="510" t="str">
        <f ca="1">IF(OR(A40="",C40=0),"",SK!AL164)</f>
        <v/>
      </c>
      <c r="I40" s="510" t="str">
        <f ca="1">IF(OR(C40=0,A40=""),"",SK!AR164)</f>
        <v/>
      </c>
      <c r="J40" s="438" t="str">
        <f ca="1">IF(OR(C40=0,A40=""),"",SK!AB164)</f>
        <v/>
      </c>
      <c r="K40" s="511" t="str">
        <f ca="1">IF(OR(A40="",SK!AC164="",SK!AC164=0),"",J40/SK!AC164)</f>
        <v/>
      </c>
      <c r="L40" s="509" t="str">
        <f ca="1">IF(OR(C40=0,A40=""),"",SK!AE164)</f>
        <v/>
      </c>
      <c r="M40" s="513" t="str">
        <f ca="1">IF(OR(C40=0,A40=""),"",SK!AF164)</f>
        <v/>
      </c>
      <c r="N40" s="510" t="str">
        <f ca="1">IF(OR(C40=0,A40=""),"",SK!AH164)</f>
        <v/>
      </c>
      <c r="O40" s="510" t="str">
        <f ca="1">IF(OR(C40=0,A40=""),"",SK!AJ164)</f>
        <v/>
      </c>
      <c r="P40" s="531" t="str">
        <f t="shared" si="29"/>
        <v/>
      </c>
      <c r="Q40" s="530" t="str">
        <f ca="1">IF(C40=0,"",SK!AG164)</f>
        <v/>
      </c>
      <c r="R40" s="512" t="str">
        <f ca="1">IF(OR(A40="",F40=0),"",SUM(LU!AH69,LU!AH168))</f>
        <v/>
      </c>
      <c r="S40" s="513" t="str">
        <f ca="1">IF(OR(A40="",F40=0),"",SUM(LU!AH92,LU!AH191))</f>
        <v/>
      </c>
      <c r="T40" s="514" t="str">
        <f ca="1">IF(OR(C40=0,A40=""),"",SUM(LU!AF46,LU!AF145))</f>
        <v/>
      </c>
      <c r="U40" s="514" t="str">
        <f ca="1">IF(OR(D40=0,A40=""),"",SUM(LU!V46,LU!V145))</f>
        <v/>
      </c>
      <c r="V40" s="514" t="str">
        <f ca="1">IF(OR(A40="",E40=0),"",SUM(LU!AA46,LU!AA145))</f>
        <v/>
      </c>
      <c r="W40" s="513" t="str">
        <f ca="1">IF(OR(A40="",F40=0),"",SUM(LU!AH46,LU!AH145))</f>
        <v/>
      </c>
      <c r="X40" s="515" t="str">
        <f t="shared" si="45"/>
        <v/>
      </c>
      <c r="Y40" s="516"/>
      <c r="Z40" s="446" t="str">
        <f ca="1">IF(OR(A40="",F40=0),"",IF(LU!$V$5=0,"",R40-(SUM(R$26:R$41)/COUNT(R$26:R$41))))</f>
        <v/>
      </c>
      <c r="AA40" s="446" t="str">
        <f ca="1">IF(OR(A40="",F40=0),"",IF(LU!$V$5=0,"",S40-(SUM(S$26:S$41)/COUNT(S$26:S$41))))</f>
        <v/>
      </c>
      <c r="AB40" s="447" t="e">
        <f ca="1">IF(F40=0,"",IF(LU!$V$5=0,"",W40-(SUM(W$26:W$41)/COUNT(W$26:W$41))))</f>
        <v>#VALUE!</v>
      </c>
      <c r="AC40" s="448" t="str">
        <f ca="1">IF(OR(A40="",X40="",LU!$V$5=0),"",X40-(SUM(W$26:W$41)/SUM(F$26:F$41)))</f>
        <v/>
      </c>
      <c r="AD40" s="529" t="str">
        <f ca="1">IF(OR(A40="",F40=0),"",SUM(PT!Q80,PT!Q81))</f>
        <v/>
      </c>
      <c r="AE40" s="514" t="str">
        <f ca="1">IF(OR(A40="",F40=0),"",SUM(PT!AH80,PT!AH81))</f>
        <v/>
      </c>
      <c r="AF40" s="521" t="str">
        <f ca="1">IF(OR(A40="",F40=0),"",SUM(PT!AI80,PT!AI81))</f>
        <v/>
      </c>
      <c r="AG40" s="432" t="str">
        <f t="shared" si="46"/>
        <v/>
      </c>
      <c r="AH40" s="533" t="str">
        <f t="shared" si="47"/>
        <v/>
      </c>
      <c r="AI40" s="509" t="str">
        <f ca="1">IF($A40="","",Actions!C38+Actions!L38)</f>
        <v/>
      </c>
      <c r="AJ40" s="510" t="str">
        <f ca="1">IF($A40="","",Actions!D38+Actions!M38)</f>
        <v/>
      </c>
      <c r="AK40" s="510" t="str">
        <f ca="1">IF($A40="","",Actions!E38+Actions!N38)</f>
        <v/>
      </c>
      <c r="AL40" s="510" t="str">
        <f ca="1">IF($A40="","",Actions!F38+Actions!O38)</f>
        <v/>
      </c>
      <c r="AM40" s="510" t="str">
        <f ca="1">IF($A40="","",Actions!G38+Actions!P38)</f>
        <v/>
      </c>
      <c r="AN40" s="518" t="str">
        <f t="shared" si="30"/>
        <v/>
      </c>
      <c r="AO40" s="519" t="str">
        <f ca="1">IF(A40="","",Actions!C64+Actions!L64)</f>
        <v/>
      </c>
      <c r="AP40" s="514" t="str">
        <f ca="1">IF(B40="","",Actions!D64+Actions!M64)</f>
        <v/>
      </c>
      <c r="AQ40" s="514" t="str">
        <f ca="1">IF(C40="","",Actions!E64+Actions!N64)</f>
        <v/>
      </c>
      <c r="AR40" s="514" t="str">
        <f ca="1">IF(D40="","",Actions!F64+Actions!O64)</f>
        <v/>
      </c>
      <c r="AS40" s="514" t="str">
        <f ca="1">IF(E40="","",Actions!G64+Actions!P64)</f>
        <v/>
      </c>
      <c r="AT40" s="513" t="str">
        <f t="shared" si="31"/>
        <v/>
      </c>
      <c r="AU40" s="520" t="str">
        <f t="shared" si="32"/>
        <v/>
      </c>
      <c r="AV40" s="521" t="str">
        <f t="shared" si="33"/>
        <v/>
      </c>
      <c r="AW40" s="522" t="str">
        <f t="shared" si="34"/>
        <v/>
      </c>
      <c r="AX40" s="454" t="str">
        <f t="shared" si="35"/>
        <v/>
      </c>
      <c r="AY40" s="438" t="str">
        <f t="shared" si="36"/>
        <v/>
      </c>
      <c r="AZ40" s="523" t="str">
        <f t="shared" si="37"/>
        <v/>
      </c>
      <c r="BA40" s="524" t="str">
        <f t="shared" si="38"/>
        <v/>
      </c>
      <c r="BB40" s="455" t="str">
        <f t="shared" si="39"/>
        <v/>
      </c>
      <c r="BC40" s="456" t="str">
        <f ca="1">IF($A40="","",SUM(Errors!C39,Errors!L39))</f>
        <v/>
      </c>
      <c r="BD40" s="457" t="str">
        <f ca="1">IF($A40="","",SUM(Errors!D39,Errors!M39))</f>
        <v/>
      </c>
      <c r="BE40" s="457" t="str">
        <f ca="1">IF($A40="","",SUM(Errors!E39,Errors!N39))</f>
        <v/>
      </c>
      <c r="BF40" s="457" t="str">
        <f ca="1">IF($A40="","",SUM(Errors!F39,Errors!O39))</f>
        <v/>
      </c>
      <c r="BG40" s="458" t="str">
        <f ca="1">IF($A40="","",SUM(Errors!G39,Errors!P39))</f>
        <v/>
      </c>
      <c r="BH40" s="447" t="str">
        <f t="shared" si="40"/>
        <v/>
      </c>
      <c r="BI40" s="459" t="str">
        <f t="shared" si="41"/>
        <v/>
      </c>
      <c r="BJ40" s="459" t="str">
        <f t="shared" si="42"/>
        <v/>
      </c>
      <c r="BK40" s="428" t="str">
        <f t="shared" si="43"/>
        <v/>
      </c>
      <c r="BL40" s="526" t="str">
        <f ca="1">IF(OR(A40="",C40=0),"",SUM(Errors!C38,Errors!L38))</f>
        <v/>
      </c>
      <c r="BM40" s="527" t="str">
        <f ca="1">IF(OR(A40="",C40=0),"",SUM(Errors!D38,Errors!M38))</f>
        <v/>
      </c>
      <c r="BN40" s="527" t="str">
        <f ca="1">IF(OR(A40="",C40=0),"",SUM(Errors!E38,Errors!N38))</f>
        <v/>
      </c>
      <c r="BO40" s="527" t="str">
        <f ca="1">IF(OR(A40="",C40=0),"",SUM(Errors!F38,Errors!O38))</f>
        <v/>
      </c>
      <c r="BP40" s="527" t="str">
        <f ca="1">IF(OR(A40="",C40=0),"",SUM(Errors!G38,Errors!P38))</f>
        <v/>
      </c>
      <c r="BQ40" s="528" t="str">
        <f t="shared" si="48"/>
        <v/>
      </c>
    </row>
    <row r="41" spans="1:69" s="2" customFormat="1" ht="20" customHeight="1">
      <c r="A41" s="480" t="str">
        <f ca="1">IF(ISBLANK(Rosters!$H26),"",Rosters!$H26)</f>
        <v/>
      </c>
      <c r="B41" s="481" t="str">
        <f ca="1">IF(ISBLANK(Rosters!$I26),"",Rosters!$I26)</f>
        <v/>
      </c>
      <c r="C41" s="507" t="str">
        <f ca="1">IF(A41="","",SUM(LU!AF24,LU!AF123))</f>
        <v/>
      </c>
      <c r="D41" s="508" t="str">
        <f ca="1">IF(A41="","",SUM(LU!V24,LU!V123))</f>
        <v/>
      </c>
      <c r="E41" s="508" t="str">
        <f ca="1">IF(A41="","",SUM(LU!AA24,LU!AA123))</f>
        <v/>
      </c>
      <c r="F41" s="491" t="str">
        <f>IF(A41="","",SUM(C41:E41))</f>
        <v/>
      </c>
      <c r="G41" s="509" t="str">
        <f ca="1">IF(OR(C41=0,A41=""),"",SK!AO167)</f>
        <v/>
      </c>
      <c r="H41" s="510" t="str">
        <f ca="1">IF(OR(A41="",C41=0),"",SK!AL167)</f>
        <v/>
      </c>
      <c r="I41" s="510" t="str">
        <f ca="1">IF(OR(C41=0,A41=""),"",SK!AR167)</f>
        <v/>
      </c>
      <c r="J41" s="438" t="str">
        <f ca="1">IF(OR(C41=0,A41=""),"",SK!AB167)</f>
        <v/>
      </c>
      <c r="K41" s="511" t="str">
        <f ca="1">IF(OR(A41="",SK!AC167="",SK!AC167=0),"",J41/SK!AC167)</f>
        <v/>
      </c>
      <c r="L41" s="488" t="str">
        <f ca="1">IF(OR(C41=0,A41=""),"",SK!AE167)</f>
        <v/>
      </c>
      <c r="M41" s="489" t="str">
        <f ca="1">IF(OR(C41=0,A41=""),"",SK!AF167)</f>
        <v/>
      </c>
      <c r="N41" s="485" t="str">
        <f ca="1">IF(OR(C41=0,A41=""),"",SK!AH167)</f>
        <v/>
      </c>
      <c r="O41" s="485" t="str">
        <f ca="1">IF(OR(C41=0,A41=""),"",SK!AJ167)</f>
        <v/>
      </c>
      <c r="P41" s="490" t="str">
        <f ca="1">IF(OR(A41="",C41="",C41=0),"",M41/C41)</f>
        <v/>
      </c>
      <c r="Q41" s="491" t="str">
        <f ca="1">IF(C41=0,"",SK!AG167)</f>
        <v/>
      </c>
      <c r="R41" s="512" t="str">
        <f ca="1">IF(OR(A41="",F41=0),"",SUM(LU!AH70,LU!AH169))</f>
        <v/>
      </c>
      <c r="S41" s="513" t="str">
        <f ca="1">IF(OR(A41="",F41=0),"",SUM(LU!AH93,LU!AH192))</f>
        <v/>
      </c>
      <c r="T41" s="514" t="str">
        <f ca="1">IF(OR(C41=0,A41=""),"",SUM(LU!AF47,LU!AF146))</f>
        <v/>
      </c>
      <c r="U41" s="514" t="str">
        <f ca="1">IF(OR(D41=0,A41=""),"",SUM(LU!V47,LU!V146))</f>
        <v/>
      </c>
      <c r="V41" s="514" t="str">
        <f ca="1">IF(OR(A41="",E41=0),"",SUM(LU!AA47,LU!AA146))</f>
        <v/>
      </c>
      <c r="W41" s="513" t="str">
        <f ca="1">IF(OR(A41="",F41=0),"",SUM(LU!AH47,LU!AH146))</f>
        <v/>
      </c>
      <c r="X41" s="515" t="str">
        <f ca="1">IF(OR(A41="",F41="",F41=0),"",W41/F41)</f>
        <v/>
      </c>
      <c r="Y41" s="516"/>
      <c r="Z41" s="446" t="str">
        <f ca="1">IF(OR(A41="",F41=0),"",IF(LU!$V$5=0,"",R41-(SUM(R$26:R$41)/COUNT(R$26:R$41))))</f>
        <v/>
      </c>
      <c r="AA41" s="446" t="str">
        <f ca="1">IF(OR(A41="",F41=0),"",IF(LU!$V$5=0,"",S41-(SUM(S$26:S$41)/COUNT(S$26:S$41))))</f>
        <v/>
      </c>
      <c r="AB41" s="447" t="e">
        <f ca="1">IF(F41=0,"",IF(LU!$V$5=0,"",W41-(SUM(W$26:W$41)/COUNT(W$26:W$41))))</f>
        <v>#VALUE!</v>
      </c>
      <c r="AC41" s="448" t="str">
        <f ca="1">IF(OR(A41="",X41="",LU!$V$5=0),"",X41-(SUM(W$26:W$41)/SUM(F$26:F$41)))</f>
        <v/>
      </c>
      <c r="AD41" s="507" t="str">
        <f ca="1">IF(OR(A41="",F41=0),"",SUM(PT!Q82,PT!Q83))</f>
        <v/>
      </c>
      <c r="AE41" s="508" t="str">
        <f ca="1">IF(OR(A41="",F41=0),"",SUM(PT!AH82,PT!AH83))</f>
        <v/>
      </c>
      <c r="AF41" s="517" t="str">
        <f ca="1">IF(OR(A41="",F41=0),"",SUM(PT!AI82,PT!AI83))</f>
        <v/>
      </c>
      <c r="AG41" s="480" t="str">
        <f t="shared" ref="AG41:AH45" si="49">A41</f>
        <v/>
      </c>
      <c r="AH41" s="497" t="str">
        <f t="shared" si="49"/>
        <v/>
      </c>
      <c r="AI41" s="509" t="str">
        <f ca="1">IF($A41="","",Actions!C39+Actions!L39)</f>
        <v/>
      </c>
      <c r="AJ41" s="510" t="str">
        <f ca="1">IF($A41="","",Actions!D39+Actions!M39)</f>
        <v/>
      </c>
      <c r="AK41" s="510" t="str">
        <f ca="1">IF($A41="","",Actions!E39+Actions!N39)</f>
        <v/>
      </c>
      <c r="AL41" s="510" t="str">
        <f ca="1">IF($A41="","",Actions!F39+Actions!O39)</f>
        <v/>
      </c>
      <c r="AM41" s="510" t="str">
        <f ca="1">IF($A41="","",Actions!G39+Actions!P39)</f>
        <v/>
      </c>
      <c r="AN41" s="518" t="str">
        <f ca="1">IF(A41="","",SUM(AI41:AM41))</f>
        <v/>
      </c>
      <c r="AO41" s="519" t="str">
        <f ca="1">IF(A41="","",Actions!C65+Actions!L65)</f>
        <v/>
      </c>
      <c r="AP41" s="514" t="str">
        <f ca="1">IF(B41="","",Actions!D65+Actions!M65)</f>
        <v/>
      </c>
      <c r="AQ41" s="514" t="str">
        <f ca="1">IF(C41="","",Actions!E65+Actions!N65)</f>
        <v/>
      </c>
      <c r="AR41" s="514" t="str">
        <f ca="1">IF(D41="","",Actions!F65+Actions!O65)</f>
        <v/>
      </c>
      <c r="AS41" s="514" t="str">
        <f ca="1">IF(E41="","",Actions!G65+Actions!P65)</f>
        <v/>
      </c>
      <c r="AT41" s="513" t="str">
        <f>IF(A41="","",SUM(AO41:AS41))</f>
        <v/>
      </c>
      <c r="AU41" s="520" t="str">
        <f>IF(A41="","",SUM(AN41,AT41))</f>
        <v/>
      </c>
      <c r="AV41" s="521" t="str">
        <f>IF(A41="","",SUM(AJ41,AR41))</f>
        <v/>
      </c>
      <c r="AW41" s="522" t="str">
        <f>IF(OR(A41="",F41="",F41=0),"",AN41/F41)</f>
        <v/>
      </c>
      <c r="AX41" s="454" t="str">
        <f>IF(OR(A41="",AN$46=0),"",AN41/AN$46)</f>
        <v/>
      </c>
      <c r="AY41" s="438" t="str">
        <f>IF(OR(A41="",F41="",F41=0),"",AT41/F41)</f>
        <v/>
      </c>
      <c r="AZ41" s="523" t="str">
        <f>IF(OR(A41="",AT$46=0),"",AT41/AT$46)</f>
        <v/>
      </c>
      <c r="BA41" s="524" t="str">
        <f>IF(OR(A41="",F41="",F41=0),"",AU41/F41)</f>
        <v/>
      </c>
      <c r="BB41" s="525" t="str">
        <f>IF(OR(A41="",AU$46=0),"",AU41/AU$46)</f>
        <v/>
      </c>
      <c r="BC41" s="456" t="str">
        <f ca="1">IF($A41="","",SUM(Errors!C40,Errors!L40))</f>
        <v/>
      </c>
      <c r="BD41" s="457" t="str">
        <f ca="1">IF($A41="","",SUM(Errors!D40,Errors!M40))</f>
        <v/>
      </c>
      <c r="BE41" s="457" t="str">
        <f ca="1">IF($A41="","",SUM(Errors!E40,Errors!N40))</f>
        <v/>
      </c>
      <c r="BF41" s="457" t="str">
        <f ca="1">IF($A41="","",SUM(Errors!F40,Errors!O40))</f>
        <v/>
      </c>
      <c r="BG41" s="458" t="str">
        <f ca="1">IF($A41="","",SUM(Errors!G40,Errors!P40))</f>
        <v/>
      </c>
      <c r="BH41" s="447" t="str">
        <f>IF(A41="","",SUM(BC41:BG41))</f>
        <v/>
      </c>
      <c r="BI41" s="459" t="str">
        <f>IF(A41="","",IF(SUM(AQ41,AR41,BE41,BD41)=0,"",SUM(AQ41,AR41,BE41)/SUM(AQ41,AR41,BE41,BD41)))</f>
        <v/>
      </c>
      <c r="BJ41" s="459" t="str">
        <f>IF(A41="","",IF(SUM(AQ41,AR41,BD41,BE41)=0,"",SUM(AQ41,AR41)/SUM(AQ41,AR41,BD41,BE41)))</f>
        <v/>
      </c>
      <c r="BK41" s="428" t="str">
        <f>IF(A41="","",IF(SUM(AO41:AP41,BC41,BG41)=0,"",SUM(AO41,AP41)/(SUM(AO41,AP41,BC41,BG41))))</f>
        <v/>
      </c>
      <c r="BL41" s="526" t="str">
        <f ca="1">IF(OR(A41="",C41=0),"",SUM(Errors!C39,Errors!L39))</f>
        <v/>
      </c>
      <c r="BM41" s="527" t="str">
        <f ca="1">IF(OR(A41="",C41=0),"",SUM(Errors!D39,Errors!M39))</f>
        <v/>
      </c>
      <c r="BN41" s="527" t="str">
        <f ca="1">IF(OR(A41="",C41=0),"",SUM(Errors!E39,Errors!N39))</f>
        <v/>
      </c>
      <c r="BO41" s="527" t="str">
        <f ca="1">IF(OR(A41="",C41=0),"",SUM(Errors!F39,Errors!O39))</f>
        <v/>
      </c>
      <c r="BP41" s="527" t="str">
        <f ca="1">IF(OR(A41="",C41=0),"",SUM(Errors!G39,Errors!P39))</f>
        <v/>
      </c>
      <c r="BQ41" s="528" t="str">
        <f t="shared" si="48"/>
        <v/>
      </c>
    </row>
    <row r="42" spans="1:69" s="2" customFormat="1" ht="20" customHeight="1">
      <c r="A42" s="480" t="str">
        <f ca="1">IF(ISBLANK(Rosters!$H27),"",Rosters!$H27)</f>
        <v/>
      </c>
      <c r="B42" s="481" t="str">
        <f ca="1">IF(ISBLANK(Rosters!$I27),"",Rosters!$I27)</f>
        <v/>
      </c>
      <c r="C42" s="507" t="str">
        <f ca="1">IF(A42="","",SUM(LU!AF25,LU!AF124))</f>
        <v/>
      </c>
      <c r="D42" s="508" t="str">
        <f ca="1">IF(A42="","",SUM(LU!V25,LU!V124))</f>
        <v/>
      </c>
      <c r="E42" s="508" t="str">
        <f ca="1">IF(A42="","",SUM(LU!AA25,LU!AA124))</f>
        <v/>
      </c>
      <c r="F42" s="491" t="str">
        <f>IF(A42="","",SUM(C42:E42))</f>
        <v/>
      </c>
      <c r="G42" s="509" t="str">
        <f ca="1">IF(OR(C42=0,A42=""),"",SK!AO170)</f>
        <v/>
      </c>
      <c r="H42" s="510" t="str">
        <f ca="1">IF(OR(A42="",C42=0),"",SK!AL170)</f>
        <v/>
      </c>
      <c r="I42" s="510" t="str">
        <f ca="1">IF(OR(C42=0,A42=""),"",SK!AR170)</f>
        <v/>
      </c>
      <c r="J42" s="438" t="str">
        <f ca="1">IF(OR(C42=0,A42=""),"",SK!AB170)</f>
        <v/>
      </c>
      <c r="K42" s="511" t="str">
        <f ca="1">IF(OR(A42="",SK!AC170="",SK!AC170=0),"",J42/SK!AC170)</f>
        <v/>
      </c>
      <c r="L42" s="488" t="str">
        <f ca="1">IF(OR(C42=0,A42=""),"",SK!AE170)</f>
        <v/>
      </c>
      <c r="M42" s="489" t="str">
        <f ca="1">IF(OR(C42=0,A42=""),"",SK!AF170)</f>
        <v/>
      </c>
      <c r="N42" s="485" t="str">
        <f ca="1">IF(OR(C42=0,A42=""),"",SK!AH170)</f>
        <v/>
      </c>
      <c r="O42" s="485" t="str">
        <f ca="1">IF(OR(C42=0,A42=""),"",SK!AJ170)</f>
        <v/>
      </c>
      <c r="P42" s="490" t="str">
        <f ca="1">IF(OR(A42="",C42="",C42=0),"",M42/C42)</f>
        <v/>
      </c>
      <c r="Q42" s="491" t="str">
        <f ca="1">IF(C42=0,"",SK!AG170)</f>
        <v/>
      </c>
      <c r="R42" s="512" t="str">
        <f ca="1">IF(OR(A42="",F42=0),"",SUM(LU!AH71,LU!AH170))</f>
        <v/>
      </c>
      <c r="S42" s="513" t="str">
        <f ca="1">IF(OR(A42="",F42=0),"",SUM(LU!AH94,LU!AH193))</f>
        <v/>
      </c>
      <c r="T42" s="514" t="str">
        <f ca="1">IF(OR(C42=0,A42=""),"",SUM(LU!AF48,LU!AF147))</f>
        <v/>
      </c>
      <c r="U42" s="514" t="str">
        <f ca="1">IF(OR(D42=0,A42=""),"",SUM(LU!V48,LU!V147))</f>
        <v/>
      </c>
      <c r="V42" s="514" t="str">
        <f ca="1">IF(OR(A42="",E42=0),"",SUM(LU!AA48,LU!AA147))</f>
        <v/>
      </c>
      <c r="W42" s="513" t="str">
        <f ca="1">IF(OR(A42="",F42=0),"",SUM(LU!AH48,LU!AH147))</f>
        <v/>
      </c>
      <c r="X42" s="515" t="str">
        <f ca="1">IF(OR(A42="",F42="",F42=0),"",W42/F42)</f>
        <v/>
      </c>
      <c r="Y42" s="516"/>
      <c r="Z42" s="446" t="str">
        <f ca="1">IF(OR(A42="",F42=0),"",IF(LU!$V$5=0,"",R42-(SUM(R$26:R$41)/COUNT(R$26:R$41))))</f>
        <v/>
      </c>
      <c r="AA42" s="446" t="str">
        <f ca="1">IF(OR(A42="",F42=0),"",IF(LU!$V$5=0,"",S42-(SUM(S$26:S$41)/COUNT(S$26:S$41))))</f>
        <v/>
      </c>
      <c r="AB42" s="447" t="e">
        <f ca="1">IF(F42=0,"",IF(LU!$V$5=0,"",W42-(SUM(W$26:W$41)/COUNT(W$26:W$41))))</f>
        <v>#VALUE!</v>
      </c>
      <c r="AC42" s="448" t="str">
        <f ca="1">IF(OR(A42="",X42="",LU!$V$5=0),"",X42-(SUM(W$26:W$41)/SUM(F$26:F$41)))</f>
        <v/>
      </c>
      <c r="AD42" s="507" t="str">
        <f ca="1">IF(OR(A42="",F42=0),"",SUM(PT!Q84,PT!Q85))</f>
        <v/>
      </c>
      <c r="AE42" s="508" t="str">
        <f ca="1">IF(OR(A42="",F42=0),"",SUM(PT!AH84,PT!AH85))</f>
        <v/>
      </c>
      <c r="AF42" s="517" t="str">
        <f ca="1">IF(OR(A42="",F42=0),"",SUM(PT!AI84,PT!AI85))</f>
        <v/>
      </c>
      <c r="AG42" s="480" t="str">
        <f t="shared" si="49"/>
        <v/>
      </c>
      <c r="AH42" s="497" t="str">
        <f t="shared" si="49"/>
        <v/>
      </c>
      <c r="AI42" s="509" t="str">
        <f ca="1">IF($A42="","",Actions!C40+Actions!L40)</f>
        <v/>
      </c>
      <c r="AJ42" s="510" t="str">
        <f ca="1">IF($A42="","",Actions!D40+Actions!M40)</f>
        <v/>
      </c>
      <c r="AK42" s="510" t="str">
        <f ca="1">IF($A42="","",Actions!E40+Actions!N40)</f>
        <v/>
      </c>
      <c r="AL42" s="510" t="str">
        <f ca="1">IF($A42="","",Actions!F40+Actions!O40)</f>
        <v/>
      </c>
      <c r="AM42" s="510" t="str">
        <f ca="1">IF($A42="","",Actions!G40+Actions!P40)</f>
        <v/>
      </c>
      <c r="AN42" s="518" t="str">
        <f ca="1">IF(A42="","",SUM(AI42:AM42))</f>
        <v/>
      </c>
      <c r="AO42" s="519" t="str">
        <f ca="1">IF(A42="","",Actions!C66+Actions!L66)</f>
        <v/>
      </c>
      <c r="AP42" s="514" t="str">
        <f ca="1">IF(B42="","",Actions!D66+Actions!M66)</f>
        <v/>
      </c>
      <c r="AQ42" s="514" t="str">
        <f ca="1">IF(C42="","",Actions!E66+Actions!N66)</f>
        <v/>
      </c>
      <c r="AR42" s="514" t="str">
        <f ca="1">IF(D42="","",Actions!F66+Actions!O66)</f>
        <v/>
      </c>
      <c r="AS42" s="514" t="str">
        <f ca="1">IF(E42="","",Actions!G66+Actions!P66)</f>
        <v/>
      </c>
      <c r="AT42" s="513" t="str">
        <f>IF(A42="","",SUM(AO42:AS42))</f>
        <v/>
      </c>
      <c r="AU42" s="520" t="str">
        <f>IF(A42="","",SUM(AN42,AT42))</f>
        <v/>
      </c>
      <c r="AV42" s="521" t="str">
        <f>IF(A42="","",SUM(AJ42,AR42))</f>
        <v/>
      </c>
      <c r="AW42" s="522" t="str">
        <f>IF(OR(A42="",F42="",F42=0),"",AN42/F42)</f>
        <v/>
      </c>
      <c r="AX42" s="454" t="str">
        <f>IF(OR(A42="",AN$46=0),"",AN42/AN$46)</f>
        <v/>
      </c>
      <c r="AY42" s="438" t="str">
        <f>IF(OR(A42="",F42="",F42=0),"",AT42/F42)</f>
        <v/>
      </c>
      <c r="AZ42" s="523" t="str">
        <f>IF(OR(A42="",AT$46=0),"",AT42/AT$46)</f>
        <v/>
      </c>
      <c r="BA42" s="524" t="str">
        <f>IF(OR(A42="",F42="",F42=0),"",AU42/F42)</f>
        <v/>
      </c>
      <c r="BB42" s="525" t="str">
        <f>IF(OR(A42="",AU$46=0),"",AU42/AU$46)</f>
        <v/>
      </c>
      <c r="BC42" s="456" t="str">
        <f ca="1">IF($A42="","",SUM(Errors!C41,Errors!L41))</f>
        <v/>
      </c>
      <c r="BD42" s="457" t="str">
        <f ca="1">IF($A42="","",SUM(Errors!D41,Errors!M41))</f>
        <v/>
      </c>
      <c r="BE42" s="457" t="str">
        <f ca="1">IF($A42="","",SUM(Errors!E41,Errors!N41))</f>
        <v/>
      </c>
      <c r="BF42" s="457" t="str">
        <f ca="1">IF($A42="","",SUM(Errors!F41,Errors!O41))</f>
        <v/>
      </c>
      <c r="BG42" s="458" t="str">
        <f ca="1">IF($A42="","",SUM(Errors!G41,Errors!P41))</f>
        <v/>
      </c>
      <c r="BH42" s="447" t="str">
        <f>IF(A42="","",SUM(BC42:BG42))</f>
        <v/>
      </c>
      <c r="BI42" s="459" t="str">
        <f>IF(A42="","",IF(SUM(AQ42,AR42,BE42,BD42)=0,"",SUM(AQ42,AR42,BE42)/SUM(AQ42,AR42,BE42,BD42)))</f>
        <v/>
      </c>
      <c r="BJ42" s="459" t="str">
        <f>IF(A42="","",IF(SUM(AQ42,AR42,BD42,BE42)=0,"",SUM(AQ42,AR42)/SUM(AQ42,AR42,BD42,BE42)))</f>
        <v/>
      </c>
      <c r="BK42" s="428" t="str">
        <f>IF(A42="","",IF(SUM(AO42:AP42,BC42,BG42)=0,"",SUM(AO42,AP42)/(SUM(AO42,AP42,BC42,BG42))))</f>
        <v/>
      </c>
      <c r="BL42" s="526" t="str">
        <f ca="1">IF(OR(A42="",C42=0),"",SUM(Errors!C40,Errors!L40))</f>
        <v/>
      </c>
      <c r="BM42" s="527" t="str">
        <f ca="1">IF(OR(A42="",C42=0),"",SUM(Errors!D40,Errors!M40))</f>
        <v/>
      </c>
      <c r="BN42" s="527" t="str">
        <f ca="1">IF(OR(A42="",C42=0),"",SUM(Errors!E40,Errors!N40))</f>
        <v/>
      </c>
      <c r="BO42" s="527" t="str">
        <f ca="1">IF(OR(A42="",C42=0),"",SUM(Errors!F40,Errors!O40))</f>
        <v/>
      </c>
      <c r="BP42" s="527" t="str">
        <f ca="1">IF(OR(A42="",C42=0),"",SUM(Errors!G40,Errors!P40))</f>
        <v/>
      </c>
      <c r="BQ42" s="528" t="str">
        <f t="shared" si="48"/>
        <v/>
      </c>
    </row>
    <row r="43" spans="1:69" s="2" customFormat="1" ht="20" customHeight="1">
      <c r="A43" s="480" t="str">
        <f ca="1">IF(ISBLANK(Rosters!$H28),"",Rosters!$H28)</f>
        <v/>
      </c>
      <c r="B43" s="481" t="str">
        <f ca="1">IF(ISBLANK(Rosters!$I28),"",Rosters!$I28)</f>
        <v/>
      </c>
      <c r="C43" s="507" t="str">
        <f ca="1">IF(A43="","",SUM(LU!AF26,LU!AF125))</f>
        <v/>
      </c>
      <c r="D43" s="508" t="str">
        <f ca="1">IF(A43="","",SUM(LU!V26,LU!V125))</f>
        <v/>
      </c>
      <c r="E43" s="508" t="str">
        <f ca="1">IF(A43="","",SUM(LU!AA26,LU!AA125))</f>
        <v/>
      </c>
      <c r="F43" s="491" t="str">
        <f>IF(A43="","",SUM(C43:E43))</f>
        <v/>
      </c>
      <c r="G43" s="509" t="str">
        <f ca="1">IF(OR(C43=0,A43=""),"",SK!AO173)</f>
        <v/>
      </c>
      <c r="H43" s="510" t="str">
        <f ca="1">IF(OR(A43="",C43=0),"",SK!AL173)</f>
        <v/>
      </c>
      <c r="I43" s="510" t="str">
        <f ca="1">IF(OR(C43=0,A43=""),"",SK!AR173)</f>
        <v/>
      </c>
      <c r="J43" s="438" t="str">
        <f ca="1">IF(OR(C43=0,A43=""),"",SK!AB173)</f>
        <v/>
      </c>
      <c r="K43" s="511" t="str">
        <f ca="1">IF(OR(A43="",SK!AC173="",SK!AC173=0),"",J43/SK!AC173)</f>
        <v/>
      </c>
      <c r="L43" s="488" t="str">
        <f ca="1">IF(OR(C43=0,A43=""),"",SK!AE173)</f>
        <v/>
      </c>
      <c r="M43" s="489" t="str">
        <f ca="1">IF(OR(C43=0,A43=""),"",SK!AF173)</f>
        <v/>
      </c>
      <c r="N43" s="485" t="str">
        <f ca="1">IF(OR(C43=0,A43=""),"",SK!AH173)</f>
        <v/>
      </c>
      <c r="O43" s="485" t="str">
        <f ca="1">IF(OR(C43=0,A43=""),"",SK!AJ173)</f>
        <v/>
      </c>
      <c r="P43" s="490" t="str">
        <f ca="1">IF(OR(A43="",C43="",C43=0),"",M43/C43)</f>
        <v/>
      </c>
      <c r="Q43" s="491" t="str">
        <f ca="1">IF(C43=0,"",SK!AG173)</f>
        <v/>
      </c>
      <c r="R43" s="512" t="str">
        <f ca="1">IF(OR(A43="",F43=0),"",SUM(LU!AH72,LU!AH171))</f>
        <v/>
      </c>
      <c r="S43" s="513" t="str">
        <f ca="1">IF(OR(A43="",F43=0),"",SUM(LU!AH95,LU!AH194))</f>
        <v/>
      </c>
      <c r="T43" s="514" t="str">
        <f ca="1">IF(OR(C43=0,A43=""),"",SUM(LU!AF49,LU!AF148))</f>
        <v/>
      </c>
      <c r="U43" s="514" t="str">
        <f ca="1">IF(OR(D43=0,A43=""),"",SUM(LU!V49,LU!V148))</f>
        <v/>
      </c>
      <c r="V43" s="514" t="str">
        <f ca="1">IF(OR(A43="",E43=0),"",SUM(LU!AA49,LU!AA148))</f>
        <v/>
      </c>
      <c r="W43" s="513" t="str">
        <f ca="1">IF(OR(A43="",F43=0),"",SUM(LU!AH49,LU!AH148))</f>
        <v/>
      </c>
      <c r="X43" s="515" t="str">
        <f ca="1">IF(OR(A43="",F43="",F43=0),"",W43/F43)</f>
        <v/>
      </c>
      <c r="Y43" s="516"/>
      <c r="Z43" s="446" t="str">
        <f ca="1">IF(OR(A43="",F43=0),"",IF(LU!$V$5=0,"",R43-(SUM(R$26:R$41)/COUNT(R$26:R$41))))</f>
        <v/>
      </c>
      <c r="AA43" s="446" t="str">
        <f ca="1">IF(OR(A43="",F43=0),"",IF(LU!$V$5=0,"",S43-(SUM(S$26:S$41)/COUNT(S$26:S$41))))</f>
        <v/>
      </c>
      <c r="AB43" s="447" t="e">
        <f ca="1">IF(F43=0,"",IF(LU!$V$5=0,"",W43-(SUM(W$26:W$41)/COUNT(W$26:W$41))))</f>
        <v>#VALUE!</v>
      </c>
      <c r="AC43" s="448" t="str">
        <f ca="1">IF(OR(A43="",X43="",LU!$V$5=0),"",X43-(SUM(W$26:W$41)/SUM(F$26:F$41)))</f>
        <v/>
      </c>
      <c r="AD43" s="507" t="str">
        <f ca="1">IF(OR(A43="",F43=0),"",SUM(PT!Q86,PT!Q87))</f>
        <v/>
      </c>
      <c r="AE43" s="508" t="str">
        <f ca="1">IF(OR(A43="",F43=0),"",SUM(PT!AH86,PT!AH87))</f>
        <v/>
      </c>
      <c r="AF43" s="517" t="str">
        <f ca="1">IF(OR(A43="",F43=0),"",SUM(PT!AI86,PT!AI87))</f>
        <v/>
      </c>
      <c r="AG43" s="480" t="str">
        <f t="shared" si="49"/>
        <v/>
      </c>
      <c r="AH43" s="497" t="str">
        <f t="shared" si="49"/>
        <v/>
      </c>
      <c r="AI43" s="509" t="str">
        <f ca="1">IF($A43="","",Actions!C41+Actions!L41)</f>
        <v/>
      </c>
      <c r="AJ43" s="510" t="str">
        <f ca="1">IF($A43="","",Actions!D41+Actions!M41)</f>
        <v/>
      </c>
      <c r="AK43" s="510" t="str">
        <f ca="1">IF($A43="","",Actions!E41+Actions!N41)</f>
        <v/>
      </c>
      <c r="AL43" s="510" t="str">
        <f ca="1">IF($A43="","",Actions!F41+Actions!O41)</f>
        <v/>
      </c>
      <c r="AM43" s="510" t="str">
        <f ca="1">IF($A43="","",Actions!G41+Actions!P41)</f>
        <v/>
      </c>
      <c r="AN43" s="518" t="str">
        <f ca="1">IF(A43="","",SUM(AI43:AM43))</f>
        <v/>
      </c>
      <c r="AO43" s="519" t="str">
        <f ca="1">IF(A43="","",Actions!C67+Actions!L67)</f>
        <v/>
      </c>
      <c r="AP43" s="514" t="str">
        <f ca="1">IF(B43="","",Actions!D67+Actions!M67)</f>
        <v/>
      </c>
      <c r="AQ43" s="514" t="str">
        <f ca="1">IF(C43="","",Actions!E67+Actions!N67)</f>
        <v/>
      </c>
      <c r="AR43" s="514" t="str">
        <f ca="1">IF(D43="","",Actions!F67+Actions!O67)</f>
        <v/>
      </c>
      <c r="AS43" s="514" t="str">
        <f ca="1">IF(E43="","",Actions!G67+Actions!P67)</f>
        <v/>
      </c>
      <c r="AT43" s="513" t="str">
        <f>IF(A43="","",SUM(AO43:AS43))</f>
        <v/>
      </c>
      <c r="AU43" s="520" t="str">
        <f>IF(A43="","",SUM(AN43,AT43))</f>
        <v/>
      </c>
      <c r="AV43" s="521" t="str">
        <f>IF(A43="","",SUM(AJ43,AR43))</f>
        <v/>
      </c>
      <c r="AW43" s="522" t="str">
        <f>IF(OR(A43="",F43="",F43=0),"",AN43/F43)</f>
        <v/>
      </c>
      <c r="AX43" s="454" t="str">
        <f>IF(OR(A43="",AN$46=0),"",AN43/AN$46)</f>
        <v/>
      </c>
      <c r="AY43" s="438" t="str">
        <f>IF(OR(A43="",F43="",F43=0),"",AT43/F43)</f>
        <v/>
      </c>
      <c r="AZ43" s="523" t="str">
        <f>IF(OR(A43="",AT$46=0),"",AT43/AT$46)</f>
        <v/>
      </c>
      <c r="BA43" s="524" t="str">
        <f>IF(OR(A43="",F43="",F43=0),"",AU43/F43)</f>
        <v/>
      </c>
      <c r="BB43" s="525" t="str">
        <f>IF(OR(A43="",AU$46=0),"",AU43/AU$46)</f>
        <v/>
      </c>
      <c r="BC43" s="456" t="str">
        <f ca="1">IF($A43="","",SUM(Errors!C42,Errors!L42))</f>
        <v/>
      </c>
      <c r="BD43" s="457" t="str">
        <f ca="1">IF($A43="","",SUM(Errors!D42,Errors!M42))</f>
        <v/>
      </c>
      <c r="BE43" s="457" t="str">
        <f ca="1">IF($A43="","",SUM(Errors!E42,Errors!N42))</f>
        <v/>
      </c>
      <c r="BF43" s="457" t="str">
        <f ca="1">IF($A43="","",SUM(Errors!F42,Errors!O42))</f>
        <v/>
      </c>
      <c r="BG43" s="458" t="str">
        <f ca="1">IF($A43="","",SUM(Errors!G42,Errors!P42))</f>
        <v/>
      </c>
      <c r="BH43" s="447" t="str">
        <f>IF(A43="","",SUM(BC43:BG43))</f>
        <v/>
      </c>
      <c r="BI43" s="459" t="str">
        <f>IF(A43="","",IF(SUM(AQ43,AR43,BE43,BD43)=0,"",SUM(AQ43,AR43,BE43)/SUM(AQ43,AR43,BE43,BD43)))</f>
        <v/>
      </c>
      <c r="BJ43" s="459" t="str">
        <f>IF(A43="","",IF(SUM(AQ43,AR43,BD43,BE43)=0,"",SUM(AQ43,AR43)/SUM(AQ43,AR43,BD43,BE43)))</f>
        <v/>
      </c>
      <c r="BK43" s="428" t="str">
        <f>IF(A43="","",IF(SUM(AO43:AP43,BC43,BG43)=0,"",SUM(AO43,AP43)/(SUM(AO43,AP43,BC43,BG43))))</f>
        <v/>
      </c>
      <c r="BL43" s="526" t="str">
        <f ca="1">IF(OR(A43="",C43=0),"",SUM(Errors!C41,Errors!L41))</f>
        <v/>
      </c>
      <c r="BM43" s="527" t="str">
        <f ca="1">IF(OR(A43="",C43=0),"",SUM(Errors!D41,Errors!M41))</f>
        <v/>
      </c>
      <c r="BN43" s="527" t="str">
        <f ca="1">IF(OR(A43="",C43=0),"",SUM(Errors!E41,Errors!N41))</f>
        <v/>
      </c>
      <c r="BO43" s="527" t="str">
        <f ca="1">IF(OR(A43="",C43=0),"",SUM(Errors!F41,Errors!O41))</f>
        <v/>
      </c>
      <c r="BP43" s="527" t="str">
        <f ca="1">IF(OR(A43="",C43=0),"",SUM(Errors!G41,Errors!P41))</f>
        <v/>
      </c>
      <c r="BQ43" s="528" t="str">
        <f t="shared" si="48"/>
        <v/>
      </c>
    </row>
    <row r="44" spans="1:69" s="2" customFormat="1" ht="20" customHeight="1">
      <c r="A44" s="480" t="str">
        <f ca="1">IF(ISBLANK(Rosters!$H29),"",Rosters!$H29)</f>
        <v/>
      </c>
      <c r="B44" s="481" t="str">
        <f ca="1">IF(ISBLANK(Rosters!$I29),"",Rosters!$I29)</f>
        <v/>
      </c>
      <c r="C44" s="507" t="str">
        <f ca="1">IF(A44="","",SUM(LU!AF27,LU!AF126))</f>
        <v/>
      </c>
      <c r="D44" s="508" t="str">
        <f ca="1">IF(A44="","",SUM(LU!V27,LU!V126))</f>
        <v/>
      </c>
      <c r="E44" s="508" t="str">
        <f ca="1">IF(A44="","",SUM(LU!AA27,LU!AA126))</f>
        <v/>
      </c>
      <c r="F44" s="491" t="str">
        <f>IF(A44="","",SUM(C44:E44))</f>
        <v/>
      </c>
      <c r="G44" s="509" t="str">
        <f ca="1">IF(OR(C44=0,A44=""),"",SK!AO176)</f>
        <v/>
      </c>
      <c r="H44" s="510" t="str">
        <f ca="1">IF(OR(A44="",C44=0),"",SK!AL176)</f>
        <v/>
      </c>
      <c r="I44" s="510" t="str">
        <f ca="1">IF(OR(C44=0,A44=""),"",SK!AR176)</f>
        <v/>
      </c>
      <c r="J44" s="438" t="str">
        <f ca="1">IF(OR(C44=0,A44=""),"",SK!AB176)</f>
        <v/>
      </c>
      <c r="K44" s="511" t="str">
        <f ca="1">IF(OR(A44="",SK!AC176="",SK!AC176=0),"",J44/SK!AC176)</f>
        <v/>
      </c>
      <c r="L44" s="488" t="str">
        <f ca="1">IF(OR(C44=0,A44=""),"",SK!AE176)</f>
        <v/>
      </c>
      <c r="M44" s="489" t="str">
        <f ca="1">IF(OR(C44=0,A44=""),"",SK!AF176)</f>
        <v/>
      </c>
      <c r="N44" s="485" t="str">
        <f ca="1">IF(OR(C44=0,A44=""),"",SK!AH176)</f>
        <v/>
      </c>
      <c r="O44" s="485" t="str">
        <f ca="1">IF(OR(C44=0,A44=""),"",SK!AJ176)</f>
        <v/>
      </c>
      <c r="P44" s="490" t="str">
        <f ca="1">IF(OR(A44="",C44="",C44=0),"",M44/C44)</f>
        <v/>
      </c>
      <c r="Q44" s="491" t="str">
        <f ca="1">IF(C44=0,"",SK!AG176)</f>
        <v/>
      </c>
      <c r="R44" s="512" t="str">
        <f ca="1">IF(OR(A44="",F44=0),"",SUM(LU!AH73,LU!AH172))</f>
        <v/>
      </c>
      <c r="S44" s="513" t="str">
        <f ca="1">IF(OR(A44="",F44=0),"",SUM(LU!AH96,LU!AH195))</f>
        <v/>
      </c>
      <c r="T44" s="514" t="str">
        <f ca="1">IF(OR(C44=0,A44=""),"",SUM(LU!AF50,LU!AF149))</f>
        <v/>
      </c>
      <c r="U44" s="514" t="str">
        <f ca="1">IF(OR(D44=0,A44=""),"",SUM(LU!V50,LU!V149))</f>
        <v/>
      </c>
      <c r="V44" s="514" t="str">
        <f ca="1">IF(OR(A44="",E44=0),"",SUM(LU!AA50,LU!AA149))</f>
        <v/>
      </c>
      <c r="W44" s="513" t="str">
        <f ca="1">IF(OR(A44="",F44=0),"",SUM(LU!AH50,LU!AH149))</f>
        <v/>
      </c>
      <c r="X44" s="515" t="str">
        <f ca="1">IF(OR(A44="",F44="",F44=0),"",W44/F44)</f>
        <v/>
      </c>
      <c r="Y44" s="516"/>
      <c r="Z44" s="446" t="str">
        <f ca="1">IF(OR(A44="",F44=0),"",IF(LU!$V$5=0,"",R44-(SUM(R$26:R$41)/COUNT(R$26:R$41))))</f>
        <v/>
      </c>
      <c r="AA44" s="446" t="str">
        <f ca="1">IF(OR(A44="",F44=0),"",IF(LU!$V$5=0,"",S44-(SUM(S$26:S$41)/COUNT(S$26:S$41))))</f>
        <v/>
      </c>
      <c r="AB44" s="447" t="e">
        <f ca="1">IF(F44=0,"",IF(LU!$V$5=0,"",W44-(SUM(W$26:W$41)/COUNT(W$26:W$41))))</f>
        <v>#VALUE!</v>
      </c>
      <c r="AC44" s="448" t="str">
        <f ca="1">IF(OR(A44="",X44="",LU!$V$5=0),"",X44-(SUM(W$26:W$41)/SUM(F$26:F$41)))</f>
        <v/>
      </c>
      <c r="AD44" s="507" t="str">
        <f ca="1">IF(OR(A44="",F44=0),"",SUM(PT!Q88,PT!Q89))</f>
        <v/>
      </c>
      <c r="AE44" s="508" t="str">
        <f ca="1">IF(OR(A44="",F44=0),"",SUM(PT!AH88,PT!AH89))</f>
        <v/>
      </c>
      <c r="AF44" s="517" t="str">
        <f ca="1">IF(OR(A44="",F44=0),"",SUM(PT!AI88,PT!AI89))</f>
        <v/>
      </c>
      <c r="AG44" s="480" t="str">
        <f t="shared" si="49"/>
        <v/>
      </c>
      <c r="AH44" s="497" t="str">
        <f t="shared" si="49"/>
        <v/>
      </c>
      <c r="AI44" s="509" t="str">
        <f ca="1">IF($A44="","",Actions!C42+Actions!L42)</f>
        <v/>
      </c>
      <c r="AJ44" s="510" t="str">
        <f ca="1">IF($A44="","",Actions!D42+Actions!M42)</f>
        <v/>
      </c>
      <c r="AK44" s="510" t="str">
        <f ca="1">IF($A44="","",Actions!E42+Actions!N42)</f>
        <v/>
      </c>
      <c r="AL44" s="510" t="str">
        <f ca="1">IF($A44="","",Actions!F42+Actions!O42)</f>
        <v/>
      </c>
      <c r="AM44" s="510" t="str">
        <f ca="1">IF($A44="","",Actions!G42+Actions!P42)</f>
        <v/>
      </c>
      <c r="AN44" s="518" t="str">
        <f ca="1">IF(A44="","",SUM(AI44:AM44))</f>
        <v/>
      </c>
      <c r="AO44" s="519" t="str">
        <f ca="1">IF(A44="","",Actions!C68+Actions!L68)</f>
        <v/>
      </c>
      <c r="AP44" s="514" t="str">
        <f ca="1">IF(B44="","",Actions!D68+Actions!M68)</f>
        <v/>
      </c>
      <c r="AQ44" s="514" t="str">
        <f ca="1">IF(C44="","",Actions!E68+Actions!N68)</f>
        <v/>
      </c>
      <c r="AR44" s="514" t="str">
        <f ca="1">IF(D44="","",Actions!F68+Actions!O68)</f>
        <v/>
      </c>
      <c r="AS44" s="514" t="str">
        <f ca="1">IF(E44="","",Actions!G68+Actions!P68)</f>
        <v/>
      </c>
      <c r="AT44" s="513" t="str">
        <f>IF(A44="","",SUM(AO44:AS44))</f>
        <v/>
      </c>
      <c r="AU44" s="520" t="str">
        <f>IF(A44="","",SUM(AN44,AT44))</f>
        <v/>
      </c>
      <c r="AV44" s="521" t="str">
        <f>IF(A44="","",SUM(AJ44,AR44))</f>
        <v/>
      </c>
      <c r="AW44" s="522" t="str">
        <f>IF(OR(A44="",F44="",F44=0),"",AN44/F44)</f>
        <v/>
      </c>
      <c r="AX44" s="454" t="str">
        <f>IF(OR(A44="",AN$46=0),"",AN44/AN$46)</f>
        <v/>
      </c>
      <c r="AY44" s="438" t="str">
        <f>IF(OR(A44="",F44="",F44=0),"",AT44/F44)</f>
        <v/>
      </c>
      <c r="AZ44" s="523" t="str">
        <f>IF(OR(A44="",AT$46=0),"",AT44/AT$46)</f>
        <v/>
      </c>
      <c r="BA44" s="524" t="str">
        <f>IF(OR(A44="",F44="",F44=0),"",AU44/F44)</f>
        <v/>
      </c>
      <c r="BB44" s="525" t="str">
        <f>IF(OR(A44="",AU$46=0),"",AU44/AU$46)</f>
        <v/>
      </c>
      <c r="BC44" s="456" t="str">
        <f ca="1">IF($A44="","",SUM(Errors!C43,Errors!L43))</f>
        <v/>
      </c>
      <c r="BD44" s="457" t="str">
        <f ca="1">IF($A44="","",SUM(Errors!D43,Errors!M43))</f>
        <v/>
      </c>
      <c r="BE44" s="457" t="str">
        <f ca="1">IF($A44="","",SUM(Errors!E43,Errors!N43))</f>
        <v/>
      </c>
      <c r="BF44" s="457" t="str">
        <f ca="1">IF($A44="","",SUM(Errors!F43,Errors!O43))</f>
        <v/>
      </c>
      <c r="BG44" s="458" t="str">
        <f ca="1">IF($A44="","",SUM(Errors!G43,Errors!P43))</f>
        <v/>
      </c>
      <c r="BH44" s="447" t="str">
        <f>IF(A44="","",SUM(BC44:BG44))</f>
        <v/>
      </c>
      <c r="BI44" s="459" t="str">
        <f>IF(A44="","",IF(SUM(AQ44,AR44,BE44,BD44)=0,"",SUM(AQ44,AR44,BE44)/SUM(AQ44,AR44,BE44,BD44)))</f>
        <v/>
      </c>
      <c r="BJ44" s="459" t="str">
        <f>IF(A44="","",IF(SUM(AQ44,AR44,BD44,BE44)=0,"",SUM(AQ44,AR44)/SUM(AQ44,AR44,BD44,BE44)))</f>
        <v/>
      </c>
      <c r="BK44" s="428" t="str">
        <f>IF(A44="","",IF(SUM(AO44:AP44,BC44,BG44)=0,"",SUM(AO44,AP44)/(SUM(AO44,AP44,BC44,BG44))))</f>
        <v/>
      </c>
      <c r="BL44" s="526" t="str">
        <f ca="1">IF(OR(A44="",C44=0),"",SUM(Errors!C42,Errors!L42))</f>
        <v/>
      </c>
      <c r="BM44" s="527" t="str">
        <f ca="1">IF(OR(A44="",C44=0),"",SUM(Errors!D42,Errors!M42))</f>
        <v/>
      </c>
      <c r="BN44" s="527" t="str">
        <f ca="1">IF(OR(A44="",C44=0),"",SUM(Errors!E42,Errors!N42))</f>
        <v/>
      </c>
      <c r="BO44" s="527" t="str">
        <f ca="1">IF(OR(A44="",C44=0),"",SUM(Errors!F42,Errors!O42))</f>
        <v/>
      </c>
      <c r="BP44" s="527" t="str">
        <f ca="1">IF(OR(A44="",C44=0),"",SUM(Errors!G42,Errors!P42))</f>
        <v/>
      </c>
      <c r="BQ44" s="528" t="str">
        <f t="shared" si="48"/>
        <v/>
      </c>
    </row>
    <row r="45" spans="1:69" s="2" customFormat="1" ht="19.5" customHeight="1" thickBot="1">
      <c r="A45" s="480" t="str">
        <f ca="1">IF(ISBLANK(Rosters!$H30),"",Rosters!$H30)</f>
        <v/>
      </c>
      <c r="B45" s="481" t="str">
        <f ca="1">IF(ISBLANK(Rosters!$I30),"",Rosters!$I30)</f>
        <v/>
      </c>
      <c r="C45" s="507" t="str">
        <f ca="1">IF(A45="","",SUM(LU!AF28,LU!AF127))</f>
        <v/>
      </c>
      <c r="D45" s="508" t="str">
        <f ca="1">IF(A45="","",SUM(LU!V28,LU!V127))</f>
        <v/>
      </c>
      <c r="E45" s="508" t="str">
        <f ca="1">IF(A45="","",SUM(LU!AA28,LU!AA127))</f>
        <v/>
      </c>
      <c r="F45" s="491" t="str">
        <f>IF(A45="","",SUM(C45:E45))</f>
        <v/>
      </c>
      <c r="G45" s="509" t="str">
        <f ca="1">IF(OR(C45=0,A45=""),"",SK!AO179)</f>
        <v/>
      </c>
      <c r="H45" s="510" t="str">
        <f ca="1">IF(OR(A45="",C45=0),"",SK!AL179)</f>
        <v/>
      </c>
      <c r="I45" s="510" t="str">
        <f ca="1">IF(OR(C45=0,A45=""),"",SK!AR179)</f>
        <v/>
      </c>
      <c r="J45" s="438" t="str">
        <f ca="1">IF(OR(C45=0,A45=""),"",SK!AB179)</f>
        <v/>
      </c>
      <c r="K45" s="511" t="str">
        <f ca="1">IF(OR(A45="",SK!AC179="",SK!AC179=0),"",J45/SK!AC179)</f>
        <v/>
      </c>
      <c r="L45" s="488" t="str">
        <f ca="1">IF(OR(C45=0,A45=""),"",SK!AE179)</f>
        <v/>
      </c>
      <c r="M45" s="489" t="str">
        <f ca="1">IF(OR(C45=0,A45=""),"",SK!AF179)</f>
        <v/>
      </c>
      <c r="N45" s="485" t="str">
        <f ca="1">IF(OR(C45=0,A45=""),"",SK!AH179)</f>
        <v/>
      </c>
      <c r="O45" s="485" t="str">
        <f ca="1">IF(OR(C45=0,A45=""),"",SK!AJ179)</f>
        <v/>
      </c>
      <c r="P45" s="490" t="str">
        <f ca="1">IF(OR(A45="",C45="",C45=0),"",M45/C45)</f>
        <v/>
      </c>
      <c r="Q45" s="491" t="str">
        <f ca="1">IF(C45=0,"",SK!AG179)</f>
        <v/>
      </c>
      <c r="R45" s="512" t="str">
        <f ca="1">IF(OR(A45="",F45=0),"",SUM(LU!AH74,LU!AH173))</f>
        <v/>
      </c>
      <c r="S45" s="513" t="str">
        <f ca="1">IF(OR(A45="",F45=0),"",SUM(LU!AH97,LU!AH196))</f>
        <v/>
      </c>
      <c r="T45" s="514" t="str">
        <f ca="1">IF(OR(C45=0,A45=""),"",SUM(LU!AF51,LU!AF150))</f>
        <v/>
      </c>
      <c r="U45" s="514" t="str">
        <f ca="1">IF(OR(D45=0,A45=""),"",SUM(LU!V51,LU!V150))</f>
        <v/>
      </c>
      <c r="V45" s="514" t="str">
        <f ca="1">IF(OR(A45="",E45=0),"",SUM(LU!AA51,LU!AA150))</f>
        <v/>
      </c>
      <c r="W45" s="513" t="str">
        <f ca="1">IF(OR(A45="",F45=0),"",SUM(LU!AH51,LU!AH150))</f>
        <v/>
      </c>
      <c r="X45" s="515" t="str">
        <f ca="1">IF(OR(A45="",F45="",F45=0),"",W45/F45)</f>
        <v/>
      </c>
      <c r="Y45" s="516"/>
      <c r="Z45" s="446" t="str">
        <f ca="1">IF(OR(A45="",F45=0),"",IF(LU!$V$5=0,"",R45-(SUM(R$26:R$41)/COUNT(R$26:R$41))))</f>
        <v/>
      </c>
      <c r="AA45" s="446" t="str">
        <f ca="1">IF(OR(A45="",F45=0),"",IF(LU!$V$5=0,"",S45-(SUM(S$26:S$41)/COUNT(S$26:S$41))))</f>
        <v/>
      </c>
      <c r="AB45" s="447" t="e">
        <f ca="1">IF(F45=0,"",IF(LU!$V$5=0,"",W45-(SUM(W$26:W$41)/COUNT(W$26:W$41))))</f>
        <v>#VALUE!</v>
      </c>
      <c r="AC45" s="448" t="str">
        <f ca="1">IF(OR(A45="",X45="",LU!$V$5=0),"",X45-(SUM(W$26:W$41)/SUM(F$26:F$41)))</f>
        <v/>
      </c>
      <c r="AD45" s="507" t="str">
        <f ca="1">IF(OR(A45="",F45=0),"",SUM(PT!Q90,PT!Q91))</f>
        <v/>
      </c>
      <c r="AE45" s="508" t="str">
        <f ca="1">IF(OR(A45="",F45=0),"",SUM(PT!AH90,PT!AH91))</f>
        <v/>
      </c>
      <c r="AF45" s="517" t="str">
        <f ca="1">IF(OR(A45="",F45=0),"",SUM(PT!AI90,PT!AI91))</f>
        <v/>
      </c>
      <c r="AG45" s="480" t="str">
        <f t="shared" si="49"/>
        <v/>
      </c>
      <c r="AH45" s="497" t="str">
        <f t="shared" si="49"/>
        <v/>
      </c>
      <c r="AI45" s="509" t="str">
        <f ca="1">IF($A45="","",Actions!C43+Actions!L43)</f>
        <v/>
      </c>
      <c r="AJ45" s="510" t="str">
        <f ca="1">IF($A45="","",Actions!D43+Actions!M43)</f>
        <v/>
      </c>
      <c r="AK45" s="510" t="str">
        <f ca="1">IF($A45="","",Actions!E43+Actions!N43)</f>
        <v/>
      </c>
      <c r="AL45" s="510" t="str">
        <f ca="1">IF($A45="","",Actions!F43+Actions!O43)</f>
        <v/>
      </c>
      <c r="AM45" s="510" t="str">
        <f ca="1">IF($A45="","",Actions!G43+Actions!P43)</f>
        <v/>
      </c>
      <c r="AN45" s="518" t="str">
        <f ca="1">IF(A45="","",SUM(AI45:AM45))</f>
        <v/>
      </c>
      <c r="AO45" s="519" t="str">
        <f ca="1">IF(A45="","",Actions!C69+Actions!L69)</f>
        <v/>
      </c>
      <c r="AP45" s="514" t="str">
        <f ca="1">IF(B45="","",Actions!D69+Actions!M69)</f>
        <v/>
      </c>
      <c r="AQ45" s="514" t="str">
        <f ca="1">IF(C45="","",Actions!E69+Actions!N69)</f>
        <v/>
      </c>
      <c r="AR45" s="514" t="str">
        <f ca="1">IF(D45="","",Actions!F69+Actions!O69)</f>
        <v/>
      </c>
      <c r="AS45" s="514" t="str">
        <f ca="1">IF(E45="","",Actions!G69+Actions!P69)</f>
        <v/>
      </c>
      <c r="AT45" s="513" t="str">
        <f>IF(A45="","",SUM(AO45:AS45))</f>
        <v/>
      </c>
      <c r="AU45" s="520" t="str">
        <f>IF(A45="","",SUM(AN45,AT45))</f>
        <v/>
      </c>
      <c r="AV45" s="521" t="str">
        <f>IF(A45="","",SUM(AJ45,AR45))</f>
        <v/>
      </c>
      <c r="AW45" s="522" t="str">
        <f>IF(OR(A45="",F45="",F45=0),"",AN45/F45)</f>
        <v/>
      </c>
      <c r="AX45" s="454" t="str">
        <f>IF(OR(A45="",AN$46=0),"",AN45/AN$46)</f>
        <v/>
      </c>
      <c r="AY45" s="438" t="str">
        <f>IF(OR(A45="",F45="",F45=0),"",AT45/F45)</f>
        <v/>
      </c>
      <c r="AZ45" s="523" t="str">
        <f>IF(OR(A45="",AT$46=0),"",AT45/AT$46)</f>
        <v/>
      </c>
      <c r="BA45" s="524" t="str">
        <f>IF(OR(A45="",F45="",F45=0),"",AU45/F45)</f>
        <v/>
      </c>
      <c r="BB45" s="525" t="str">
        <f>IF(OR(A45="",AU$46=0),"",AU45/AU$46)</f>
        <v/>
      </c>
      <c r="BC45" s="456" t="str">
        <f ca="1">IF($A45="","",SUM(Errors!C44,Errors!L44))</f>
        <v/>
      </c>
      <c r="BD45" s="457" t="str">
        <f ca="1">IF($A45="","",SUM(Errors!D44,Errors!M44))</f>
        <v/>
      </c>
      <c r="BE45" s="457" t="str">
        <f ca="1">IF($A45="","",SUM(Errors!E44,Errors!N44))</f>
        <v/>
      </c>
      <c r="BF45" s="457" t="str">
        <f ca="1">IF($A45="","",SUM(Errors!F44,Errors!O44))</f>
        <v/>
      </c>
      <c r="BG45" s="458" t="str">
        <f ca="1">IF($A45="","",SUM(Errors!G44,Errors!P44))</f>
        <v/>
      </c>
      <c r="BH45" s="447" t="str">
        <f>IF(A45="","",SUM(BC45:BG45))</f>
        <v/>
      </c>
      <c r="BI45" s="459" t="str">
        <f>IF(A45="","",IF(SUM(AQ45,AR45,BE45,BD45)=0,"",SUM(AQ45,AR45,BE45)/SUM(AQ45,AR45,BE45,BD45)))</f>
        <v/>
      </c>
      <c r="BJ45" s="459" t="str">
        <f>IF(A45="","",IF(SUM(AQ45,AR45,BD45,BE45)=0,"",SUM(AQ45,AR45)/SUM(AQ45,AR45,BD45,BE45)))</f>
        <v/>
      </c>
      <c r="BK45" s="428" t="str">
        <f>IF(A45="","",IF(SUM(AO45:AP45,BC45,BG45)=0,"",SUM(AO45,AP45)/(SUM(AO45,AP45,BC45,BG45))))</f>
        <v/>
      </c>
      <c r="BL45" s="526" t="str">
        <f ca="1">IF(OR(A45="",C45=0),"",SUM(Errors!C43,Errors!L43))</f>
        <v/>
      </c>
      <c r="BM45" s="527" t="str">
        <f ca="1">IF(OR(A45="",C45=0),"",SUM(Errors!D43,Errors!M43))</f>
        <v/>
      </c>
      <c r="BN45" s="527" t="str">
        <f ca="1">IF(OR(A45="",C45=0),"",SUM(Errors!E43,Errors!N43))</f>
        <v/>
      </c>
      <c r="BO45" s="527" t="str">
        <f ca="1">IF(OR(A45="",C45=0),"",SUM(Errors!F43,Errors!O43))</f>
        <v/>
      </c>
      <c r="BP45" s="527" t="str">
        <f ca="1">IF(OR(A45="",C45=0),"",SUM(Errors!G43,Errors!P43))</f>
        <v/>
      </c>
      <c r="BQ45" s="528" t="str">
        <f t="shared" si="48"/>
        <v/>
      </c>
    </row>
    <row r="46" spans="1:69" s="24" customFormat="1" ht="20.25" customHeight="1" thickBot="1">
      <c r="A46" s="887" t="s">
        <v>31</v>
      </c>
      <c r="B46" s="888"/>
      <c r="C46" s="466">
        <f t="shared" ref="C46:J46" si="50">SUM(C26:C41)</f>
        <v>34</v>
      </c>
      <c r="D46" s="464">
        <f t="shared" si="50"/>
        <v>23</v>
      </c>
      <c r="E46" s="464">
        <f t="shared" si="50"/>
        <v>112</v>
      </c>
      <c r="F46" s="471">
        <f t="shared" si="50"/>
        <v>169</v>
      </c>
      <c r="G46" s="463">
        <f t="shared" ca="1" si="50"/>
        <v>38</v>
      </c>
      <c r="H46" s="464">
        <f t="shared" ca="1" si="50"/>
        <v>5</v>
      </c>
      <c r="I46" s="464">
        <f t="shared" ca="1" si="50"/>
        <v>0</v>
      </c>
      <c r="J46" s="464">
        <f t="shared" ca="1" si="50"/>
        <v>134</v>
      </c>
      <c r="K46" s="474">
        <f ca="1">IF(COUNTA(Score!AH3:AH52)+COUNTA(Score!AH62:AH111)=0,0,J46/(COUNTA(Score!AH3:AH52)+COUNTA(Score!AH62:AH111)))</f>
        <v>3.5263157894736841</v>
      </c>
      <c r="L46" s="466">
        <f ca="1">SUM(L26:L41)</f>
        <v>1</v>
      </c>
      <c r="M46" s="464">
        <f ca="1">SUM(M26:M41)</f>
        <v>25</v>
      </c>
      <c r="N46" s="464">
        <f ca="1">SUM(N26:N41)</f>
        <v>21</v>
      </c>
      <c r="O46" s="464">
        <f ca="1">SUM(O26:O41)</f>
        <v>0</v>
      </c>
      <c r="P46" s="468">
        <f ca="1">IF(C46=0,"-",M46/C46)</f>
        <v>0.73529411764705888</v>
      </c>
      <c r="Q46" s="471">
        <f t="shared" ref="Q46:W46" ca="1" si="51">SUM(Q26:Q41)</f>
        <v>111</v>
      </c>
      <c r="R46" s="463">
        <f t="shared" ca="1" si="51"/>
        <v>638</v>
      </c>
      <c r="S46" s="464">
        <f t="shared" ca="1" si="51"/>
        <v>181</v>
      </c>
      <c r="T46" s="464">
        <f t="shared" ca="1" si="51"/>
        <v>107</v>
      </c>
      <c r="U46" s="464">
        <f t="shared" ca="1" si="51"/>
        <v>75</v>
      </c>
      <c r="V46" s="464">
        <f t="shared" ca="1" si="51"/>
        <v>275</v>
      </c>
      <c r="W46" s="464">
        <f t="shared" ca="1" si="51"/>
        <v>457</v>
      </c>
      <c r="X46" s="474">
        <f ca="1">IF(F46=0,0,W46/F46)</f>
        <v>2.7041420118343193</v>
      </c>
      <c r="Y46" s="475"/>
      <c r="Z46" s="473">
        <f ca="1">SUM(Z26:Z39)</f>
        <v>0</v>
      </c>
      <c r="AA46" s="473">
        <f ca="1">SUM(AA26:AA39)</f>
        <v>0</v>
      </c>
      <c r="AB46" s="464" t="e">
        <f ca="1">SUM(AB26:AB41)</f>
        <v>#VALUE!</v>
      </c>
      <c r="AC46" s="474">
        <f ca="1">SUM(AC26:AC41)</f>
        <v>-2.1474650630521062</v>
      </c>
      <c r="AD46" s="466">
        <f>SUM(AD26:AD41)</f>
        <v>63</v>
      </c>
      <c r="AE46" s="464">
        <f>SUM(AE26:AE41)</f>
        <v>9</v>
      </c>
      <c r="AF46" s="465">
        <f>SUM(AF26:AF41)</f>
        <v>18</v>
      </c>
      <c r="AG46" s="889" t="s">
        <v>31</v>
      </c>
      <c r="AH46" s="890"/>
      <c r="AI46" s="463">
        <f t="shared" ref="AI46:AV46" si="52">SUM(AI26:AI41)</f>
        <v>6</v>
      </c>
      <c r="AJ46" s="464">
        <f t="shared" si="52"/>
        <v>0</v>
      </c>
      <c r="AK46" s="464">
        <f t="shared" si="52"/>
        <v>1</v>
      </c>
      <c r="AL46" s="464">
        <f t="shared" si="52"/>
        <v>2</v>
      </c>
      <c r="AM46" s="464">
        <f t="shared" si="52"/>
        <v>0</v>
      </c>
      <c r="AN46" s="465">
        <f t="shared" si="52"/>
        <v>9</v>
      </c>
      <c r="AO46" s="466">
        <f t="shared" si="52"/>
        <v>5</v>
      </c>
      <c r="AP46" s="464">
        <f t="shared" si="52"/>
        <v>1</v>
      </c>
      <c r="AQ46" s="464">
        <f t="shared" si="52"/>
        <v>7</v>
      </c>
      <c r="AR46" s="464">
        <f t="shared" si="52"/>
        <v>5</v>
      </c>
      <c r="AS46" s="464">
        <f t="shared" si="52"/>
        <v>0</v>
      </c>
      <c r="AT46" s="464">
        <f t="shared" si="52"/>
        <v>18</v>
      </c>
      <c r="AU46" s="464">
        <f t="shared" si="52"/>
        <v>27</v>
      </c>
      <c r="AV46" s="465">
        <f t="shared" si="52"/>
        <v>5</v>
      </c>
      <c r="AW46" s="466">
        <f ca="1">IF(COUNTA(Score!AH3:AH52)+COUNTA(Score!AH62:AH111)=0,0,AQ46/(COUNTA(Score!AH3:AH52)+COUNTA(Score!AH62:AH111)))</f>
        <v>0.18421052631578946</v>
      </c>
      <c r="AX46" s="468">
        <f ca="1">SUM(AX26:AX39)</f>
        <v>1</v>
      </c>
      <c r="AY46" s="470">
        <f ca="1">IF(COUNTA(Score!AH3:AH52)+COUNTA(Score!AH62:AH111)=0,0,AT46/(COUNTA(Score!AH3:AH52)+COUNTA(Score!AH62:AH111)))</f>
        <v>0.47368421052631576</v>
      </c>
      <c r="AZ46" s="468">
        <f ca="1">SUM(AZ26:AZ39)</f>
        <v>1</v>
      </c>
      <c r="BA46" s="464">
        <f ca="1">IF(COUNTA(Score!AH3:AH52)+COUNTA(Score!AH62:AH111)=0,0,AU46/(COUNTA(Score!AH3:AH52)+COUNTA(Score!AH62:AH111)))</f>
        <v>0.71052631578947367</v>
      </c>
      <c r="BB46" s="476">
        <f>SUM(BB26:BB39)</f>
        <v>1</v>
      </c>
      <c r="BC46" s="472">
        <f t="shared" ref="BC46:BH46" si="53">SUM(BC26:BC41)</f>
        <v>0</v>
      </c>
      <c r="BD46" s="473">
        <f t="shared" si="53"/>
        <v>0</v>
      </c>
      <c r="BE46" s="473">
        <f t="shared" si="53"/>
        <v>0</v>
      </c>
      <c r="BF46" s="473">
        <f t="shared" si="53"/>
        <v>0</v>
      </c>
      <c r="BG46" s="473">
        <f t="shared" si="53"/>
        <v>0</v>
      </c>
      <c r="BH46" s="473">
        <f t="shared" si="53"/>
        <v>0</v>
      </c>
      <c r="BI46" s="468">
        <f>IF(COUNT(BI26:BI41)=0,"-",AVERAGE(BI26:BI41))</f>
        <v>1</v>
      </c>
      <c r="BJ46" s="468">
        <f>SUM(BJ26:BJ39)</f>
        <v>7</v>
      </c>
      <c r="BK46" s="534">
        <f>SUM(BK26:BK39)</f>
        <v>5</v>
      </c>
      <c r="BL46" s="463">
        <f t="shared" ref="BL46:BQ46" si="54">SUM(BL26:BL41)</f>
        <v>0</v>
      </c>
      <c r="BM46" s="464">
        <f t="shared" si="54"/>
        <v>0</v>
      </c>
      <c r="BN46" s="464">
        <f t="shared" si="54"/>
        <v>0</v>
      </c>
      <c r="BO46" s="464">
        <f t="shared" si="54"/>
        <v>0</v>
      </c>
      <c r="BP46" s="464">
        <f t="shared" si="54"/>
        <v>0</v>
      </c>
      <c r="BQ46" s="465">
        <f t="shared" si="54"/>
        <v>0</v>
      </c>
    </row>
  </sheetData>
  <sheetCalcPr fullCalcOnLoad="1"/>
  <mergeCells count="17">
    <mergeCell ref="A1:AF1"/>
    <mergeCell ref="AG1:BQ1"/>
    <mergeCell ref="A2:B2"/>
    <mergeCell ref="C2:F2"/>
    <mergeCell ref="G2:J2"/>
    <mergeCell ref="L2:Q2"/>
    <mergeCell ref="R2:X2"/>
    <mergeCell ref="AG2:AH2"/>
    <mergeCell ref="A46:B46"/>
    <mergeCell ref="AG46:AH46"/>
    <mergeCell ref="BL2:BQ2"/>
    <mergeCell ref="A24:B24"/>
    <mergeCell ref="AG24:AH24"/>
    <mergeCell ref="AI2:AV2"/>
    <mergeCell ref="AW2:BA2"/>
    <mergeCell ref="BC2:BK2"/>
    <mergeCell ref="AD2:AF2"/>
  </mergeCells>
  <phoneticPr fontId="0" type="noConversion"/>
  <pageMargins left="0.97" right="0.4" top="0.23" bottom="0.21" header="0.21" footer="0.23"/>
  <colBreaks count="1" manualBreakCount="1">
    <brk id="32" max="1048575" man="1"/>
  </colBreaks>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BN118"/>
  <sheetViews>
    <sheetView zoomScale="60" zoomScaleNormal="60" zoomScalePageLayoutView="60" workbookViewId="0">
      <selection activeCell="AI3" sqref="AI3:AI46"/>
    </sheetView>
  </sheetViews>
  <sheetFormatPr baseColWidth="10" defaultColWidth="8.83203125" defaultRowHeight="13"/>
  <cols>
    <col min="1" max="1" width="5.6640625" style="68" customWidth="1"/>
    <col min="2" max="2" width="21.1640625" style="68" customWidth="1"/>
    <col min="3" max="7" width="3.5" style="68" customWidth="1"/>
    <col min="8" max="8" width="11.6640625" style="68" customWidth="1"/>
    <col min="9" max="10" width="2.6640625" style="68" customWidth="1"/>
    <col min="11" max="11" width="11.6640625" style="68" customWidth="1"/>
    <col min="12" max="13" width="2.6640625" style="68" customWidth="1"/>
    <col min="14" max="14" width="11.6640625" style="68" customWidth="1"/>
    <col min="15" max="16" width="2.6640625" style="68" customWidth="1"/>
    <col min="17" max="17" width="11.6640625" style="68" customWidth="1"/>
    <col min="18" max="19" width="2.6640625" style="68" customWidth="1"/>
    <col min="20" max="20" width="11.6640625" style="68" customWidth="1"/>
    <col min="21" max="22" width="2.6640625" style="68" customWidth="1"/>
    <col min="23" max="23" width="11.6640625" style="68" customWidth="1"/>
    <col min="24" max="25" width="2.6640625" style="68" customWidth="1"/>
    <col min="26" max="27" width="11.6640625" style="68" customWidth="1"/>
    <col min="28" max="29" width="7.6640625" style="68" hidden="1" customWidth="1"/>
    <col min="30" max="33" width="4.6640625" style="68" hidden="1" customWidth="1"/>
    <col min="34" max="34" width="5.6640625" style="68" customWidth="1"/>
    <col min="35" max="35" width="21.1640625" style="68" customWidth="1"/>
    <col min="36" max="40" width="3.5" style="68" customWidth="1"/>
    <col min="41" max="41" width="11.6640625" style="68" customWidth="1"/>
    <col min="42" max="43" width="2.6640625" style="68" customWidth="1"/>
    <col min="44" max="44" width="11.6640625" style="68" customWidth="1"/>
    <col min="45" max="46" width="2.6640625" style="68" customWidth="1"/>
    <col min="47" max="47" width="11.6640625" style="68" customWidth="1"/>
    <col min="48" max="49" width="2.6640625" style="68" customWidth="1"/>
    <col min="50" max="50" width="11.6640625" style="68" customWidth="1"/>
    <col min="51" max="52" width="2.6640625" style="68" customWidth="1"/>
    <col min="53" max="53" width="11.6640625" style="68" customWidth="1"/>
    <col min="54" max="55" width="2.6640625" style="68" customWidth="1"/>
    <col min="56" max="56" width="11.6640625" style="68" customWidth="1"/>
    <col min="57" max="58" width="2.6640625" style="68" customWidth="1"/>
    <col min="59" max="60" width="11.6640625" style="68" customWidth="1"/>
    <col min="61" max="62" width="7.6640625" style="68" hidden="1" customWidth="1"/>
    <col min="63" max="66" width="4.6640625" style="68" hidden="1" customWidth="1"/>
    <col min="67" max="16384" width="8.83203125" style="68"/>
  </cols>
  <sheetData>
    <row r="1" spans="1:66" ht="14.25" customHeight="1" thickBot="1">
      <c r="A1" s="65" t="s">
        <v>148</v>
      </c>
      <c r="B1" s="1039" t="str">
        <f ca="1">IF(Rosters!B9="","Home Team",Rosters!B9)</f>
        <v>Burning River Roller Girls</v>
      </c>
      <c r="C1" s="1039"/>
      <c r="D1" s="1039"/>
      <c r="E1" s="1039"/>
      <c r="F1" s="1039"/>
      <c r="G1" s="1034" t="s">
        <v>161</v>
      </c>
      <c r="H1" s="1034"/>
      <c r="I1" s="1034"/>
      <c r="J1" s="1034"/>
      <c r="K1" s="1034"/>
      <c r="L1" s="1034"/>
      <c r="M1" s="1034"/>
      <c r="N1" s="66" t="s">
        <v>85</v>
      </c>
      <c r="O1" s="1034"/>
      <c r="P1" s="1034"/>
      <c r="Q1" s="1034"/>
      <c r="R1" s="1034"/>
      <c r="S1" s="1034"/>
      <c r="T1" s="67" t="s">
        <v>162</v>
      </c>
      <c r="U1" s="1039">
        <v>1</v>
      </c>
      <c r="V1" s="1039"/>
      <c r="W1" s="1051">
        <f ca="1">IF(ISBLANK(Rosters!B5),"",Rosters!B5)</f>
        <v>40072</v>
      </c>
      <c r="X1" s="1051"/>
      <c r="Y1" s="1051"/>
      <c r="Z1" s="683" t="str">
        <f ca="1">IF(Rosters!K3="","",CONCATENATE("BOUT ",Rosters!K3))</f>
        <v>BOUT 5</v>
      </c>
      <c r="AA1" s="682" t="s">
        <v>181</v>
      </c>
      <c r="AB1" s="927" t="s">
        <v>277</v>
      </c>
      <c r="AC1" s="928"/>
      <c r="AD1" s="928"/>
      <c r="AE1" s="928"/>
      <c r="AF1" s="928"/>
      <c r="AG1" s="928"/>
      <c r="AH1" s="65" t="s">
        <v>148</v>
      </c>
      <c r="AI1" s="1039" t="str">
        <f ca="1">IF(Rosters!H9="","Away Team",Rosters!H9)</f>
        <v>Detroit Derby Girls</v>
      </c>
      <c r="AJ1" s="1039"/>
      <c r="AK1" s="1039"/>
      <c r="AL1" s="1039"/>
      <c r="AM1" s="1039"/>
      <c r="AN1" s="1034" t="s">
        <v>161</v>
      </c>
      <c r="AO1" s="1034"/>
      <c r="AP1" s="1034"/>
      <c r="AQ1" s="1034"/>
      <c r="AR1" s="1034"/>
      <c r="AS1" s="1034"/>
      <c r="AT1" s="1034"/>
      <c r="AU1" s="66" t="s">
        <v>85</v>
      </c>
      <c r="AV1" s="1034"/>
      <c r="AW1" s="1034"/>
      <c r="AX1" s="1034"/>
      <c r="AY1" s="1034"/>
      <c r="AZ1" s="1034"/>
      <c r="BA1" s="67" t="s">
        <v>162</v>
      </c>
      <c r="BB1" s="1039">
        <v>1</v>
      </c>
      <c r="BC1" s="1039"/>
      <c r="BD1" s="1051">
        <f>W1</f>
        <v>40072</v>
      </c>
      <c r="BE1" s="1051"/>
      <c r="BF1" s="1051"/>
      <c r="BG1" s="683" t="str">
        <f ca="1">IF(Rosters!K3="","",CONCATENATE("BOUT ",Rosters!K3))</f>
        <v>BOUT 5</v>
      </c>
      <c r="BH1" s="682" t="s">
        <v>181</v>
      </c>
      <c r="BI1" s="927" t="s">
        <v>277</v>
      </c>
      <c r="BJ1" s="928"/>
      <c r="BK1" s="928"/>
      <c r="BL1" s="928"/>
      <c r="BM1" s="928"/>
      <c r="BN1" s="929"/>
    </row>
    <row r="2" spans="1:66" ht="30" customHeight="1" thickBot="1">
      <c r="A2" s="69" t="s">
        <v>154</v>
      </c>
      <c r="B2" s="70" t="s">
        <v>360</v>
      </c>
      <c r="C2" s="71" t="s">
        <v>68</v>
      </c>
      <c r="D2" s="72" t="s">
        <v>69</v>
      </c>
      <c r="E2" s="72" t="s">
        <v>70</v>
      </c>
      <c r="F2" s="72" t="s">
        <v>71</v>
      </c>
      <c r="G2" s="73" t="s">
        <v>151</v>
      </c>
      <c r="H2" s="74" t="s">
        <v>237</v>
      </c>
      <c r="I2" s="1032" t="s">
        <v>152</v>
      </c>
      <c r="J2" s="1032"/>
      <c r="K2" s="89" t="s">
        <v>238</v>
      </c>
      <c r="L2" s="1032" t="s">
        <v>152</v>
      </c>
      <c r="M2" s="1032"/>
      <c r="N2" s="89" t="s">
        <v>239</v>
      </c>
      <c r="O2" s="1032" t="s">
        <v>152</v>
      </c>
      <c r="P2" s="1032"/>
      <c r="Q2" s="89" t="s">
        <v>240</v>
      </c>
      <c r="R2" s="1032" t="s">
        <v>152</v>
      </c>
      <c r="S2" s="1032"/>
      <c r="T2" s="89" t="s">
        <v>241</v>
      </c>
      <c r="U2" s="1032" t="s">
        <v>152</v>
      </c>
      <c r="V2" s="1033"/>
      <c r="W2" s="89" t="s">
        <v>242</v>
      </c>
      <c r="X2" s="1032" t="s">
        <v>152</v>
      </c>
      <c r="Y2" s="1032"/>
      <c r="Z2" s="75" t="s">
        <v>26</v>
      </c>
      <c r="AA2" s="322" t="s">
        <v>439</v>
      </c>
      <c r="AB2" s="77" t="s">
        <v>30</v>
      </c>
      <c r="AC2" s="77" t="s">
        <v>262</v>
      </c>
      <c r="AD2" s="78" t="s">
        <v>263</v>
      </c>
      <c r="AE2" s="78" t="s">
        <v>264</v>
      </c>
      <c r="AF2" s="78" t="s">
        <v>265</v>
      </c>
      <c r="AG2" s="88" t="s">
        <v>266</v>
      </c>
      <c r="AH2" s="69" t="s">
        <v>154</v>
      </c>
      <c r="AI2" s="70" t="s">
        <v>360</v>
      </c>
      <c r="AJ2" s="71" t="s">
        <v>68</v>
      </c>
      <c r="AK2" s="72" t="s">
        <v>69</v>
      </c>
      <c r="AL2" s="72" t="s">
        <v>70</v>
      </c>
      <c r="AM2" s="72" t="s">
        <v>71</v>
      </c>
      <c r="AN2" s="73" t="s">
        <v>151</v>
      </c>
      <c r="AO2" s="74" t="s">
        <v>237</v>
      </c>
      <c r="AP2" s="1032" t="s">
        <v>152</v>
      </c>
      <c r="AQ2" s="1032"/>
      <c r="AR2" s="89" t="s">
        <v>238</v>
      </c>
      <c r="AS2" s="1032" t="s">
        <v>152</v>
      </c>
      <c r="AT2" s="1032"/>
      <c r="AU2" s="89" t="s">
        <v>239</v>
      </c>
      <c r="AV2" s="1032" t="s">
        <v>152</v>
      </c>
      <c r="AW2" s="1032"/>
      <c r="AX2" s="89" t="s">
        <v>240</v>
      </c>
      <c r="AY2" s="1032" t="s">
        <v>152</v>
      </c>
      <c r="AZ2" s="1032"/>
      <c r="BA2" s="89" t="s">
        <v>241</v>
      </c>
      <c r="BB2" s="1032" t="s">
        <v>152</v>
      </c>
      <c r="BC2" s="1033"/>
      <c r="BD2" s="89" t="s">
        <v>242</v>
      </c>
      <c r="BE2" s="1032" t="s">
        <v>152</v>
      </c>
      <c r="BF2" s="1032"/>
      <c r="BG2" s="75" t="s">
        <v>26</v>
      </c>
      <c r="BH2" s="322" t="s">
        <v>439</v>
      </c>
      <c r="BI2" s="77" t="s">
        <v>30</v>
      </c>
      <c r="BJ2" s="77" t="s">
        <v>262</v>
      </c>
      <c r="BK2" s="78" t="s">
        <v>263</v>
      </c>
      <c r="BL2" s="78" t="s">
        <v>264</v>
      </c>
      <c r="BM2" s="78" t="s">
        <v>265</v>
      </c>
      <c r="BN2" s="79" t="s">
        <v>266</v>
      </c>
    </row>
    <row r="3" spans="1:66" ht="14.25" customHeight="1">
      <c r="A3" s="1067">
        <v>1</v>
      </c>
      <c r="B3" s="1068" t="s">
        <v>449</v>
      </c>
      <c r="C3" s="996"/>
      <c r="D3" s="1044">
        <v>1</v>
      </c>
      <c r="E3" s="1044">
        <v>1</v>
      </c>
      <c r="F3" s="1044"/>
      <c r="G3" s="1030"/>
      <c r="H3" s="1028">
        <v>0</v>
      </c>
      <c r="I3" s="596"/>
      <c r="J3" s="597"/>
      <c r="K3" s="1029"/>
      <c r="L3" s="596"/>
      <c r="M3" s="597"/>
      <c r="N3" s="1035"/>
      <c r="O3" s="596"/>
      <c r="P3" s="597"/>
      <c r="Q3" s="1035"/>
      <c r="R3" s="596"/>
      <c r="S3" s="597"/>
      <c r="T3" s="1035"/>
      <c r="U3" s="596"/>
      <c r="V3" s="597"/>
      <c r="W3" s="1035"/>
      <c r="X3" s="596"/>
      <c r="Y3" s="597"/>
      <c r="Z3" s="1053">
        <f>IF(ISBLANK(A3),"",IF(ISBLANK(G3),SUM(H3,K3,N3,Q3,T3,W3),0))</f>
        <v>0</v>
      </c>
      <c r="AA3" s="1052">
        <f>IF(Z3="","",Z3)</f>
        <v>0</v>
      </c>
      <c r="AB3" s="963">
        <f>IF(G3="X",0,COUNT(H3,K3,N3,Q3,T3,W3))</f>
        <v>1</v>
      </c>
      <c r="AC3" s="990">
        <f>COUNTIF(I3:J4,"G")+COUNTIF(L3:M4,"G")+COUNTIF(O3:P4,"G")+COUNTIF(R3:S4,"G")+COUNTIF(U3:V4,"G")+COUNTIF(X3:Y4,"G")</f>
        <v>0</v>
      </c>
      <c r="AD3" s="963">
        <f>COUNTIF(I3:J4,"B")+COUNTIF(L3:M4,"B")+COUNTIF(O3:P4,"B")+COUNTIF(R3:S4,"B")+COUNTIF(U3:V4,"B")+COUNTIF(X3:Y4,"B")</f>
        <v>0</v>
      </c>
      <c r="AE3" s="963">
        <f>COUNTIF(I3:J4,"J")+COUNTIF(L3:M4,"J")+COUNTIF(O3:P4,"J")+COUNTIF(R3:S4,"J")+COUNTIF(U3:V4,"J")+COUNTIF(X3:Y4,"J")</f>
        <v>0</v>
      </c>
      <c r="AF3" s="963">
        <f>COUNTIF(I3:J4,"N")+COUNTIF(L3:M4,"N")+COUNTIF(O3:P4,"N")+COUNTIF(R3:S4,"N")+COUNTIF(U3:V4,"N")+COUNTIF(X3:Y4,"N")</f>
        <v>0</v>
      </c>
      <c r="AG3" s="965">
        <f>COUNTIF(I3:J4,"O")+COUNTIF(L3:M4,"O")+COUNTIF(O3:P4,"O")+COUNTIF(R3:S4,"O")+COUNTIF(U3:V4,"O")+COUNTIF(X3:Y4,"O")</f>
        <v>0</v>
      </c>
      <c r="AH3" s="1045">
        <v>1</v>
      </c>
      <c r="AI3" s="1043" t="s">
        <v>447</v>
      </c>
      <c r="AJ3" s="996"/>
      <c r="AK3" s="1044"/>
      <c r="AL3" s="1044"/>
      <c r="AM3" s="1044"/>
      <c r="AN3" s="1030"/>
      <c r="AO3" s="1028">
        <v>0</v>
      </c>
      <c r="AP3" s="596"/>
      <c r="AQ3" s="597"/>
      <c r="AR3" s="1029"/>
      <c r="AS3" s="596"/>
      <c r="AT3" s="597"/>
      <c r="AU3" s="1029"/>
      <c r="AV3" s="596"/>
      <c r="AW3" s="597"/>
      <c r="AX3" s="1035"/>
      <c r="AY3" s="596"/>
      <c r="AZ3" s="597"/>
      <c r="BA3" s="1035"/>
      <c r="BB3" s="596"/>
      <c r="BC3" s="597"/>
      <c r="BD3" s="1035"/>
      <c r="BE3" s="596"/>
      <c r="BF3" s="597"/>
      <c r="BG3" s="1053">
        <f>IF(ISBLANK(AH3),"",IF(ISBLANK(AN3),SUM(AO3,AR3,AU3,AX3,BA3,BD3),0))</f>
        <v>0</v>
      </c>
      <c r="BH3" s="1052">
        <f>IF(BG3="","",BG3)</f>
        <v>0</v>
      </c>
      <c r="BI3" s="917">
        <f>IF(AN3="X",0,COUNT(AO3,AR3,AU3,AX3,BA3,BD3))</f>
        <v>1</v>
      </c>
      <c r="BJ3" s="922">
        <f>COUNTIF(AP3:AQ4,"G")+COUNTIF(AS3:AT4,"G")+COUNTIF(AV3:AW4,"G")+COUNTIF(AY3:AZ4,"G")+COUNTIF(BB3:BC4,"G")+COUNTIF(BE3:BF4,"G")</f>
        <v>0</v>
      </c>
      <c r="BK3" s="917">
        <f>COUNTIF(AP3:AQ4,"B")+COUNTIF(AS3:AT4,"B")+COUNTIF(AV3:AW4,"B")+COUNTIF(AY3:AZ4,"B")+COUNTIF(BB3:BC4,"B")+COUNTIF(BE3:BF4,"B")</f>
        <v>0</v>
      </c>
      <c r="BL3" s="917">
        <f>COUNTIF(AP3:AQ4,"J")+COUNTIF(AS3:AT4,"J")+COUNTIF(AV3:AW4,"J")+COUNTIF(AY3:AZ4,"J")+COUNTIF(BB3:BC4,"J")+COUNTIF(BE3:BF4,"J")</f>
        <v>0</v>
      </c>
      <c r="BM3" s="917">
        <f>COUNTIF(AP3:AQ4,"N")+COUNTIF(AS3:AT4,"N")+COUNTIF(AV3:AW4,"N")+COUNTIF(AY3:AZ4,"N")+COUNTIF(BB3:BC4,"N")+COUNTIF(BE3:BF4,"N")</f>
        <v>0</v>
      </c>
      <c r="BN3" s="919">
        <f>COUNTIF(AP3:AQ4,"O")+COUNTIF(AS3:AT4,"O")+COUNTIF(AV3:AW4,"O")+COUNTIF(AY3:AZ4,"O")+COUNTIF(BB3:BC4,"O")+COUNTIF(BE3:BF4,"O")</f>
        <v>0</v>
      </c>
    </row>
    <row r="4" spans="1:66" ht="14.25" customHeight="1">
      <c r="A4" s="1066"/>
      <c r="B4" s="1058"/>
      <c r="C4" s="944"/>
      <c r="D4" s="938"/>
      <c r="E4" s="938"/>
      <c r="F4" s="938"/>
      <c r="G4" s="987"/>
      <c r="H4" s="1013"/>
      <c r="I4" s="598"/>
      <c r="J4" s="599"/>
      <c r="K4" s="979"/>
      <c r="L4" s="598"/>
      <c r="M4" s="599"/>
      <c r="N4" s="936"/>
      <c r="O4" s="598"/>
      <c r="P4" s="599"/>
      <c r="Q4" s="936"/>
      <c r="R4" s="598"/>
      <c r="S4" s="599"/>
      <c r="T4" s="936"/>
      <c r="U4" s="598"/>
      <c r="V4" s="599"/>
      <c r="W4" s="936"/>
      <c r="X4" s="598"/>
      <c r="Y4" s="599"/>
      <c r="Z4" s="1054"/>
      <c r="AA4" s="932"/>
      <c r="AB4" s="964"/>
      <c r="AC4" s="991"/>
      <c r="AD4" s="964"/>
      <c r="AE4" s="964"/>
      <c r="AF4" s="964"/>
      <c r="AG4" s="966"/>
      <c r="AH4" s="1046"/>
      <c r="AI4" s="970"/>
      <c r="AJ4" s="944"/>
      <c r="AK4" s="938"/>
      <c r="AL4" s="938"/>
      <c r="AM4" s="938"/>
      <c r="AN4" s="987"/>
      <c r="AO4" s="1013"/>
      <c r="AP4" s="598"/>
      <c r="AQ4" s="599"/>
      <c r="AR4" s="979"/>
      <c r="AS4" s="598"/>
      <c r="AT4" s="599"/>
      <c r="AU4" s="979"/>
      <c r="AV4" s="598"/>
      <c r="AW4" s="599"/>
      <c r="AX4" s="936"/>
      <c r="AY4" s="598"/>
      <c r="AZ4" s="599"/>
      <c r="BA4" s="936"/>
      <c r="BB4" s="598"/>
      <c r="BC4" s="599"/>
      <c r="BD4" s="936"/>
      <c r="BE4" s="598"/>
      <c r="BF4" s="599"/>
      <c r="BG4" s="1054"/>
      <c r="BH4" s="932"/>
      <c r="BI4" s="918"/>
      <c r="BJ4" s="924"/>
      <c r="BK4" s="918"/>
      <c r="BL4" s="918"/>
      <c r="BM4" s="918"/>
      <c r="BN4" s="920"/>
    </row>
    <row r="5" spans="1:66" ht="14.25" customHeight="1">
      <c r="A5" s="1063">
        <v>2</v>
      </c>
      <c r="B5" s="1059" t="s">
        <v>368</v>
      </c>
      <c r="C5" s="960"/>
      <c r="D5" s="941"/>
      <c r="E5" s="941"/>
      <c r="F5" s="941"/>
      <c r="G5" s="939"/>
      <c r="H5" s="943">
        <v>0</v>
      </c>
      <c r="I5" s="600"/>
      <c r="J5" s="599"/>
      <c r="K5" s="937"/>
      <c r="L5" s="600"/>
      <c r="M5" s="599"/>
      <c r="N5" s="930"/>
      <c r="O5" s="600"/>
      <c r="P5" s="599"/>
      <c r="Q5" s="930"/>
      <c r="R5" s="600"/>
      <c r="S5" s="599"/>
      <c r="T5" s="930"/>
      <c r="U5" s="600"/>
      <c r="V5" s="599"/>
      <c r="W5" s="930"/>
      <c r="X5" s="600"/>
      <c r="Y5" s="599"/>
      <c r="Z5" s="933">
        <f>IF(ISBLANK(A5),"",IF(ISBLANK(G5),SUM(H5,K5,N5,Q5,T5,W5),0))</f>
        <v>0</v>
      </c>
      <c r="AA5" s="932">
        <f>IF(Z5="","",Z5+AA3)</f>
        <v>0</v>
      </c>
      <c r="AB5" s="963">
        <f>IF(G5="X",0,COUNT(H5,K5,N5,Q5,T5,W5))</f>
        <v>1</v>
      </c>
      <c r="AC5" s="990">
        <f>COUNTIF(I5:J6,"G")+COUNTIF(L5:M6,"G")+COUNTIF(O5:P6,"G")+COUNTIF(R5:S6,"G")+COUNTIF(U5:V6,"G")+COUNTIF(X5:Y6,"G")</f>
        <v>0</v>
      </c>
      <c r="AD5" s="963">
        <f>COUNTIF(I5:J6,"B")+COUNTIF(L5:M6,"B")+COUNTIF(O5:P6,"B")+COUNTIF(R5:S6,"B")+COUNTIF(U5:V6,"B")+COUNTIF(X5:Y6,"B")</f>
        <v>0</v>
      </c>
      <c r="AE5" s="963">
        <f>COUNTIF(I5:J6,"J")+COUNTIF(L5:M6,"J")+COUNTIF(O5:P6,"J")+COUNTIF(R5:S6,"J")+COUNTIF(U5:V6,"J")+COUNTIF(X5:Y6,"J")</f>
        <v>0</v>
      </c>
      <c r="AF5" s="963">
        <f>COUNTIF(I5:J6,"N")+COUNTIF(L5:M6,"N")+COUNTIF(O5:P6,"N")+COUNTIF(R5:S6,"N")+COUNTIF(U5:V6,"N")+COUNTIF(X5:Y6,"N")</f>
        <v>0</v>
      </c>
      <c r="AG5" s="965">
        <f>COUNTIF(I5:J6,"O")+COUNTIF(L5:M6,"O")+COUNTIF(O5:P6,"O")+COUNTIF(R5:S6,"O")+COUNTIF(U5:V6,"O")+COUNTIF(X5:Y6,"O")</f>
        <v>0</v>
      </c>
      <c r="AH5" s="976">
        <v>2</v>
      </c>
      <c r="AI5" s="967" t="s">
        <v>336</v>
      </c>
      <c r="AJ5" s="960"/>
      <c r="AK5" s="941">
        <v>1</v>
      </c>
      <c r="AL5" s="941"/>
      <c r="AM5" s="941"/>
      <c r="AN5" s="939"/>
      <c r="AO5" s="943">
        <v>4</v>
      </c>
      <c r="AP5" s="600" t="s">
        <v>380</v>
      </c>
      <c r="AQ5" s="599"/>
      <c r="AR5" s="937">
        <v>5</v>
      </c>
      <c r="AS5" s="600" t="s">
        <v>380</v>
      </c>
      <c r="AT5" s="599"/>
      <c r="AU5" s="937">
        <v>5</v>
      </c>
      <c r="AV5" s="600" t="s">
        <v>380</v>
      </c>
      <c r="AW5" s="599"/>
      <c r="AX5" s="930">
        <v>5</v>
      </c>
      <c r="AY5" s="600" t="s">
        <v>380</v>
      </c>
      <c r="AZ5" s="599" t="s">
        <v>158</v>
      </c>
      <c r="BA5" s="930"/>
      <c r="BB5" s="600"/>
      <c r="BC5" s="599"/>
      <c r="BD5" s="930"/>
      <c r="BE5" s="600"/>
      <c r="BF5" s="599"/>
      <c r="BG5" s="933">
        <f>IF(ISBLANK(AH5),"",IF(ISBLANK(AN5),SUM(AO5,AR5,AU5,AX5,BA5,BD5),0))</f>
        <v>19</v>
      </c>
      <c r="BH5" s="932">
        <f>IF(BG5="","",BG5+BH3)</f>
        <v>19</v>
      </c>
      <c r="BI5" s="917">
        <f>IF(AN5="X",0,COUNT(AO5,AR5,AU5,AX5,BA5,BD5))</f>
        <v>4</v>
      </c>
      <c r="BJ5" s="922">
        <f>COUNTIF(AP5:AQ6,"G")+COUNTIF(AS5:AT6,"G")+COUNTIF(AV5:AW6,"G")+COUNTIF(AY5:AZ6,"G")+COUNTIF(BB5:BC6,"G")+COUNTIF(BE5:BF6,"G")</f>
        <v>0</v>
      </c>
      <c r="BK5" s="917">
        <f>COUNTIF(AP5:AQ6,"B")+COUNTIF(AS5:AT6,"B")+COUNTIF(AV5:AW6,"B")+COUNTIF(AY5:AZ6,"B")+COUNTIF(BB5:BC6,"B")+COUNTIF(BE5:BF6,"B")</f>
        <v>4</v>
      </c>
      <c r="BL5" s="917">
        <f>COUNTIF(AP5:AQ6,"J")+COUNTIF(AS5:AT6,"J")+COUNTIF(AV5:AW6,"J")+COUNTIF(AY5:AZ6,"J")+COUNTIF(BB5:BC6,"J")+COUNTIF(BE5:BF6,"J")</f>
        <v>4</v>
      </c>
      <c r="BM5" s="917">
        <f>COUNTIF(AP5:AQ6,"N")+COUNTIF(AS5:AT6,"N")+COUNTIF(AV5:AW6,"N")+COUNTIF(AY5:AZ6,"N")+COUNTIF(BB5:BC6,"N")+COUNTIF(BE5:BF6,"N")</f>
        <v>0</v>
      </c>
      <c r="BN5" s="919">
        <f>COUNTIF(AP5:AQ6,"O")+COUNTIF(AS5:AT6,"O")+COUNTIF(AV5:AW6,"O")+COUNTIF(AY5:AZ6,"O")+COUNTIF(BB5:BC6,"O")+COUNTIF(BE5:BF6,"O")</f>
        <v>0</v>
      </c>
    </row>
    <row r="6" spans="1:66" ht="14.25" customHeight="1">
      <c r="A6" s="1064"/>
      <c r="B6" s="1060"/>
      <c r="C6" s="961"/>
      <c r="D6" s="942"/>
      <c r="E6" s="942"/>
      <c r="F6" s="942"/>
      <c r="G6" s="940"/>
      <c r="H6" s="944"/>
      <c r="I6" s="600"/>
      <c r="J6" s="599"/>
      <c r="K6" s="938"/>
      <c r="L6" s="600"/>
      <c r="M6" s="599"/>
      <c r="N6" s="931"/>
      <c r="O6" s="600"/>
      <c r="P6" s="599"/>
      <c r="Q6" s="931"/>
      <c r="R6" s="600"/>
      <c r="S6" s="599"/>
      <c r="T6" s="931"/>
      <c r="U6" s="600"/>
      <c r="V6" s="599"/>
      <c r="W6" s="931"/>
      <c r="X6" s="600"/>
      <c r="Y6" s="599"/>
      <c r="Z6" s="934"/>
      <c r="AA6" s="932"/>
      <c r="AB6" s="964"/>
      <c r="AC6" s="991"/>
      <c r="AD6" s="964"/>
      <c r="AE6" s="964"/>
      <c r="AF6" s="964"/>
      <c r="AG6" s="966"/>
      <c r="AH6" s="977"/>
      <c r="AI6" s="968"/>
      <c r="AJ6" s="961"/>
      <c r="AK6" s="942"/>
      <c r="AL6" s="942"/>
      <c r="AM6" s="942"/>
      <c r="AN6" s="940"/>
      <c r="AO6" s="944"/>
      <c r="AP6" s="600"/>
      <c r="AQ6" s="599"/>
      <c r="AR6" s="938"/>
      <c r="AS6" s="600" t="s">
        <v>158</v>
      </c>
      <c r="AT6" s="599"/>
      <c r="AU6" s="938"/>
      <c r="AV6" s="600" t="s">
        <v>158</v>
      </c>
      <c r="AW6" s="599"/>
      <c r="AX6" s="931"/>
      <c r="AY6" s="600" t="s">
        <v>158</v>
      </c>
      <c r="AZ6" s="599"/>
      <c r="BA6" s="931"/>
      <c r="BB6" s="600"/>
      <c r="BC6" s="599"/>
      <c r="BD6" s="931"/>
      <c r="BE6" s="600"/>
      <c r="BF6" s="599"/>
      <c r="BG6" s="934"/>
      <c r="BH6" s="932"/>
      <c r="BI6" s="918"/>
      <c r="BJ6" s="924"/>
      <c r="BK6" s="918"/>
      <c r="BL6" s="918"/>
      <c r="BM6" s="918"/>
      <c r="BN6" s="920"/>
    </row>
    <row r="7" spans="1:66" ht="14.25" customHeight="1">
      <c r="A7" s="1065">
        <v>3</v>
      </c>
      <c r="B7" s="1057" t="s">
        <v>373</v>
      </c>
      <c r="C7" s="943"/>
      <c r="D7" s="937"/>
      <c r="E7" s="937"/>
      <c r="F7" s="937"/>
      <c r="G7" s="986"/>
      <c r="H7" s="1012">
        <v>0</v>
      </c>
      <c r="I7" s="598"/>
      <c r="J7" s="599"/>
      <c r="K7" s="978"/>
      <c r="L7" s="598"/>
      <c r="M7" s="599"/>
      <c r="N7" s="935"/>
      <c r="O7" s="598"/>
      <c r="P7" s="599"/>
      <c r="Q7" s="935"/>
      <c r="R7" s="598"/>
      <c r="S7" s="599"/>
      <c r="T7" s="935"/>
      <c r="U7" s="598"/>
      <c r="V7" s="599"/>
      <c r="W7" s="935"/>
      <c r="X7" s="598"/>
      <c r="Y7" s="599"/>
      <c r="Z7" s="955">
        <f>IF(ISBLANK(A7),"",IF(ISBLANK(G7),SUM(H7,K7,N7,Q7,T7,W7),0))</f>
        <v>0</v>
      </c>
      <c r="AA7" s="932">
        <f>IF(Z7="","",Z7+AA5)</f>
        <v>0</v>
      </c>
      <c r="AB7" s="963">
        <f>IF(G7="X",0,COUNT(H7,K7,N7,Q7,T7,W7))</f>
        <v>1</v>
      </c>
      <c r="AC7" s="990">
        <f>COUNTIF(I7:J8,"G")+COUNTIF(L7:M8,"G")+COUNTIF(O7:P8,"G")+COUNTIF(R7:S8,"G")+COUNTIF(U7:V8,"G")+COUNTIF(X7:Y8,"G")</f>
        <v>0</v>
      </c>
      <c r="AD7" s="963">
        <f>COUNTIF(I7:J8,"B")+COUNTIF(L7:M8,"B")+COUNTIF(O7:P8,"B")+COUNTIF(R7:S8,"B")+COUNTIF(U7:V8,"B")+COUNTIF(X7:Y8,"B")</f>
        <v>0</v>
      </c>
      <c r="AE7" s="963">
        <f>COUNTIF(I7:J8,"J")+COUNTIF(L7:M8,"J")+COUNTIF(O7:P8,"J")+COUNTIF(R7:S8,"J")+COUNTIF(U7:V8,"J")+COUNTIF(X7:Y8,"J")</f>
        <v>0</v>
      </c>
      <c r="AF7" s="963">
        <f>COUNTIF(I7:J8,"N")+COUNTIF(L7:M8,"N")+COUNTIF(O7:P8,"N")+COUNTIF(R7:S8,"N")+COUNTIF(U7:V8,"N")+COUNTIF(X7:Y8,"N")</f>
        <v>0</v>
      </c>
      <c r="AG7" s="965">
        <f>COUNTIF(I7:J8,"O")+COUNTIF(L7:M8,"O")+COUNTIF(O7:P8,"O")+COUNTIF(R7:S8,"O")+COUNTIF(U7:V8,"O")+COUNTIF(X7:Y8,"O")</f>
        <v>0</v>
      </c>
      <c r="AH7" s="1047">
        <v>3</v>
      </c>
      <c r="AI7" s="969" t="s">
        <v>339</v>
      </c>
      <c r="AJ7" s="943"/>
      <c r="AK7" s="937">
        <v>1</v>
      </c>
      <c r="AL7" s="937">
        <v>1</v>
      </c>
      <c r="AM7" s="937"/>
      <c r="AN7" s="986"/>
      <c r="AO7" s="1012">
        <v>4</v>
      </c>
      <c r="AP7" s="598" t="s">
        <v>158</v>
      </c>
      <c r="AQ7" s="599"/>
      <c r="AR7" s="978"/>
      <c r="AS7" s="598"/>
      <c r="AT7" s="599"/>
      <c r="AU7" s="978"/>
      <c r="AV7" s="598"/>
      <c r="AW7" s="599"/>
      <c r="AX7" s="935"/>
      <c r="AY7" s="598"/>
      <c r="AZ7" s="599"/>
      <c r="BA7" s="935"/>
      <c r="BB7" s="598"/>
      <c r="BC7" s="599"/>
      <c r="BD7" s="935"/>
      <c r="BE7" s="598"/>
      <c r="BF7" s="599"/>
      <c r="BG7" s="955">
        <f>IF(ISBLANK(AH7),"",IF(ISBLANK(AN7),SUM(AO7,AR7,AU7,AX7,BA7,BD7),0))</f>
        <v>4</v>
      </c>
      <c r="BH7" s="932">
        <f>IF(BG7="","",BG7+BH5)</f>
        <v>23</v>
      </c>
      <c r="BI7" s="917">
        <f>IF(AN7="X",0,COUNT(AO7,AR7,AU7,AX7,BA7,BD7))</f>
        <v>1</v>
      </c>
      <c r="BJ7" s="922">
        <f>COUNTIF(AP7:AQ8,"G")+COUNTIF(AS7:AT8,"G")+COUNTIF(AV7:AW8,"G")+COUNTIF(AY7:AZ8,"G")+COUNTIF(BB7:BC8,"G")+COUNTIF(BE7:BF8,"G")</f>
        <v>0</v>
      </c>
      <c r="BK7" s="917">
        <f>COUNTIF(AP7:AQ8,"B")+COUNTIF(AS7:AT8,"B")+COUNTIF(AV7:AW8,"B")+COUNTIF(AY7:AZ8,"B")+COUNTIF(BB7:BC8,"B")+COUNTIF(BE7:BF8,"B")</f>
        <v>1</v>
      </c>
      <c r="BL7" s="917">
        <f>COUNTIF(AP7:AQ8,"J")+COUNTIF(AS7:AT8,"J")+COUNTIF(AV7:AW8,"J")+COUNTIF(AY7:AZ8,"J")+COUNTIF(BB7:BC8,"J")+COUNTIF(BE7:BF8,"J")</f>
        <v>0</v>
      </c>
      <c r="BM7" s="917">
        <f>COUNTIF(AP7:AQ8,"N")+COUNTIF(AS7:AT8,"N")+COUNTIF(AV7:AW8,"N")+COUNTIF(AY7:AZ8,"N")+COUNTIF(BB7:BC8,"N")+COUNTIF(BE7:BF8,"N")</f>
        <v>0</v>
      </c>
      <c r="BN7" s="919">
        <f>COUNTIF(AP7:AQ8,"O")+COUNTIF(AS7:AT8,"O")+COUNTIF(AV7:AW8,"O")+COUNTIF(AY7:AZ8,"O")+COUNTIF(BB7:BC8,"O")+COUNTIF(BE7:BF8,"O")</f>
        <v>0</v>
      </c>
    </row>
    <row r="8" spans="1:66" ht="14.25" customHeight="1">
      <c r="A8" s="1066"/>
      <c r="B8" s="1058"/>
      <c r="C8" s="944"/>
      <c r="D8" s="938"/>
      <c r="E8" s="938"/>
      <c r="F8" s="938"/>
      <c r="G8" s="987"/>
      <c r="H8" s="1013"/>
      <c r="I8" s="598"/>
      <c r="J8" s="599"/>
      <c r="K8" s="979"/>
      <c r="L8" s="598"/>
      <c r="M8" s="599"/>
      <c r="N8" s="936"/>
      <c r="O8" s="598"/>
      <c r="P8" s="599"/>
      <c r="Q8" s="936"/>
      <c r="R8" s="598"/>
      <c r="S8" s="599"/>
      <c r="T8" s="936"/>
      <c r="U8" s="598"/>
      <c r="V8" s="599"/>
      <c r="W8" s="936"/>
      <c r="X8" s="598"/>
      <c r="Y8" s="599"/>
      <c r="Z8" s="956"/>
      <c r="AA8" s="932"/>
      <c r="AB8" s="964"/>
      <c r="AC8" s="991"/>
      <c r="AD8" s="964"/>
      <c r="AE8" s="964"/>
      <c r="AF8" s="964"/>
      <c r="AG8" s="966"/>
      <c r="AH8" s="1046"/>
      <c r="AI8" s="970"/>
      <c r="AJ8" s="944"/>
      <c r="AK8" s="938"/>
      <c r="AL8" s="938"/>
      <c r="AM8" s="938"/>
      <c r="AN8" s="987"/>
      <c r="AO8" s="1013"/>
      <c r="AP8" s="598"/>
      <c r="AQ8" s="599"/>
      <c r="AR8" s="979"/>
      <c r="AS8" s="598"/>
      <c r="AT8" s="599"/>
      <c r="AU8" s="979"/>
      <c r="AV8" s="598"/>
      <c r="AW8" s="599"/>
      <c r="AX8" s="936"/>
      <c r="AY8" s="598"/>
      <c r="AZ8" s="599"/>
      <c r="BA8" s="936"/>
      <c r="BB8" s="598"/>
      <c r="BC8" s="599"/>
      <c r="BD8" s="936"/>
      <c r="BE8" s="598"/>
      <c r="BF8" s="599"/>
      <c r="BG8" s="956"/>
      <c r="BH8" s="932"/>
      <c r="BI8" s="918"/>
      <c r="BJ8" s="924"/>
      <c r="BK8" s="918"/>
      <c r="BL8" s="918"/>
      <c r="BM8" s="918"/>
      <c r="BN8" s="920"/>
    </row>
    <row r="9" spans="1:66" ht="14.25" customHeight="1">
      <c r="A9" s="1063">
        <v>4</v>
      </c>
      <c r="B9" s="1059" t="s">
        <v>449</v>
      </c>
      <c r="C9" s="960">
        <v>1</v>
      </c>
      <c r="D9" s="941"/>
      <c r="E9" s="941"/>
      <c r="F9" s="941"/>
      <c r="G9" s="939"/>
      <c r="H9" s="943">
        <v>2</v>
      </c>
      <c r="I9" s="600"/>
      <c r="J9" s="599"/>
      <c r="K9" s="937"/>
      <c r="L9" s="600"/>
      <c r="M9" s="599"/>
      <c r="N9" s="930"/>
      <c r="O9" s="600"/>
      <c r="P9" s="599"/>
      <c r="Q9" s="930"/>
      <c r="R9" s="600"/>
      <c r="S9" s="599"/>
      <c r="T9" s="930"/>
      <c r="U9" s="600"/>
      <c r="V9" s="599"/>
      <c r="W9" s="930"/>
      <c r="X9" s="600"/>
      <c r="Y9" s="599"/>
      <c r="Z9" s="933">
        <f>IF(ISBLANK(A9),"",IF(ISBLANK(G9),SUM(H9,K9,N9,Q9,T9,W9),0))</f>
        <v>2</v>
      </c>
      <c r="AA9" s="932">
        <f>IF(Z9="","",Z9+AA7)</f>
        <v>2</v>
      </c>
      <c r="AB9" s="963">
        <f>IF(G9="X",0,COUNT(H9,K9,N9,Q9,T9,W9))</f>
        <v>1</v>
      </c>
      <c r="AC9" s="990">
        <f>COUNTIF(I9:J10,"G")+COUNTIF(L9:M10,"G")+COUNTIF(O9:P10,"G")+COUNTIF(R9:S10,"G")+COUNTIF(U9:V10,"G")+COUNTIF(X9:Y10,"G")</f>
        <v>0</v>
      </c>
      <c r="AD9" s="963">
        <f>COUNTIF(I9:J10,"B")+COUNTIF(L9:M10,"B")+COUNTIF(O9:P10,"B")+COUNTIF(R9:S10,"B")+COUNTIF(U9:V10,"B")+COUNTIF(X9:Y10,"B")</f>
        <v>0</v>
      </c>
      <c r="AE9" s="963">
        <f>COUNTIF(I9:J10,"J")+COUNTIF(L9:M10,"J")+COUNTIF(O9:P10,"J")+COUNTIF(R9:S10,"J")+COUNTIF(U9:V10,"J")+COUNTIF(X9:Y10,"J")</f>
        <v>0</v>
      </c>
      <c r="AF9" s="963">
        <f>COUNTIF(I9:J10,"N")+COUNTIF(L9:M10,"N")+COUNTIF(O9:P10,"N")+COUNTIF(R9:S10,"N")+COUNTIF(U9:V10,"N")+COUNTIF(X9:Y10,"N")</f>
        <v>0</v>
      </c>
      <c r="AG9" s="965">
        <f>COUNTIF(I9:J10,"O")+COUNTIF(L9:M10,"O")+COUNTIF(O9:P10,"O")+COUNTIF(R9:S10,"O")+COUNTIF(U9:V10,"O")+COUNTIF(X9:Y10,"O")</f>
        <v>0</v>
      </c>
      <c r="AH9" s="976">
        <v>4</v>
      </c>
      <c r="AI9" s="967" t="s">
        <v>448</v>
      </c>
      <c r="AJ9" s="960"/>
      <c r="AK9" s="941">
        <v>1</v>
      </c>
      <c r="AL9" s="941">
        <v>1</v>
      </c>
      <c r="AM9" s="941"/>
      <c r="AN9" s="939"/>
      <c r="AO9" s="943">
        <v>0</v>
      </c>
      <c r="AP9" s="600"/>
      <c r="AQ9" s="599"/>
      <c r="AR9" s="937"/>
      <c r="AS9" s="600"/>
      <c r="AT9" s="599"/>
      <c r="AU9" s="937"/>
      <c r="AV9" s="600"/>
      <c r="AW9" s="599"/>
      <c r="AX9" s="930"/>
      <c r="AY9" s="600"/>
      <c r="AZ9" s="599"/>
      <c r="BA9" s="930"/>
      <c r="BB9" s="600"/>
      <c r="BC9" s="599"/>
      <c r="BD9" s="930"/>
      <c r="BE9" s="600"/>
      <c r="BF9" s="599"/>
      <c r="BG9" s="933">
        <f>IF(ISBLANK(AH9),"",IF(ISBLANK(AN9),SUM(AO9,AR9,AU9,AX9,BA9,BD9),0))</f>
        <v>0</v>
      </c>
      <c r="BH9" s="932">
        <f>IF(BG9="","",BG9+BH7)</f>
        <v>23</v>
      </c>
      <c r="BI9" s="917">
        <f>IF(AN9="X",0,COUNT(AO9,AR9,AU9,AX9,BA9,BD9))</f>
        <v>1</v>
      </c>
      <c r="BJ9" s="922">
        <f>COUNTIF(AP9:AQ10,"G")+COUNTIF(AS9:AT10,"G")+COUNTIF(AV9:AW10,"G")+COUNTIF(AY9:AZ10,"G")+COUNTIF(BB9:BC10,"G")+COUNTIF(BE9:BF10,"G")</f>
        <v>0</v>
      </c>
      <c r="BK9" s="917">
        <f>COUNTIF(AP9:AQ10,"B")+COUNTIF(AS9:AT10,"B")+COUNTIF(AV9:AW10,"B")+COUNTIF(AY9:AZ10,"B")+COUNTIF(BB9:BC10,"B")+COUNTIF(BE9:BF10,"B")</f>
        <v>0</v>
      </c>
      <c r="BL9" s="917">
        <f>COUNTIF(AP9:AQ10,"J")+COUNTIF(AS9:AT10,"J")+COUNTIF(AV9:AW10,"J")+COUNTIF(AY9:AZ10,"J")+COUNTIF(BB9:BC10,"J")+COUNTIF(BE9:BF10,"J")</f>
        <v>0</v>
      </c>
      <c r="BM9" s="917">
        <f>COUNTIF(AP9:AQ10,"N")+COUNTIF(AS9:AT10,"N")+COUNTIF(AV9:AW10,"N")+COUNTIF(AY9:AZ10,"N")+COUNTIF(BB9:BC10,"N")+COUNTIF(BE9:BF10,"N")</f>
        <v>0</v>
      </c>
      <c r="BN9" s="919">
        <f>COUNTIF(AP9:AQ10,"O")+COUNTIF(AS9:AT10,"O")+COUNTIF(AV9:AW10,"O")+COUNTIF(AY9:AZ10,"O")+COUNTIF(BB9:BC10,"O")+COUNTIF(BE9:BF10,"O")</f>
        <v>0</v>
      </c>
    </row>
    <row r="10" spans="1:66" ht="14.25" customHeight="1">
      <c r="A10" s="1064"/>
      <c r="B10" s="1060"/>
      <c r="C10" s="961"/>
      <c r="D10" s="942"/>
      <c r="E10" s="942"/>
      <c r="F10" s="942"/>
      <c r="G10" s="940"/>
      <c r="H10" s="944"/>
      <c r="I10" s="600"/>
      <c r="J10" s="599"/>
      <c r="K10" s="938"/>
      <c r="L10" s="600"/>
      <c r="M10" s="599"/>
      <c r="N10" s="931"/>
      <c r="O10" s="600"/>
      <c r="P10" s="599"/>
      <c r="Q10" s="931"/>
      <c r="R10" s="600"/>
      <c r="S10" s="599"/>
      <c r="T10" s="931"/>
      <c r="U10" s="600"/>
      <c r="V10" s="599"/>
      <c r="W10" s="931"/>
      <c r="X10" s="600"/>
      <c r="Y10" s="599"/>
      <c r="Z10" s="934"/>
      <c r="AA10" s="932"/>
      <c r="AB10" s="964"/>
      <c r="AC10" s="991"/>
      <c r="AD10" s="964"/>
      <c r="AE10" s="964"/>
      <c r="AF10" s="964"/>
      <c r="AG10" s="966"/>
      <c r="AH10" s="977"/>
      <c r="AI10" s="968"/>
      <c r="AJ10" s="961"/>
      <c r="AK10" s="942"/>
      <c r="AL10" s="942"/>
      <c r="AM10" s="942"/>
      <c r="AN10" s="940"/>
      <c r="AO10" s="944"/>
      <c r="AP10" s="600"/>
      <c r="AQ10" s="599"/>
      <c r="AR10" s="938"/>
      <c r="AS10" s="600"/>
      <c r="AT10" s="599"/>
      <c r="AU10" s="938"/>
      <c r="AV10" s="600"/>
      <c r="AW10" s="599"/>
      <c r="AX10" s="931"/>
      <c r="AY10" s="600"/>
      <c r="AZ10" s="599"/>
      <c r="BA10" s="931"/>
      <c r="BB10" s="600"/>
      <c r="BC10" s="599"/>
      <c r="BD10" s="931"/>
      <c r="BE10" s="600"/>
      <c r="BF10" s="599"/>
      <c r="BG10" s="934"/>
      <c r="BH10" s="932"/>
      <c r="BI10" s="918"/>
      <c r="BJ10" s="924"/>
      <c r="BK10" s="918"/>
      <c r="BL10" s="918"/>
      <c r="BM10" s="918"/>
      <c r="BN10" s="920"/>
    </row>
    <row r="11" spans="1:66" ht="14.25" customHeight="1">
      <c r="A11" s="1065">
        <v>5</v>
      </c>
      <c r="B11" s="1057" t="s">
        <v>368</v>
      </c>
      <c r="C11" s="943"/>
      <c r="D11" s="937"/>
      <c r="E11" s="937"/>
      <c r="F11" s="937"/>
      <c r="G11" s="986"/>
      <c r="H11" s="1012">
        <v>0</v>
      </c>
      <c r="I11" s="598"/>
      <c r="J11" s="599"/>
      <c r="K11" s="978"/>
      <c r="L11" s="598"/>
      <c r="M11" s="599"/>
      <c r="N11" s="935"/>
      <c r="O11" s="598"/>
      <c r="P11" s="599"/>
      <c r="Q11" s="935"/>
      <c r="R11" s="598"/>
      <c r="S11" s="599"/>
      <c r="T11" s="935"/>
      <c r="U11" s="598"/>
      <c r="V11" s="599"/>
      <c r="W11" s="935"/>
      <c r="X11" s="598"/>
      <c r="Y11" s="599"/>
      <c r="Z11" s="955">
        <f>IF(ISBLANK(A11),"",IF(ISBLANK(G11),SUM(H11,K11,N11,Q11,T11,W11),0))</f>
        <v>0</v>
      </c>
      <c r="AA11" s="932">
        <f>IF(Z11="","",Z11+AA9)</f>
        <v>2</v>
      </c>
      <c r="AB11" s="963">
        <f>IF(G11="X",0,COUNT(H11,K11,N11,Q11,T11,W11))</f>
        <v>1</v>
      </c>
      <c r="AC11" s="990">
        <f>COUNTIF(I11:J12,"G")+COUNTIF(L11:M12,"G")+COUNTIF(O11:P12,"G")+COUNTIF(R11:S12,"G")+COUNTIF(U11:V12,"G")+COUNTIF(X11:Y12,"G")</f>
        <v>0</v>
      </c>
      <c r="AD11" s="963">
        <f>COUNTIF(I11:J12,"B")+COUNTIF(L11:M12,"B")+COUNTIF(O11:P12,"B")+COUNTIF(R11:S12,"B")+COUNTIF(U11:V12,"B")+COUNTIF(X11:Y12,"B")</f>
        <v>0</v>
      </c>
      <c r="AE11" s="963">
        <f>COUNTIF(I11:J12,"J")+COUNTIF(L11:M12,"J")+COUNTIF(O11:P12,"J")+COUNTIF(R11:S12,"J")+COUNTIF(U11:V12,"J")+COUNTIF(X11:Y12,"J")</f>
        <v>0</v>
      </c>
      <c r="AF11" s="963">
        <f>COUNTIF(I11:J12,"N")+COUNTIF(L11:M12,"N")+COUNTIF(O11:P12,"N")+COUNTIF(R11:S12,"N")+COUNTIF(U11:V12,"N")+COUNTIF(X11:Y12,"N")</f>
        <v>0</v>
      </c>
      <c r="AG11" s="965">
        <f>COUNTIF(I11:J12,"O")+COUNTIF(L11:M12,"O")+COUNTIF(O11:P12,"O")+COUNTIF(R11:S12,"O")+COUNTIF(U11:V12,"O")+COUNTIF(X11:Y12,"O")</f>
        <v>0</v>
      </c>
      <c r="AH11" s="1047">
        <v>5</v>
      </c>
      <c r="AI11" s="969" t="s">
        <v>338</v>
      </c>
      <c r="AJ11" s="943"/>
      <c r="AK11" s="937">
        <v>1</v>
      </c>
      <c r="AL11" s="937">
        <v>1</v>
      </c>
      <c r="AM11" s="937"/>
      <c r="AN11" s="986"/>
      <c r="AO11" s="1012">
        <v>3</v>
      </c>
      <c r="AP11" s="598"/>
      <c r="AQ11" s="599"/>
      <c r="AR11" s="978"/>
      <c r="AS11" s="598"/>
      <c r="AT11" s="599"/>
      <c r="AU11" s="978"/>
      <c r="AV11" s="598"/>
      <c r="AW11" s="599"/>
      <c r="AX11" s="935"/>
      <c r="AY11" s="598"/>
      <c r="AZ11" s="599"/>
      <c r="BA11" s="935"/>
      <c r="BB11" s="598"/>
      <c r="BC11" s="599"/>
      <c r="BD11" s="935"/>
      <c r="BE11" s="598"/>
      <c r="BF11" s="599"/>
      <c r="BG11" s="955">
        <f>IF(ISBLANK(AH11),"",IF(ISBLANK(AN11),SUM(AO11,AR11,AU11,AX11,BA11,BD11),0))</f>
        <v>3</v>
      </c>
      <c r="BH11" s="932">
        <f>IF(BG11="","",BG11+BH9)</f>
        <v>26</v>
      </c>
      <c r="BI11" s="917">
        <f>IF(AN11="X",0,COUNT(AO11,AR11,AU11,AX11,BA11,BD11))</f>
        <v>1</v>
      </c>
      <c r="BJ11" s="922">
        <f>COUNTIF(AP11:AQ12,"G")+COUNTIF(AS11:AT12,"G")+COUNTIF(AV11:AW12,"G")+COUNTIF(AY11:AZ12,"G")+COUNTIF(BB11:BC12,"G")+COUNTIF(BE11:BF12,"G")</f>
        <v>0</v>
      </c>
      <c r="BK11" s="917">
        <f>COUNTIF(AP11:AQ12,"B")+COUNTIF(AS11:AT12,"B")+COUNTIF(AV11:AW12,"B")+COUNTIF(AY11:AZ12,"B")+COUNTIF(BB11:BC12,"B")+COUNTIF(BE11:BF12,"B")</f>
        <v>0</v>
      </c>
      <c r="BL11" s="917">
        <f>COUNTIF(AP11:AQ12,"J")+COUNTIF(AS11:AT12,"J")+COUNTIF(AV11:AW12,"J")+COUNTIF(AY11:AZ12,"J")+COUNTIF(BB11:BC12,"J")+COUNTIF(BE11:BF12,"J")</f>
        <v>0</v>
      </c>
      <c r="BM11" s="917">
        <f>COUNTIF(AP11:AQ12,"N")+COUNTIF(AS11:AT12,"N")+COUNTIF(AV11:AW12,"N")+COUNTIF(AY11:AZ12,"N")+COUNTIF(BB11:BC12,"N")+COUNTIF(BE11:BF12,"N")</f>
        <v>0</v>
      </c>
      <c r="BN11" s="919">
        <f>COUNTIF(AP11:AQ12,"O")+COUNTIF(AS11:AT12,"O")+COUNTIF(AV11:AW12,"O")+COUNTIF(AY11:AZ12,"O")+COUNTIF(BB11:BC12,"O")+COUNTIF(BE11:BF12,"O")</f>
        <v>0</v>
      </c>
    </row>
    <row r="12" spans="1:66" ht="14.25" customHeight="1">
      <c r="A12" s="1066"/>
      <c r="B12" s="1058"/>
      <c r="C12" s="944"/>
      <c r="D12" s="938"/>
      <c r="E12" s="938"/>
      <c r="F12" s="938"/>
      <c r="G12" s="987"/>
      <c r="H12" s="1013"/>
      <c r="I12" s="598"/>
      <c r="J12" s="599"/>
      <c r="K12" s="979"/>
      <c r="L12" s="598"/>
      <c r="M12" s="599"/>
      <c r="N12" s="936"/>
      <c r="O12" s="598"/>
      <c r="P12" s="599"/>
      <c r="Q12" s="936"/>
      <c r="R12" s="598"/>
      <c r="S12" s="599"/>
      <c r="T12" s="936"/>
      <c r="U12" s="598"/>
      <c r="V12" s="599"/>
      <c r="W12" s="936"/>
      <c r="X12" s="598"/>
      <c r="Y12" s="599"/>
      <c r="Z12" s="956"/>
      <c r="AA12" s="932"/>
      <c r="AB12" s="964"/>
      <c r="AC12" s="991"/>
      <c r="AD12" s="964"/>
      <c r="AE12" s="964"/>
      <c r="AF12" s="964"/>
      <c r="AG12" s="966"/>
      <c r="AH12" s="1046"/>
      <c r="AI12" s="970"/>
      <c r="AJ12" s="944"/>
      <c r="AK12" s="938"/>
      <c r="AL12" s="938"/>
      <c r="AM12" s="938"/>
      <c r="AN12" s="987"/>
      <c r="AO12" s="1013"/>
      <c r="AP12" s="598"/>
      <c r="AQ12" s="599"/>
      <c r="AR12" s="979"/>
      <c r="AS12" s="598"/>
      <c r="AT12" s="599"/>
      <c r="AU12" s="979"/>
      <c r="AV12" s="598"/>
      <c r="AW12" s="599"/>
      <c r="AX12" s="936"/>
      <c r="AY12" s="598"/>
      <c r="AZ12" s="599"/>
      <c r="BA12" s="936"/>
      <c r="BB12" s="598"/>
      <c r="BC12" s="599"/>
      <c r="BD12" s="936"/>
      <c r="BE12" s="598"/>
      <c r="BF12" s="599"/>
      <c r="BG12" s="956"/>
      <c r="BH12" s="932"/>
      <c r="BI12" s="918"/>
      <c r="BJ12" s="924"/>
      <c r="BK12" s="918"/>
      <c r="BL12" s="918"/>
      <c r="BM12" s="918"/>
      <c r="BN12" s="920"/>
    </row>
    <row r="13" spans="1:66" ht="14.25" customHeight="1">
      <c r="A13" s="1063">
        <v>6</v>
      </c>
      <c r="B13" s="1059" t="s">
        <v>373</v>
      </c>
      <c r="C13" s="960"/>
      <c r="D13" s="941">
        <v>1</v>
      </c>
      <c r="E13" s="941">
        <v>1</v>
      </c>
      <c r="F13" s="941"/>
      <c r="G13" s="939"/>
      <c r="H13" s="943">
        <v>3</v>
      </c>
      <c r="I13" s="600"/>
      <c r="J13" s="599"/>
      <c r="K13" s="937"/>
      <c r="L13" s="600"/>
      <c r="M13" s="599"/>
      <c r="N13" s="930"/>
      <c r="O13" s="600"/>
      <c r="P13" s="599"/>
      <c r="Q13" s="930"/>
      <c r="R13" s="600"/>
      <c r="S13" s="599"/>
      <c r="T13" s="930"/>
      <c r="U13" s="600"/>
      <c r="V13" s="599"/>
      <c r="W13" s="930"/>
      <c r="X13" s="600"/>
      <c r="Y13" s="599"/>
      <c r="Z13" s="933">
        <f>IF(ISBLANK(A13),"",IF(ISBLANK(G13),SUM(H13,K13,N13,Q13,T13,W13),0))</f>
        <v>3</v>
      </c>
      <c r="AA13" s="932">
        <f>IF(Z13="","",Z13+AA11)</f>
        <v>5</v>
      </c>
      <c r="AB13" s="963">
        <f>IF(G13="X",0,COUNT(H13,K13,N13,Q13,T13,W13))</f>
        <v>1</v>
      </c>
      <c r="AC13" s="990">
        <f>COUNTIF(I13:J14,"G")+COUNTIF(L13:M14,"G")+COUNTIF(O13:P14,"G")+COUNTIF(R13:S14,"G")+COUNTIF(U13:V14,"G")+COUNTIF(X13:Y14,"G")</f>
        <v>0</v>
      </c>
      <c r="AD13" s="963">
        <f>COUNTIF(I13:J14,"B")+COUNTIF(L13:M14,"B")+COUNTIF(O13:P14,"B")+COUNTIF(R13:S14,"B")+COUNTIF(U13:V14,"B")+COUNTIF(X13:Y14,"B")</f>
        <v>0</v>
      </c>
      <c r="AE13" s="963">
        <f>COUNTIF(I13:J14,"J")+COUNTIF(L13:M14,"J")+COUNTIF(O13:P14,"J")+COUNTIF(R13:S14,"J")+COUNTIF(U13:V14,"J")+COUNTIF(X13:Y14,"J")</f>
        <v>0</v>
      </c>
      <c r="AF13" s="963">
        <f>COUNTIF(I13:J14,"N")+COUNTIF(L13:M14,"N")+COUNTIF(O13:P14,"N")+COUNTIF(R13:S14,"N")+COUNTIF(U13:V14,"N")+COUNTIF(X13:Y14,"N")</f>
        <v>0</v>
      </c>
      <c r="AG13" s="965">
        <f>COUNTIF(I13:J14,"O")+COUNTIF(L13:M14,"O")+COUNTIF(O13:P14,"O")+COUNTIF(R13:S14,"O")+COUNTIF(U13:V14,"O")+COUNTIF(X13:Y14,"O")</f>
        <v>0</v>
      </c>
      <c r="AH13" s="976">
        <v>6</v>
      </c>
      <c r="AI13" s="967" t="s">
        <v>445</v>
      </c>
      <c r="AJ13" s="960"/>
      <c r="AK13" s="941"/>
      <c r="AL13" s="941"/>
      <c r="AM13" s="941"/>
      <c r="AN13" s="939"/>
      <c r="AO13" s="943">
        <v>0</v>
      </c>
      <c r="AP13" s="600"/>
      <c r="AQ13" s="599"/>
      <c r="AR13" s="937"/>
      <c r="AS13" s="600"/>
      <c r="AT13" s="599"/>
      <c r="AU13" s="937"/>
      <c r="AV13" s="600"/>
      <c r="AW13" s="599"/>
      <c r="AX13" s="930"/>
      <c r="AY13" s="600"/>
      <c r="AZ13" s="599"/>
      <c r="BA13" s="930"/>
      <c r="BB13" s="600"/>
      <c r="BC13" s="599"/>
      <c r="BD13" s="930"/>
      <c r="BE13" s="600"/>
      <c r="BF13" s="599"/>
      <c r="BG13" s="933">
        <f>IF(ISBLANK(AH13),"",IF(ISBLANK(AN13),SUM(AO13,AR13,AU13,AX13,BA13,BD13),0))</f>
        <v>0</v>
      </c>
      <c r="BH13" s="932">
        <f>IF(BG13="","",BG13+BH11)</f>
        <v>26</v>
      </c>
      <c r="BI13" s="917">
        <f>IF(AN13="X",0,COUNT(AO13,AR13,AU13,AX13,BA13,BD13))</f>
        <v>1</v>
      </c>
      <c r="BJ13" s="922">
        <f>COUNTIF(AP13:AQ14,"G")+COUNTIF(AS13:AT14,"G")+COUNTIF(AV13:AW14,"G")+COUNTIF(AY13:AZ14,"G")+COUNTIF(BB13:BC14,"G")+COUNTIF(BE13:BF14,"G")</f>
        <v>0</v>
      </c>
      <c r="BK13" s="917">
        <f>COUNTIF(AP13:AQ14,"B")+COUNTIF(AS13:AT14,"B")+COUNTIF(AV13:AW14,"B")+COUNTIF(AY13:AZ14,"B")+COUNTIF(BB13:BC14,"B")+COUNTIF(BE13:BF14,"B")</f>
        <v>0</v>
      </c>
      <c r="BL13" s="917">
        <f>COUNTIF(AP13:AQ14,"J")+COUNTIF(AS13:AT14,"J")+COUNTIF(AV13:AW14,"J")+COUNTIF(AY13:AZ14,"J")+COUNTIF(BB13:BC14,"J")+COUNTIF(BE13:BF14,"J")</f>
        <v>0</v>
      </c>
      <c r="BM13" s="917">
        <f>COUNTIF(AP13:AQ14,"N")+COUNTIF(AS13:AT14,"N")+COUNTIF(AV13:AW14,"N")+COUNTIF(AY13:AZ14,"N")+COUNTIF(BB13:BC14,"N")+COUNTIF(BE13:BF14,"N")</f>
        <v>0</v>
      </c>
      <c r="BN13" s="919">
        <f>COUNTIF(AP13:AQ14,"O")+COUNTIF(AS13:AT14,"O")+COUNTIF(AV13:AW14,"O")+COUNTIF(AY13:AZ14,"O")+COUNTIF(BB13:BC14,"O")+COUNTIF(BE13:BF14,"O")</f>
        <v>0</v>
      </c>
    </row>
    <row r="14" spans="1:66" ht="14.25" customHeight="1">
      <c r="A14" s="1064"/>
      <c r="B14" s="1060"/>
      <c r="C14" s="961"/>
      <c r="D14" s="942"/>
      <c r="E14" s="942"/>
      <c r="F14" s="942"/>
      <c r="G14" s="940"/>
      <c r="H14" s="944"/>
      <c r="I14" s="600"/>
      <c r="J14" s="599"/>
      <c r="K14" s="938"/>
      <c r="L14" s="600"/>
      <c r="M14" s="599"/>
      <c r="N14" s="931"/>
      <c r="O14" s="600"/>
      <c r="P14" s="599"/>
      <c r="Q14" s="931"/>
      <c r="R14" s="600"/>
      <c r="S14" s="599"/>
      <c r="T14" s="931"/>
      <c r="U14" s="600"/>
      <c r="V14" s="599"/>
      <c r="W14" s="931"/>
      <c r="X14" s="600"/>
      <c r="Y14" s="599"/>
      <c r="Z14" s="934"/>
      <c r="AA14" s="932"/>
      <c r="AB14" s="964"/>
      <c r="AC14" s="991"/>
      <c r="AD14" s="964"/>
      <c r="AE14" s="964"/>
      <c r="AF14" s="964"/>
      <c r="AG14" s="966"/>
      <c r="AH14" s="977"/>
      <c r="AI14" s="968"/>
      <c r="AJ14" s="961"/>
      <c r="AK14" s="942"/>
      <c r="AL14" s="942"/>
      <c r="AM14" s="942"/>
      <c r="AN14" s="940"/>
      <c r="AO14" s="944"/>
      <c r="AP14" s="600"/>
      <c r="AQ14" s="599"/>
      <c r="AR14" s="938"/>
      <c r="AS14" s="600"/>
      <c r="AT14" s="599"/>
      <c r="AU14" s="938"/>
      <c r="AV14" s="600"/>
      <c r="AW14" s="599"/>
      <c r="AX14" s="931"/>
      <c r="AY14" s="600"/>
      <c r="AZ14" s="599"/>
      <c r="BA14" s="931"/>
      <c r="BB14" s="600"/>
      <c r="BC14" s="599"/>
      <c r="BD14" s="931"/>
      <c r="BE14" s="600"/>
      <c r="BF14" s="599"/>
      <c r="BG14" s="934"/>
      <c r="BH14" s="932"/>
      <c r="BI14" s="918"/>
      <c r="BJ14" s="924"/>
      <c r="BK14" s="918"/>
      <c r="BL14" s="918"/>
      <c r="BM14" s="918"/>
      <c r="BN14" s="920"/>
    </row>
    <row r="15" spans="1:66" ht="14.25" customHeight="1">
      <c r="A15" s="1065">
        <v>7</v>
      </c>
      <c r="B15" s="1057" t="s">
        <v>449</v>
      </c>
      <c r="C15" s="943"/>
      <c r="D15" s="937"/>
      <c r="E15" s="937"/>
      <c r="F15" s="937"/>
      <c r="G15" s="986"/>
      <c r="H15" s="1012">
        <v>0</v>
      </c>
      <c r="I15" s="598"/>
      <c r="J15" s="599"/>
      <c r="K15" s="978"/>
      <c r="L15" s="598"/>
      <c r="M15" s="599"/>
      <c r="N15" s="935"/>
      <c r="O15" s="598"/>
      <c r="P15" s="599"/>
      <c r="Q15" s="935"/>
      <c r="R15" s="598"/>
      <c r="S15" s="599"/>
      <c r="T15" s="935"/>
      <c r="U15" s="598"/>
      <c r="V15" s="599"/>
      <c r="W15" s="935"/>
      <c r="X15" s="598"/>
      <c r="Y15" s="599"/>
      <c r="Z15" s="955">
        <f>IF(ISBLANK(A15),"",IF(ISBLANK(G15),SUM(H15,K15,N15,Q15,T15,W15),0))</f>
        <v>0</v>
      </c>
      <c r="AA15" s="932">
        <f>IF(Z15="","",Z15+AA13)</f>
        <v>5</v>
      </c>
      <c r="AB15" s="963">
        <f>IF(G15="X",0,COUNT(H15,K15,N15,Q15,T15,W15))</f>
        <v>1</v>
      </c>
      <c r="AC15" s="990">
        <f>COUNTIF(I15:J16,"G")+COUNTIF(L15:M16,"G")+COUNTIF(O15:P16,"G")+COUNTIF(R15:S16,"G")+COUNTIF(U15:V16,"G")+COUNTIF(X15:Y16,"G")</f>
        <v>0</v>
      </c>
      <c r="AD15" s="963">
        <f>COUNTIF(I15:J16,"B")+COUNTIF(L15:M16,"B")+COUNTIF(O15:P16,"B")+COUNTIF(R15:S16,"B")+COUNTIF(U15:V16,"B")+COUNTIF(X15:Y16,"B")</f>
        <v>0</v>
      </c>
      <c r="AE15" s="963">
        <f>COUNTIF(I15:J16,"J")+COUNTIF(L15:M16,"J")+COUNTIF(O15:P16,"J")+COUNTIF(R15:S16,"J")+COUNTIF(U15:V16,"J")+COUNTIF(X15:Y16,"J")</f>
        <v>0</v>
      </c>
      <c r="AF15" s="963">
        <f>COUNTIF(I15:J16,"N")+COUNTIF(L15:M16,"N")+COUNTIF(O15:P16,"N")+COUNTIF(R15:S16,"N")+COUNTIF(U15:V16,"N")+COUNTIF(X15:Y16,"N")</f>
        <v>0</v>
      </c>
      <c r="AG15" s="965">
        <f>COUNTIF(I15:J16,"O")+COUNTIF(L15:M16,"O")+COUNTIF(O15:P16,"O")+COUNTIF(R15:S16,"O")+COUNTIF(U15:V16,"O")+COUNTIF(X15:Y16,"O")</f>
        <v>0</v>
      </c>
      <c r="AH15" s="1047">
        <v>7</v>
      </c>
      <c r="AI15" s="969" t="s">
        <v>447</v>
      </c>
      <c r="AJ15" s="943"/>
      <c r="AK15" s="937">
        <v>1</v>
      </c>
      <c r="AL15" s="937">
        <v>1</v>
      </c>
      <c r="AM15" s="937"/>
      <c r="AN15" s="986"/>
      <c r="AO15" s="1012">
        <v>2</v>
      </c>
      <c r="AP15" s="598"/>
      <c r="AQ15" s="599"/>
      <c r="AR15" s="978"/>
      <c r="AS15" s="598"/>
      <c r="AT15" s="599"/>
      <c r="AU15" s="978"/>
      <c r="AV15" s="598"/>
      <c r="AW15" s="599"/>
      <c r="AX15" s="935"/>
      <c r="AY15" s="598"/>
      <c r="AZ15" s="599"/>
      <c r="BA15" s="935"/>
      <c r="BB15" s="598"/>
      <c r="BC15" s="599"/>
      <c r="BD15" s="935"/>
      <c r="BE15" s="598"/>
      <c r="BF15" s="599"/>
      <c r="BG15" s="955">
        <f>IF(ISBLANK(AH15),"",IF(ISBLANK(AN15),SUM(AO15,AR15,AU15,AX15,BA15,BD15),0))</f>
        <v>2</v>
      </c>
      <c r="BH15" s="932">
        <f>IF(BG15="","",BG15+BH13)</f>
        <v>28</v>
      </c>
      <c r="BI15" s="917">
        <f>IF(AN15="X",0,COUNT(AO15,AR15,AU15,AX15,BA15,BD15))</f>
        <v>1</v>
      </c>
      <c r="BJ15" s="922">
        <f>COUNTIF(AP15:AQ16,"G")+COUNTIF(AS15:AT16,"G")+COUNTIF(AV15:AW16,"G")+COUNTIF(AY15:AZ16,"G")+COUNTIF(BB15:BC16,"G")+COUNTIF(BE15:BF16,"G")</f>
        <v>0</v>
      </c>
      <c r="BK15" s="917">
        <f>COUNTIF(AP15:AQ16,"B")+COUNTIF(AS15:AT16,"B")+COUNTIF(AV15:AW16,"B")+COUNTIF(AY15:AZ16,"B")+COUNTIF(BB15:BC16,"B")+COUNTIF(BE15:BF16,"B")</f>
        <v>0</v>
      </c>
      <c r="BL15" s="917">
        <f>COUNTIF(AP15:AQ16,"J")+COUNTIF(AS15:AT16,"J")+COUNTIF(AV15:AW16,"J")+COUNTIF(AY15:AZ16,"J")+COUNTIF(BB15:BC16,"J")+COUNTIF(BE15:BF16,"J")</f>
        <v>0</v>
      </c>
      <c r="BM15" s="917">
        <f>COUNTIF(AP15:AQ16,"N")+COUNTIF(AS15:AT16,"N")+COUNTIF(AV15:AW16,"N")+COUNTIF(AY15:AZ16,"N")+COUNTIF(BB15:BC16,"N")+COUNTIF(BE15:BF16,"N")</f>
        <v>0</v>
      </c>
      <c r="BN15" s="919">
        <f>COUNTIF(AP15:AQ16,"O")+COUNTIF(AS15:AT16,"O")+COUNTIF(AV15:AW16,"O")+COUNTIF(AY15:AZ16,"O")+COUNTIF(BB15:BC16,"O")+COUNTIF(BE15:BF16,"O")</f>
        <v>0</v>
      </c>
    </row>
    <row r="16" spans="1:66" ht="14.25" customHeight="1">
      <c r="A16" s="1066"/>
      <c r="B16" s="1058"/>
      <c r="C16" s="944"/>
      <c r="D16" s="938"/>
      <c r="E16" s="938"/>
      <c r="F16" s="938"/>
      <c r="G16" s="987"/>
      <c r="H16" s="1013"/>
      <c r="I16" s="598"/>
      <c r="J16" s="599"/>
      <c r="K16" s="979"/>
      <c r="L16" s="598"/>
      <c r="M16" s="599"/>
      <c r="N16" s="936"/>
      <c r="O16" s="598"/>
      <c r="P16" s="599"/>
      <c r="Q16" s="936"/>
      <c r="R16" s="598"/>
      <c r="S16" s="599"/>
      <c r="T16" s="936"/>
      <c r="U16" s="598"/>
      <c r="V16" s="599"/>
      <c r="W16" s="936"/>
      <c r="X16" s="598"/>
      <c r="Y16" s="599"/>
      <c r="Z16" s="956"/>
      <c r="AA16" s="932"/>
      <c r="AB16" s="964"/>
      <c r="AC16" s="991"/>
      <c r="AD16" s="964"/>
      <c r="AE16" s="964"/>
      <c r="AF16" s="964"/>
      <c r="AG16" s="966"/>
      <c r="AH16" s="1046"/>
      <c r="AI16" s="970"/>
      <c r="AJ16" s="944"/>
      <c r="AK16" s="938"/>
      <c r="AL16" s="938"/>
      <c r="AM16" s="938"/>
      <c r="AN16" s="987"/>
      <c r="AO16" s="1013"/>
      <c r="AP16" s="598"/>
      <c r="AQ16" s="599"/>
      <c r="AR16" s="979"/>
      <c r="AS16" s="598"/>
      <c r="AT16" s="599"/>
      <c r="AU16" s="979"/>
      <c r="AV16" s="598"/>
      <c r="AW16" s="599"/>
      <c r="AX16" s="936"/>
      <c r="AY16" s="598"/>
      <c r="AZ16" s="599"/>
      <c r="BA16" s="936"/>
      <c r="BB16" s="598"/>
      <c r="BC16" s="599"/>
      <c r="BD16" s="936"/>
      <c r="BE16" s="598"/>
      <c r="BF16" s="599"/>
      <c r="BG16" s="956"/>
      <c r="BH16" s="932"/>
      <c r="BI16" s="918"/>
      <c r="BJ16" s="924"/>
      <c r="BK16" s="918"/>
      <c r="BL16" s="918"/>
      <c r="BM16" s="918"/>
      <c r="BN16" s="920"/>
    </row>
    <row r="17" spans="1:66" ht="14.25" customHeight="1">
      <c r="A17" s="1063">
        <v>8</v>
      </c>
      <c r="B17" s="1059" t="s">
        <v>368</v>
      </c>
      <c r="C17" s="960"/>
      <c r="D17" s="941"/>
      <c r="E17" s="941"/>
      <c r="F17" s="941"/>
      <c r="G17" s="939"/>
      <c r="H17" s="943">
        <v>0</v>
      </c>
      <c r="I17" s="600"/>
      <c r="J17" s="599"/>
      <c r="K17" s="937"/>
      <c r="L17" s="600"/>
      <c r="M17" s="599"/>
      <c r="N17" s="930"/>
      <c r="O17" s="600"/>
      <c r="P17" s="599"/>
      <c r="Q17" s="930"/>
      <c r="R17" s="600"/>
      <c r="S17" s="599"/>
      <c r="T17" s="930"/>
      <c r="U17" s="600"/>
      <c r="V17" s="599"/>
      <c r="W17" s="930"/>
      <c r="X17" s="600"/>
      <c r="Y17" s="599"/>
      <c r="Z17" s="933">
        <f>IF(ISBLANK(A17),"",IF(ISBLANK(G17),SUM(H17,K17,N17,Q17,T17,W17),0))</f>
        <v>0</v>
      </c>
      <c r="AA17" s="932">
        <f>IF(Z17="","",Z17+AA15)</f>
        <v>5</v>
      </c>
      <c r="AB17" s="963">
        <f>IF(G17="X",0,COUNT(H17,K17,N17,Q17,T17,W17))</f>
        <v>1</v>
      </c>
      <c r="AC17" s="990">
        <f>COUNTIF(I17:J18,"G")+COUNTIF(L17:M18,"G")+COUNTIF(O17:P18,"G")+COUNTIF(R17:S18,"G")+COUNTIF(U17:V18,"G")+COUNTIF(X17:Y18,"G")</f>
        <v>0</v>
      </c>
      <c r="AD17" s="963">
        <f>COUNTIF(I17:J18,"B")+COUNTIF(L17:M18,"B")+COUNTIF(O17:P18,"B")+COUNTIF(R17:S18,"B")+COUNTIF(U17:V18,"B")+COUNTIF(X17:Y18,"B")</f>
        <v>0</v>
      </c>
      <c r="AE17" s="963">
        <f>COUNTIF(I17:J18,"J")+COUNTIF(L17:M18,"J")+COUNTIF(O17:P18,"J")+COUNTIF(R17:S18,"J")+COUNTIF(U17:V18,"J")+COUNTIF(X17:Y18,"J")</f>
        <v>0</v>
      </c>
      <c r="AF17" s="963">
        <f>COUNTIF(I17:J18,"N")+COUNTIF(L17:M18,"N")+COUNTIF(O17:P18,"N")+COUNTIF(R17:S18,"N")+COUNTIF(U17:V18,"N")+COUNTIF(X17:Y18,"N")</f>
        <v>0</v>
      </c>
      <c r="AG17" s="965">
        <f>COUNTIF(I17:J18,"O")+COUNTIF(L17:M18,"O")+COUNTIF(O17:P18,"O")+COUNTIF(R17:S18,"O")+COUNTIF(U17:V18,"O")+COUNTIF(X17:Y18,"O")</f>
        <v>0</v>
      </c>
      <c r="AH17" s="976">
        <v>8</v>
      </c>
      <c r="AI17" s="967" t="s">
        <v>336</v>
      </c>
      <c r="AJ17" s="960"/>
      <c r="AK17" s="941">
        <v>1</v>
      </c>
      <c r="AL17" s="941">
        <v>1</v>
      </c>
      <c r="AM17" s="941"/>
      <c r="AN17" s="939"/>
      <c r="AO17" s="943">
        <v>4</v>
      </c>
      <c r="AP17" s="600"/>
      <c r="AQ17" s="599"/>
      <c r="AR17" s="937"/>
      <c r="AS17" s="600"/>
      <c r="AT17" s="599"/>
      <c r="AU17" s="937"/>
      <c r="AV17" s="600"/>
      <c r="AW17" s="599"/>
      <c r="AX17" s="930"/>
      <c r="AY17" s="600"/>
      <c r="AZ17" s="599"/>
      <c r="BA17" s="930"/>
      <c r="BB17" s="600"/>
      <c r="BC17" s="599"/>
      <c r="BD17" s="930"/>
      <c r="BE17" s="600"/>
      <c r="BF17" s="599"/>
      <c r="BG17" s="933">
        <f>IF(ISBLANK(AH17),"",IF(ISBLANK(AN17),SUM(AO17,AR17,AU17,AX17,BA17,BD17),0))</f>
        <v>4</v>
      </c>
      <c r="BH17" s="932">
        <f>IF(BG17="","",BG17+BH15)</f>
        <v>32</v>
      </c>
      <c r="BI17" s="917">
        <f>IF(AN17="X",0,COUNT(AO17,AR17,AU17,AX17,BA17,BD17))</f>
        <v>1</v>
      </c>
      <c r="BJ17" s="922">
        <f>COUNTIF(AP17:AQ18,"G")+COUNTIF(AS17:AT18,"G")+COUNTIF(AV17:AW18,"G")+COUNTIF(AY17:AZ18,"G")+COUNTIF(BB17:BC18,"G")+COUNTIF(BE17:BF18,"G")</f>
        <v>0</v>
      </c>
      <c r="BK17" s="917">
        <f>COUNTIF(AP17:AQ18,"B")+COUNTIF(AS17:AT18,"B")+COUNTIF(AV17:AW18,"B")+COUNTIF(AY17:AZ18,"B")+COUNTIF(BB17:BC18,"B")+COUNTIF(BE17:BF18,"B")</f>
        <v>0</v>
      </c>
      <c r="BL17" s="917">
        <f>COUNTIF(AP17:AQ18,"J")+COUNTIF(AS17:AT18,"J")+COUNTIF(AV17:AW18,"J")+COUNTIF(AY17:AZ18,"J")+COUNTIF(BB17:BC18,"J")+COUNTIF(BE17:BF18,"J")</f>
        <v>0</v>
      </c>
      <c r="BM17" s="917">
        <f>COUNTIF(AP17:AQ18,"N")+COUNTIF(AS17:AT18,"N")+COUNTIF(AV17:AW18,"N")+COUNTIF(AY17:AZ18,"N")+COUNTIF(BB17:BC18,"N")+COUNTIF(BE17:BF18,"N")</f>
        <v>0</v>
      </c>
      <c r="BN17" s="919">
        <f>COUNTIF(AP17:AQ18,"O")+COUNTIF(AS17:AT18,"O")+COUNTIF(AV17:AW18,"O")+COUNTIF(AY17:AZ18,"O")+COUNTIF(BB17:BC18,"O")+COUNTIF(BE17:BF18,"O")</f>
        <v>0</v>
      </c>
    </row>
    <row r="18" spans="1:66" ht="14.25" customHeight="1">
      <c r="A18" s="1064"/>
      <c r="B18" s="1060"/>
      <c r="C18" s="961"/>
      <c r="D18" s="942"/>
      <c r="E18" s="942"/>
      <c r="F18" s="942"/>
      <c r="G18" s="940"/>
      <c r="H18" s="944"/>
      <c r="I18" s="600"/>
      <c r="J18" s="599"/>
      <c r="K18" s="938"/>
      <c r="L18" s="600"/>
      <c r="M18" s="599"/>
      <c r="N18" s="931"/>
      <c r="O18" s="600"/>
      <c r="P18" s="599"/>
      <c r="Q18" s="931"/>
      <c r="R18" s="600"/>
      <c r="S18" s="599"/>
      <c r="T18" s="931"/>
      <c r="U18" s="600"/>
      <c r="V18" s="599"/>
      <c r="W18" s="931"/>
      <c r="X18" s="600"/>
      <c r="Y18" s="599"/>
      <c r="Z18" s="934"/>
      <c r="AA18" s="932"/>
      <c r="AB18" s="964"/>
      <c r="AC18" s="991"/>
      <c r="AD18" s="964"/>
      <c r="AE18" s="964"/>
      <c r="AF18" s="964"/>
      <c r="AG18" s="966"/>
      <c r="AH18" s="977"/>
      <c r="AI18" s="968"/>
      <c r="AJ18" s="961"/>
      <c r="AK18" s="942"/>
      <c r="AL18" s="942"/>
      <c r="AM18" s="942"/>
      <c r="AN18" s="940"/>
      <c r="AO18" s="944"/>
      <c r="AP18" s="600"/>
      <c r="AQ18" s="599"/>
      <c r="AR18" s="938"/>
      <c r="AS18" s="600"/>
      <c r="AT18" s="599"/>
      <c r="AU18" s="938"/>
      <c r="AV18" s="600"/>
      <c r="AW18" s="599"/>
      <c r="AX18" s="931"/>
      <c r="AY18" s="600"/>
      <c r="AZ18" s="599"/>
      <c r="BA18" s="931"/>
      <c r="BB18" s="600"/>
      <c r="BC18" s="599"/>
      <c r="BD18" s="931"/>
      <c r="BE18" s="600"/>
      <c r="BF18" s="599"/>
      <c r="BG18" s="934"/>
      <c r="BH18" s="932"/>
      <c r="BI18" s="918"/>
      <c r="BJ18" s="924"/>
      <c r="BK18" s="918"/>
      <c r="BL18" s="918"/>
      <c r="BM18" s="918"/>
      <c r="BN18" s="920"/>
    </row>
    <row r="19" spans="1:66" ht="14.25" customHeight="1">
      <c r="A19" s="1065">
        <v>9</v>
      </c>
      <c r="B19" s="1057" t="s">
        <v>373</v>
      </c>
      <c r="C19" s="943"/>
      <c r="D19" s="937"/>
      <c r="E19" s="937"/>
      <c r="F19" s="937"/>
      <c r="G19" s="986"/>
      <c r="H19" s="1012">
        <v>0</v>
      </c>
      <c r="I19" s="598"/>
      <c r="J19" s="599"/>
      <c r="K19" s="978"/>
      <c r="L19" s="598"/>
      <c r="M19" s="599"/>
      <c r="N19" s="935"/>
      <c r="O19" s="598"/>
      <c r="P19" s="599"/>
      <c r="Q19" s="935"/>
      <c r="R19" s="598"/>
      <c r="S19" s="599"/>
      <c r="T19" s="935"/>
      <c r="U19" s="598"/>
      <c r="V19" s="599"/>
      <c r="W19" s="935"/>
      <c r="X19" s="598"/>
      <c r="Y19" s="599"/>
      <c r="Z19" s="955">
        <f>IF(ISBLANK(A19),"",IF(ISBLANK(G19),SUM(H19,K19,N19,Q19,T19,W19),0))</f>
        <v>0</v>
      </c>
      <c r="AA19" s="932">
        <f>IF(Z19="","",Z19+AA17)</f>
        <v>5</v>
      </c>
      <c r="AB19" s="963">
        <f>IF(G19="X",0,COUNT(H19,K19,N19,Q19,T19,W19))</f>
        <v>1</v>
      </c>
      <c r="AC19" s="990">
        <f>COUNTIF(I19:J20,"G")+COUNTIF(L19:M20,"G")+COUNTIF(O19:P20,"G")+COUNTIF(R19:S20,"G")+COUNTIF(U19:V20,"G")+COUNTIF(X19:Y20,"G")</f>
        <v>0</v>
      </c>
      <c r="AD19" s="963">
        <f>COUNTIF(I19:J20,"B")+COUNTIF(L19:M20,"B")+COUNTIF(O19:P20,"B")+COUNTIF(R19:S20,"B")+COUNTIF(U19:V20,"B")+COUNTIF(X19:Y20,"B")</f>
        <v>0</v>
      </c>
      <c r="AE19" s="963">
        <f>COUNTIF(I19:J20,"J")+COUNTIF(L19:M20,"J")+COUNTIF(O19:P20,"J")+COUNTIF(R19:S20,"J")+COUNTIF(U19:V20,"J")+COUNTIF(X19:Y20,"J")</f>
        <v>0</v>
      </c>
      <c r="AF19" s="963">
        <f>COUNTIF(I19:J20,"N")+COUNTIF(L19:M20,"N")+COUNTIF(O19:P20,"N")+COUNTIF(R19:S20,"N")+COUNTIF(U19:V20,"N")+COUNTIF(X19:Y20,"N")</f>
        <v>0</v>
      </c>
      <c r="AG19" s="965">
        <f>COUNTIF(I19:J20,"O")+COUNTIF(L19:M20,"O")+COUNTIF(O19:P20,"O")+COUNTIF(R19:S20,"O")+COUNTIF(U19:V20,"O")+COUNTIF(X19:Y20,"O")</f>
        <v>0</v>
      </c>
      <c r="AH19" s="1047">
        <v>9</v>
      </c>
      <c r="AI19" s="969" t="s">
        <v>339</v>
      </c>
      <c r="AJ19" s="943"/>
      <c r="AK19" s="937">
        <v>1</v>
      </c>
      <c r="AL19" s="937">
        <v>1</v>
      </c>
      <c r="AM19" s="937"/>
      <c r="AN19" s="986"/>
      <c r="AO19" s="1012">
        <v>3</v>
      </c>
      <c r="AP19" s="598"/>
      <c r="AQ19" s="599"/>
      <c r="AR19" s="978"/>
      <c r="AS19" s="598"/>
      <c r="AT19" s="599"/>
      <c r="AU19" s="978"/>
      <c r="AV19" s="598"/>
      <c r="AW19" s="599"/>
      <c r="AX19" s="935"/>
      <c r="AY19" s="598"/>
      <c r="AZ19" s="599"/>
      <c r="BA19" s="935"/>
      <c r="BB19" s="598"/>
      <c r="BC19" s="599"/>
      <c r="BD19" s="935"/>
      <c r="BE19" s="598"/>
      <c r="BF19" s="599"/>
      <c r="BG19" s="955">
        <f>IF(ISBLANK(AH19),"",IF(ISBLANK(AN19),SUM(AO19,AR19,AU19,AX19,BA19,BD19),0))</f>
        <v>3</v>
      </c>
      <c r="BH19" s="932">
        <f>IF(BG19="","",BG19+BH17)</f>
        <v>35</v>
      </c>
      <c r="BI19" s="917">
        <f>IF(AN19="X",0,COUNT(AO19,AR19,AU19,AX19,BA19,BD19))</f>
        <v>1</v>
      </c>
      <c r="BJ19" s="922">
        <f>COUNTIF(AP19:AQ20,"G")+COUNTIF(AS19:AT20,"G")+COUNTIF(AV19:AW20,"G")+COUNTIF(AY19:AZ20,"G")+COUNTIF(BB19:BC20,"G")+COUNTIF(BE19:BF20,"G")</f>
        <v>0</v>
      </c>
      <c r="BK19" s="917">
        <f>COUNTIF(AP19:AQ20,"B")+COUNTIF(AS19:AT20,"B")+COUNTIF(AV19:AW20,"B")+COUNTIF(AY19:AZ20,"B")+COUNTIF(BB19:BC20,"B")+COUNTIF(BE19:BF20,"B")</f>
        <v>1</v>
      </c>
      <c r="BL19" s="917">
        <f>COUNTIF(AP19:AQ20,"J")+COUNTIF(AS19:AT20,"J")+COUNTIF(AV19:AW20,"J")+COUNTIF(AY19:AZ20,"J")+COUNTIF(BB19:BC20,"J")+COUNTIF(BE19:BF20,"J")</f>
        <v>0</v>
      </c>
      <c r="BM19" s="917">
        <f>COUNTIF(AP19:AQ20,"N")+COUNTIF(AS19:AT20,"N")+COUNTIF(AV19:AW20,"N")+COUNTIF(AY19:AZ20,"N")+COUNTIF(BB19:BC20,"N")+COUNTIF(BE19:BF20,"N")</f>
        <v>0</v>
      </c>
      <c r="BN19" s="919">
        <f>COUNTIF(AP19:AQ20,"O")+COUNTIF(AS19:AT20,"O")+COUNTIF(AV19:AW20,"O")+COUNTIF(AY19:AZ20,"O")+COUNTIF(BB19:BC20,"O")+COUNTIF(BE19:BF20,"O")</f>
        <v>0</v>
      </c>
    </row>
    <row r="20" spans="1:66" ht="14.25" customHeight="1">
      <c r="A20" s="1066"/>
      <c r="B20" s="1058"/>
      <c r="C20" s="944"/>
      <c r="D20" s="938"/>
      <c r="E20" s="938"/>
      <c r="F20" s="938"/>
      <c r="G20" s="987"/>
      <c r="H20" s="1013"/>
      <c r="I20" s="598"/>
      <c r="J20" s="599"/>
      <c r="K20" s="979"/>
      <c r="L20" s="598"/>
      <c r="M20" s="599"/>
      <c r="N20" s="936"/>
      <c r="O20" s="598"/>
      <c r="P20" s="599"/>
      <c r="Q20" s="936"/>
      <c r="R20" s="598"/>
      <c r="S20" s="599"/>
      <c r="T20" s="936"/>
      <c r="U20" s="598"/>
      <c r="V20" s="599"/>
      <c r="W20" s="936"/>
      <c r="X20" s="598"/>
      <c r="Y20" s="599"/>
      <c r="Z20" s="956"/>
      <c r="AA20" s="932"/>
      <c r="AB20" s="964"/>
      <c r="AC20" s="991"/>
      <c r="AD20" s="964"/>
      <c r="AE20" s="964"/>
      <c r="AF20" s="964"/>
      <c r="AG20" s="966"/>
      <c r="AH20" s="1046"/>
      <c r="AI20" s="970"/>
      <c r="AJ20" s="944"/>
      <c r="AK20" s="938"/>
      <c r="AL20" s="938"/>
      <c r="AM20" s="938"/>
      <c r="AN20" s="987"/>
      <c r="AO20" s="1013"/>
      <c r="AP20" s="598" t="s">
        <v>158</v>
      </c>
      <c r="AQ20" s="599"/>
      <c r="AR20" s="979"/>
      <c r="AS20" s="598"/>
      <c r="AT20" s="599"/>
      <c r="AU20" s="979"/>
      <c r="AV20" s="598"/>
      <c r="AW20" s="599"/>
      <c r="AX20" s="936"/>
      <c r="AY20" s="598"/>
      <c r="AZ20" s="599"/>
      <c r="BA20" s="936"/>
      <c r="BB20" s="598"/>
      <c r="BC20" s="599"/>
      <c r="BD20" s="936"/>
      <c r="BE20" s="598"/>
      <c r="BF20" s="599"/>
      <c r="BG20" s="956"/>
      <c r="BH20" s="932"/>
      <c r="BI20" s="918"/>
      <c r="BJ20" s="924"/>
      <c r="BK20" s="918"/>
      <c r="BL20" s="918"/>
      <c r="BM20" s="918"/>
      <c r="BN20" s="920"/>
    </row>
    <row r="21" spans="1:66" ht="14.25" customHeight="1">
      <c r="A21" s="1063">
        <v>10</v>
      </c>
      <c r="B21" s="1059" t="s">
        <v>449</v>
      </c>
      <c r="C21" s="960"/>
      <c r="D21" s="941"/>
      <c r="E21" s="941"/>
      <c r="F21" s="941"/>
      <c r="G21" s="939"/>
      <c r="H21" s="943">
        <v>0</v>
      </c>
      <c r="I21" s="600"/>
      <c r="J21" s="599"/>
      <c r="K21" s="937"/>
      <c r="L21" s="600"/>
      <c r="M21" s="599"/>
      <c r="N21" s="930"/>
      <c r="O21" s="600"/>
      <c r="P21" s="599"/>
      <c r="Q21" s="930"/>
      <c r="R21" s="600"/>
      <c r="S21" s="599"/>
      <c r="T21" s="930"/>
      <c r="U21" s="600"/>
      <c r="V21" s="599"/>
      <c r="W21" s="930"/>
      <c r="X21" s="600"/>
      <c r="Y21" s="599"/>
      <c r="Z21" s="933">
        <f>IF(ISBLANK(A21),"",IF(ISBLANK(G21),SUM(H21,K21,N21,Q21,T21,W21),0))</f>
        <v>0</v>
      </c>
      <c r="AA21" s="932">
        <f>IF(Z21="","",Z21+AA19)</f>
        <v>5</v>
      </c>
      <c r="AB21" s="963">
        <f>IF(G21="X",0,COUNT(H21,K21,N21,Q21,T21,W21))</f>
        <v>1</v>
      </c>
      <c r="AC21" s="990">
        <f>COUNTIF(I21:J22,"G")+COUNTIF(L21:M22,"G")+COUNTIF(O21:P22,"G")+COUNTIF(R21:S22,"G")+COUNTIF(U21:V22,"G")+COUNTIF(X21:Y22,"G")</f>
        <v>0</v>
      </c>
      <c r="AD21" s="963">
        <f>COUNTIF(I21:J22,"B")+COUNTIF(L21:M22,"B")+COUNTIF(O21:P22,"B")+COUNTIF(R21:S22,"B")+COUNTIF(U21:V22,"B")+COUNTIF(X21:Y22,"B")</f>
        <v>0</v>
      </c>
      <c r="AE21" s="963">
        <f>COUNTIF(I21:J22,"J")+COUNTIF(L21:M22,"J")+COUNTIF(O21:P22,"J")+COUNTIF(R21:S22,"J")+COUNTIF(U21:V22,"J")+COUNTIF(X21:Y22,"J")</f>
        <v>0</v>
      </c>
      <c r="AF21" s="963">
        <f>COUNTIF(I21:J22,"N")+COUNTIF(L21:M22,"N")+COUNTIF(O21:P22,"N")+COUNTIF(R21:S22,"N")+COUNTIF(U21:V22,"N")+COUNTIF(X21:Y22,"N")</f>
        <v>0</v>
      </c>
      <c r="AG21" s="965">
        <f>COUNTIF(I21:J22,"O")+COUNTIF(L21:M22,"O")+COUNTIF(O21:P22,"O")+COUNTIF(R21:S22,"O")+COUNTIF(U21:V22,"O")+COUNTIF(X21:Y22,"O")</f>
        <v>0</v>
      </c>
      <c r="AH21" s="976">
        <v>10</v>
      </c>
      <c r="AI21" s="967" t="s">
        <v>448</v>
      </c>
      <c r="AJ21" s="960"/>
      <c r="AK21" s="941">
        <v>1</v>
      </c>
      <c r="AL21" s="941">
        <v>1</v>
      </c>
      <c r="AM21" s="941"/>
      <c r="AN21" s="939"/>
      <c r="AO21" s="943">
        <v>4</v>
      </c>
      <c r="AP21" s="600"/>
      <c r="AQ21" s="599"/>
      <c r="AR21" s="937"/>
      <c r="AS21" s="600"/>
      <c r="AT21" s="599"/>
      <c r="AU21" s="937"/>
      <c r="AV21" s="600"/>
      <c r="AW21" s="599"/>
      <c r="AX21" s="930"/>
      <c r="AY21" s="600"/>
      <c r="AZ21" s="599"/>
      <c r="BA21" s="930"/>
      <c r="BB21" s="600"/>
      <c r="BC21" s="599"/>
      <c r="BD21" s="930"/>
      <c r="BE21" s="600"/>
      <c r="BF21" s="599"/>
      <c r="BG21" s="933">
        <f>IF(ISBLANK(AH21),"",IF(ISBLANK(AN21),SUM(AO21,AR21,AU21,AX21,BA21,BD21),0))</f>
        <v>4</v>
      </c>
      <c r="BH21" s="932">
        <f>IF(BG21="","",BG21+BH19)</f>
        <v>39</v>
      </c>
      <c r="BI21" s="917">
        <f>IF(AN21="X",0,COUNT(AO21,AR21,AU21,AX21,BA21,BD21))</f>
        <v>1</v>
      </c>
      <c r="BJ21" s="922">
        <f>COUNTIF(AP21:AQ22,"G")+COUNTIF(AS21:AT22,"G")+COUNTIF(AV21:AW22,"G")+COUNTIF(AY21:AZ22,"G")+COUNTIF(BB21:BC22,"G")+COUNTIF(BE21:BF22,"G")</f>
        <v>0</v>
      </c>
      <c r="BK21" s="917">
        <f>COUNTIF(AP21:AQ22,"B")+COUNTIF(AS21:AT22,"B")+COUNTIF(AV21:AW22,"B")+COUNTIF(AY21:AZ22,"B")+COUNTIF(BB21:BC22,"B")+COUNTIF(BE21:BF22,"B")</f>
        <v>0</v>
      </c>
      <c r="BL21" s="917">
        <f>COUNTIF(AP21:AQ22,"J")+COUNTIF(AS21:AT22,"J")+COUNTIF(AV21:AW22,"J")+COUNTIF(AY21:AZ22,"J")+COUNTIF(BB21:BC22,"J")+COUNTIF(BE21:BF22,"J")</f>
        <v>0</v>
      </c>
      <c r="BM21" s="917">
        <f>COUNTIF(AP21:AQ22,"N")+COUNTIF(AS21:AT22,"N")+COUNTIF(AV21:AW22,"N")+COUNTIF(AY21:AZ22,"N")+COUNTIF(BB21:BC22,"N")+COUNTIF(BE21:BF22,"N")</f>
        <v>0</v>
      </c>
      <c r="BN21" s="919">
        <f>COUNTIF(AP21:AQ22,"O")+COUNTIF(AS21:AT22,"O")+COUNTIF(AV21:AW22,"O")+COUNTIF(AY21:AZ22,"O")+COUNTIF(BB21:BC22,"O")+COUNTIF(BE21:BF22,"O")</f>
        <v>0</v>
      </c>
    </row>
    <row r="22" spans="1:66" ht="14.25" customHeight="1">
      <c r="A22" s="1064"/>
      <c r="B22" s="1060"/>
      <c r="C22" s="961"/>
      <c r="D22" s="942"/>
      <c r="E22" s="942"/>
      <c r="F22" s="942"/>
      <c r="G22" s="940"/>
      <c r="H22" s="944"/>
      <c r="I22" s="600"/>
      <c r="J22" s="599"/>
      <c r="K22" s="938"/>
      <c r="L22" s="600"/>
      <c r="M22" s="599"/>
      <c r="N22" s="931"/>
      <c r="O22" s="600"/>
      <c r="P22" s="599"/>
      <c r="Q22" s="931"/>
      <c r="R22" s="600"/>
      <c r="S22" s="599"/>
      <c r="T22" s="931"/>
      <c r="U22" s="600"/>
      <c r="V22" s="599"/>
      <c r="W22" s="931"/>
      <c r="X22" s="600"/>
      <c r="Y22" s="599"/>
      <c r="Z22" s="934"/>
      <c r="AA22" s="932"/>
      <c r="AB22" s="964"/>
      <c r="AC22" s="991"/>
      <c r="AD22" s="964"/>
      <c r="AE22" s="964"/>
      <c r="AF22" s="964"/>
      <c r="AG22" s="966"/>
      <c r="AH22" s="977"/>
      <c r="AI22" s="968"/>
      <c r="AJ22" s="961"/>
      <c r="AK22" s="942"/>
      <c r="AL22" s="942"/>
      <c r="AM22" s="942"/>
      <c r="AN22" s="940"/>
      <c r="AO22" s="944"/>
      <c r="AP22" s="600"/>
      <c r="AQ22" s="599"/>
      <c r="AR22" s="938"/>
      <c r="AS22" s="600"/>
      <c r="AT22" s="599"/>
      <c r="AU22" s="938"/>
      <c r="AV22" s="600"/>
      <c r="AW22" s="599"/>
      <c r="AX22" s="931"/>
      <c r="AY22" s="600"/>
      <c r="AZ22" s="599"/>
      <c r="BA22" s="931"/>
      <c r="BB22" s="600"/>
      <c r="BC22" s="599"/>
      <c r="BD22" s="931"/>
      <c r="BE22" s="600"/>
      <c r="BF22" s="599"/>
      <c r="BG22" s="934"/>
      <c r="BH22" s="932"/>
      <c r="BI22" s="918"/>
      <c r="BJ22" s="924"/>
      <c r="BK22" s="918"/>
      <c r="BL22" s="918"/>
      <c r="BM22" s="918"/>
      <c r="BN22" s="920"/>
    </row>
    <row r="23" spans="1:66" ht="14.25" customHeight="1">
      <c r="A23" s="1065">
        <v>11</v>
      </c>
      <c r="B23" s="1057" t="s">
        <v>368</v>
      </c>
      <c r="C23" s="943"/>
      <c r="D23" s="937"/>
      <c r="E23" s="937"/>
      <c r="F23" s="937"/>
      <c r="G23" s="986"/>
      <c r="H23" s="1012">
        <v>0</v>
      </c>
      <c r="I23" s="598"/>
      <c r="J23" s="599"/>
      <c r="K23" s="978"/>
      <c r="L23" s="598"/>
      <c r="M23" s="599"/>
      <c r="N23" s="935"/>
      <c r="O23" s="598"/>
      <c r="P23" s="599"/>
      <c r="Q23" s="935"/>
      <c r="R23" s="598"/>
      <c r="S23" s="599"/>
      <c r="T23" s="935"/>
      <c r="U23" s="598"/>
      <c r="V23" s="599"/>
      <c r="W23" s="935"/>
      <c r="X23" s="598"/>
      <c r="Y23" s="599"/>
      <c r="Z23" s="955">
        <f>IF(ISBLANK(A23),"",IF(ISBLANK(G23),SUM(H23,K23,N23,Q23,T23,W23),0))</f>
        <v>0</v>
      </c>
      <c r="AA23" s="932">
        <f>IF(Z23="","",Z23+AA21)</f>
        <v>5</v>
      </c>
      <c r="AB23" s="963">
        <f>IF(G23="X",0,COUNT(H23,K23,N23,Q23,T23,W23))</f>
        <v>1</v>
      </c>
      <c r="AC23" s="990">
        <f>COUNTIF(I23:J24,"G")+COUNTIF(L23:M24,"G")+COUNTIF(O23:P24,"G")+COUNTIF(R23:S24,"G")+COUNTIF(U23:V24,"G")+COUNTIF(X23:Y24,"G")</f>
        <v>0</v>
      </c>
      <c r="AD23" s="963">
        <f>COUNTIF(I23:J24,"B")+COUNTIF(L23:M24,"B")+COUNTIF(O23:P24,"B")+COUNTIF(R23:S24,"B")+COUNTIF(U23:V24,"B")+COUNTIF(X23:Y24,"B")</f>
        <v>0</v>
      </c>
      <c r="AE23" s="963">
        <f>COUNTIF(I23:J24,"J")+COUNTIF(L23:M24,"J")+COUNTIF(O23:P24,"J")+COUNTIF(R23:S24,"J")+COUNTIF(U23:V24,"J")+COUNTIF(X23:Y24,"J")</f>
        <v>0</v>
      </c>
      <c r="AF23" s="963">
        <f>COUNTIF(I23:J24,"N")+COUNTIF(L23:M24,"N")+COUNTIF(O23:P24,"N")+COUNTIF(R23:S24,"N")+COUNTIF(U23:V24,"N")+COUNTIF(X23:Y24,"N")</f>
        <v>0</v>
      </c>
      <c r="AG23" s="965">
        <f>COUNTIF(I23:J24,"O")+COUNTIF(L23:M24,"O")+COUNTIF(O23:P24,"O")+COUNTIF(R23:S24,"O")+COUNTIF(U23:V24,"O")+COUNTIF(X23:Y24,"O")</f>
        <v>0</v>
      </c>
      <c r="AH23" s="1047">
        <v>11</v>
      </c>
      <c r="AI23" s="969" t="s">
        <v>338</v>
      </c>
      <c r="AJ23" s="943"/>
      <c r="AK23" s="937">
        <v>1</v>
      </c>
      <c r="AL23" s="937">
        <v>1</v>
      </c>
      <c r="AM23" s="937"/>
      <c r="AN23" s="986"/>
      <c r="AO23" s="1012">
        <v>3</v>
      </c>
      <c r="AP23" s="598"/>
      <c r="AQ23" s="599"/>
      <c r="AR23" s="978"/>
      <c r="AS23" s="598"/>
      <c r="AT23" s="599"/>
      <c r="AU23" s="978"/>
      <c r="AV23" s="598"/>
      <c r="AW23" s="599"/>
      <c r="AX23" s="935"/>
      <c r="AY23" s="598"/>
      <c r="AZ23" s="599"/>
      <c r="BA23" s="935"/>
      <c r="BB23" s="598"/>
      <c r="BC23" s="599"/>
      <c r="BD23" s="935"/>
      <c r="BE23" s="598"/>
      <c r="BF23" s="599"/>
      <c r="BG23" s="955">
        <f>IF(ISBLANK(AH23),"",IF(ISBLANK(AN23),SUM(AO23,AR23,AU23,AX23,BA23,BD23),0))</f>
        <v>3</v>
      </c>
      <c r="BH23" s="932">
        <f>IF(BG23="","",BG23+BH21)</f>
        <v>42</v>
      </c>
      <c r="BI23" s="917">
        <f>IF(AN23="X",0,COUNT(AO23,AR23,AU23,AX23,BA23,BD23))</f>
        <v>1</v>
      </c>
      <c r="BJ23" s="922">
        <f>COUNTIF(AP23:AQ24,"G")+COUNTIF(AS23:AT24,"G")+COUNTIF(AV23:AW24,"G")+COUNTIF(AY23:AZ24,"G")+COUNTIF(BB23:BC24,"G")+COUNTIF(BE23:BF24,"G")</f>
        <v>0</v>
      </c>
      <c r="BK23" s="917">
        <f>COUNTIF(AP23:AQ24,"B")+COUNTIF(AS23:AT24,"B")+COUNTIF(AV23:AW24,"B")+COUNTIF(AY23:AZ24,"B")+COUNTIF(BB23:BC24,"B")+COUNTIF(BE23:BF24,"B")</f>
        <v>1</v>
      </c>
      <c r="BL23" s="917">
        <f>COUNTIF(AP23:AQ24,"J")+COUNTIF(AS23:AT24,"J")+COUNTIF(AV23:AW24,"J")+COUNTIF(AY23:AZ24,"J")+COUNTIF(BB23:BC24,"J")+COUNTIF(BE23:BF24,"J")</f>
        <v>0</v>
      </c>
      <c r="BM23" s="917">
        <f>COUNTIF(AP23:AQ24,"N")+COUNTIF(AS23:AT24,"N")+COUNTIF(AV23:AW24,"N")+COUNTIF(AY23:AZ24,"N")+COUNTIF(BB23:BC24,"N")+COUNTIF(BE23:BF24,"N")</f>
        <v>0</v>
      </c>
      <c r="BN23" s="919">
        <f>COUNTIF(AP23:AQ24,"O")+COUNTIF(AS23:AT24,"O")+COUNTIF(AV23:AW24,"O")+COUNTIF(AY23:AZ24,"O")+COUNTIF(BB23:BC24,"O")+COUNTIF(BE23:BF24,"O")</f>
        <v>0</v>
      </c>
    </row>
    <row r="24" spans="1:66" ht="14.25" customHeight="1">
      <c r="A24" s="1066"/>
      <c r="B24" s="1058"/>
      <c r="C24" s="944"/>
      <c r="D24" s="938"/>
      <c r="E24" s="938"/>
      <c r="F24" s="938"/>
      <c r="G24" s="987"/>
      <c r="H24" s="1013"/>
      <c r="I24" s="598"/>
      <c r="J24" s="599"/>
      <c r="K24" s="979"/>
      <c r="L24" s="598"/>
      <c r="M24" s="599"/>
      <c r="N24" s="936"/>
      <c r="O24" s="598"/>
      <c r="P24" s="599"/>
      <c r="Q24" s="936"/>
      <c r="R24" s="598"/>
      <c r="S24" s="599"/>
      <c r="T24" s="936"/>
      <c r="U24" s="598"/>
      <c r="V24" s="599"/>
      <c r="W24" s="936"/>
      <c r="X24" s="598"/>
      <c r="Y24" s="599"/>
      <c r="Z24" s="956"/>
      <c r="AA24" s="932"/>
      <c r="AB24" s="964"/>
      <c r="AC24" s="991"/>
      <c r="AD24" s="964"/>
      <c r="AE24" s="964"/>
      <c r="AF24" s="964"/>
      <c r="AG24" s="966"/>
      <c r="AH24" s="1046"/>
      <c r="AI24" s="970"/>
      <c r="AJ24" s="944"/>
      <c r="AK24" s="938"/>
      <c r="AL24" s="938"/>
      <c r="AM24" s="938"/>
      <c r="AN24" s="987"/>
      <c r="AO24" s="1013"/>
      <c r="AP24" s="598" t="s">
        <v>158</v>
      </c>
      <c r="AQ24" s="599"/>
      <c r="AR24" s="979"/>
      <c r="AS24" s="598"/>
      <c r="AT24" s="599"/>
      <c r="AU24" s="979"/>
      <c r="AV24" s="598"/>
      <c r="AW24" s="599"/>
      <c r="AX24" s="936"/>
      <c r="AY24" s="598"/>
      <c r="AZ24" s="599"/>
      <c r="BA24" s="936"/>
      <c r="BB24" s="598"/>
      <c r="BC24" s="599"/>
      <c r="BD24" s="936"/>
      <c r="BE24" s="598"/>
      <c r="BF24" s="599"/>
      <c r="BG24" s="956"/>
      <c r="BH24" s="932"/>
      <c r="BI24" s="918"/>
      <c r="BJ24" s="924"/>
      <c r="BK24" s="918"/>
      <c r="BL24" s="918"/>
      <c r="BM24" s="918"/>
      <c r="BN24" s="920"/>
    </row>
    <row r="25" spans="1:66" ht="14.25" customHeight="1">
      <c r="A25" s="1063">
        <v>12</v>
      </c>
      <c r="B25" s="1059" t="s">
        <v>373</v>
      </c>
      <c r="C25" s="960"/>
      <c r="D25" s="941">
        <v>1</v>
      </c>
      <c r="E25" s="941">
        <v>1</v>
      </c>
      <c r="F25" s="941"/>
      <c r="G25" s="939"/>
      <c r="H25" s="943">
        <v>2</v>
      </c>
      <c r="I25" s="600"/>
      <c r="J25" s="599"/>
      <c r="K25" s="937"/>
      <c r="L25" s="600"/>
      <c r="M25" s="599"/>
      <c r="N25" s="930"/>
      <c r="O25" s="600"/>
      <c r="P25" s="599"/>
      <c r="Q25" s="930"/>
      <c r="R25" s="600"/>
      <c r="S25" s="599"/>
      <c r="T25" s="930"/>
      <c r="U25" s="600"/>
      <c r="V25" s="599"/>
      <c r="W25" s="930"/>
      <c r="X25" s="600"/>
      <c r="Y25" s="599"/>
      <c r="Z25" s="933">
        <f>IF(ISBLANK(A25),"",IF(ISBLANK(G25),SUM(H25,K25,N25,Q25,T25,W25),0))</f>
        <v>2</v>
      </c>
      <c r="AA25" s="932">
        <f>IF(Z25="","",Z25+AA23)</f>
        <v>7</v>
      </c>
      <c r="AB25" s="963">
        <f>IF(G25="X",0,COUNT(H25,K25,N25,Q25,T25,W25))</f>
        <v>1</v>
      </c>
      <c r="AC25" s="990">
        <f>COUNTIF(I25:J26,"G")+COUNTIF(L25:M26,"G")+COUNTIF(O25:P26,"G")+COUNTIF(R25:S26,"G")+COUNTIF(U25:V26,"G")+COUNTIF(X25:Y26,"G")</f>
        <v>0</v>
      </c>
      <c r="AD25" s="963">
        <f>COUNTIF(I25:J26,"B")+COUNTIF(L25:M26,"B")+COUNTIF(O25:P26,"B")+COUNTIF(R25:S26,"B")+COUNTIF(U25:V26,"B")+COUNTIF(X25:Y26,"B")</f>
        <v>0</v>
      </c>
      <c r="AE25" s="963">
        <f>COUNTIF(I25:J26,"J")+COUNTIF(L25:M26,"J")+COUNTIF(O25:P26,"J")+COUNTIF(R25:S26,"J")+COUNTIF(U25:V26,"J")+COUNTIF(X25:Y26,"J")</f>
        <v>0</v>
      </c>
      <c r="AF25" s="963">
        <f>COUNTIF(I25:J26,"N")+COUNTIF(L25:M26,"N")+COUNTIF(O25:P26,"N")+COUNTIF(R25:S26,"N")+COUNTIF(U25:V26,"N")+COUNTIF(X25:Y26,"N")</f>
        <v>0</v>
      </c>
      <c r="AG25" s="965">
        <f>COUNTIF(I25:J26,"O")+COUNTIF(L25:M26,"O")+COUNTIF(O25:P26,"O")+COUNTIF(R25:S26,"O")+COUNTIF(U25:V26,"O")+COUNTIF(X25:Y26,"O")</f>
        <v>0</v>
      </c>
      <c r="AH25" s="976">
        <v>12</v>
      </c>
      <c r="AI25" s="967" t="s">
        <v>445</v>
      </c>
      <c r="AJ25" s="960"/>
      <c r="AK25" s="941"/>
      <c r="AL25" s="941"/>
      <c r="AM25" s="941"/>
      <c r="AN25" s="939"/>
      <c r="AO25" s="943">
        <v>0</v>
      </c>
      <c r="AP25" s="600"/>
      <c r="AQ25" s="599"/>
      <c r="AR25" s="937"/>
      <c r="AS25" s="600"/>
      <c r="AT25" s="599"/>
      <c r="AU25" s="937"/>
      <c r="AV25" s="600"/>
      <c r="AW25" s="599"/>
      <c r="AX25" s="930"/>
      <c r="AY25" s="600"/>
      <c r="AZ25" s="599"/>
      <c r="BA25" s="930"/>
      <c r="BB25" s="600"/>
      <c r="BC25" s="599"/>
      <c r="BD25" s="930"/>
      <c r="BE25" s="600"/>
      <c r="BF25" s="599"/>
      <c r="BG25" s="933">
        <f>IF(ISBLANK(AH25),"",IF(ISBLANK(AN25),SUM(AO25,AR25,AU25,AX25,BA25,BD25),0))</f>
        <v>0</v>
      </c>
      <c r="BH25" s="932">
        <f>IF(BG25="","",BG25+BH23)</f>
        <v>42</v>
      </c>
      <c r="BI25" s="917">
        <f>IF(AN25="X",0,COUNT(AO25,AR25,AU25,AX25,BA25,BD25))</f>
        <v>1</v>
      </c>
      <c r="BJ25" s="922">
        <f>COUNTIF(AP25:AQ26,"G")+COUNTIF(AS25:AT26,"G")+COUNTIF(AV25:AW26,"G")+COUNTIF(AY25:AZ26,"G")+COUNTIF(BB25:BC26,"G")+COUNTIF(BE25:BF26,"G")</f>
        <v>0</v>
      </c>
      <c r="BK25" s="917">
        <f>COUNTIF(AP25:AQ26,"B")+COUNTIF(AS25:AT26,"B")+COUNTIF(AV25:AW26,"B")+COUNTIF(AY25:AZ26,"B")+COUNTIF(BB25:BC26,"B")+COUNTIF(BE25:BF26,"B")</f>
        <v>0</v>
      </c>
      <c r="BL25" s="917">
        <f>COUNTIF(AP25:AQ26,"J")+COUNTIF(AS25:AT26,"J")+COUNTIF(AV25:AW26,"J")+COUNTIF(AY25:AZ26,"J")+COUNTIF(BB25:BC26,"J")+COUNTIF(BE25:BF26,"J")</f>
        <v>0</v>
      </c>
      <c r="BM25" s="917">
        <f>COUNTIF(AP25:AQ26,"N")+COUNTIF(AS25:AT26,"N")+COUNTIF(AV25:AW26,"N")+COUNTIF(AY25:AZ26,"N")+COUNTIF(BB25:BC26,"N")+COUNTIF(BE25:BF26,"N")</f>
        <v>0</v>
      </c>
      <c r="BN25" s="919">
        <f>COUNTIF(AP25:AQ26,"O")+COUNTIF(AS25:AT26,"O")+COUNTIF(AV25:AW26,"O")+COUNTIF(AY25:AZ26,"O")+COUNTIF(BB25:BC26,"O")+COUNTIF(BE25:BF26,"O")</f>
        <v>0</v>
      </c>
    </row>
    <row r="26" spans="1:66" ht="14.25" customHeight="1">
      <c r="A26" s="1064"/>
      <c r="B26" s="1060"/>
      <c r="C26" s="961"/>
      <c r="D26" s="942"/>
      <c r="E26" s="942"/>
      <c r="F26" s="942"/>
      <c r="G26" s="940"/>
      <c r="H26" s="944"/>
      <c r="I26" s="600"/>
      <c r="J26" s="599"/>
      <c r="K26" s="938"/>
      <c r="L26" s="600"/>
      <c r="M26" s="599"/>
      <c r="N26" s="931"/>
      <c r="O26" s="600"/>
      <c r="P26" s="599"/>
      <c r="Q26" s="931"/>
      <c r="R26" s="600"/>
      <c r="S26" s="599"/>
      <c r="T26" s="931"/>
      <c r="U26" s="600"/>
      <c r="V26" s="599"/>
      <c r="W26" s="931"/>
      <c r="X26" s="600"/>
      <c r="Y26" s="599"/>
      <c r="Z26" s="934"/>
      <c r="AA26" s="932"/>
      <c r="AB26" s="964"/>
      <c r="AC26" s="991"/>
      <c r="AD26" s="964"/>
      <c r="AE26" s="964"/>
      <c r="AF26" s="964"/>
      <c r="AG26" s="966"/>
      <c r="AH26" s="977"/>
      <c r="AI26" s="968"/>
      <c r="AJ26" s="961"/>
      <c r="AK26" s="942"/>
      <c r="AL26" s="942"/>
      <c r="AM26" s="942"/>
      <c r="AN26" s="940"/>
      <c r="AO26" s="944"/>
      <c r="AP26" s="600"/>
      <c r="AQ26" s="599"/>
      <c r="AR26" s="938"/>
      <c r="AS26" s="600"/>
      <c r="AT26" s="599"/>
      <c r="AU26" s="938"/>
      <c r="AV26" s="600"/>
      <c r="AW26" s="599"/>
      <c r="AX26" s="931"/>
      <c r="AY26" s="600"/>
      <c r="AZ26" s="599"/>
      <c r="BA26" s="931"/>
      <c r="BB26" s="600"/>
      <c r="BC26" s="599"/>
      <c r="BD26" s="931"/>
      <c r="BE26" s="600"/>
      <c r="BF26" s="599"/>
      <c r="BG26" s="934"/>
      <c r="BH26" s="932"/>
      <c r="BI26" s="918"/>
      <c r="BJ26" s="924"/>
      <c r="BK26" s="918"/>
      <c r="BL26" s="918"/>
      <c r="BM26" s="918"/>
      <c r="BN26" s="920"/>
    </row>
    <row r="27" spans="1:66" ht="14.25" customHeight="1">
      <c r="A27" s="1065">
        <v>13</v>
      </c>
      <c r="B27" s="1057" t="s">
        <v>449</v>
      </c>
      <c r="C27" s="943"/>
      <c r="D27" s="937"/>
      <c r="E27" s="937"/>
      <c r="F27" s="937"/>
      <c r="G27" s="986"/>
      <c r="H27" s="1012">
        <v>4</v>
      </c>
      <c r="I27" s="598"/>
      <c r="J27" s="599"/>
      <c r="K27" s="978"/>
      <c r="L27" s="598"/>
      <c r="M27" s="599"/>
      <c r="N27" s="935"/>
      <c r="O27" s="598"/>
      <c r="P27" s="599"/>
      <c r="Q27" s="935"/>
      <c r="R27" s="598"/>
      <c r="S27" s="599"/>
      <c r="T27" s="935"/>
      <c r="U27" s="598"/>
      <c r="V27" s="599"/>
      <c r="W27" s="935"/>
      <c r="X27" s="598"/>
      <c r="Y27" s="599"/>
      <c r="Z27" s="955">
        <f>IF(ISBLANK(A27),"",IF(ISBLANK(G27),SUM(H27,K27,N27,Q27,T27,W27),0))</f>
        <v>4</v>
      </c>
      <c r="AA27" s="932">
        <f>IF(Z27="","",Z27+AA25)</f>
        <v>11</v>
      </c>
      <c r="AB27" s="963">
        <f>IF(G27="X",0,COUNT(H27,K27,N27,Q27,T27,W27))</f>
        <v>1</v>
      </c>
      <c r="AC27" s="990">
        <f>COUNTIF(I27:J28,"G")+COUNTIF(L27:M28,"G")+COUNTIF(O27:P28,"G")+COUNTIF(R27:S28,"G")+COUNTIF(U27:V28,"G")+COUNTIF(X27:Y28,"G")</f>
        <v>0</v>
      </c>
      <c r="AD27" s="963">
        <f>COUNTIF(I27:J28,"B")+COUNTIF(L27:M28,"B")+COUNTIF(O27:P28,"B")+COUNTIF(R27:S28,"B")+COUNTIF(U27:V28,"B")+COUNTIF(X27:Y28,"B")</f>
        <v>1</v>
      </c>
      <c r="AE27" s="963">
        <f>COUNTIF(I27:J28,"J")+COUNTIF(L27:M28,"J")+COUNTIF(O27:P28,"J")+COUNTIF(R27:S28,"J")+COUNTIF(U27:V28,"J")+COUNTIF(X27:Y28,"J")</f>
        <v>0</v>
      </c>
      <c r="AF27" s="963">
        <f>COUNTIF(I27:J28,"N")+COUNTIF(L27:M28,"N")+COUNTIF(O27:P28,"N")+COUNTIF(R27:S28,"N")+COUNTIF(U27:V28,"N")+COUNTIF(X27:Y28,"N")</f>
        <v>0</v>
      </c>
      <c r="AG27" s="965">
        <f>COUNTIF(I27:J28,"O")+COUNTIF(L27:M28,"O")+COUNTIF(O27:P28,"O")+COUNTIF(R27:S28,"O")+COUNTIF(U27:V28,"O")+COUNTIF(X27:Y28,"O")</f>
        <v>0</v>
      </c>
      <c r="AH27" s="1047">
        <v>13</v>
      </c>
      <c r="AI27" s="969" t="s">
        <v>447</v>
      </c>
      <c r="AJ27" s="943"/>
      <c r="AK27" s="937">
        <v>1</v>
      </c>
      <c r="AL27" s="937">
        <v>1</v>
      </c>
      <c r="AM27" s="937"/>
      <c r="AN27" s="986"/>
      <c r="AO27" s="1012">
        <v>4</v>
      </c>
      <c r="AP27" s="598"/>
      <c r="AQ27" s="599"/>
      <c r="AR27" s="978">
        <v>2</v>
      </c>
      <c r="AS27" s="598"/>
      <c r="AT27" s="599"/>
      <c r="AU27" s="978"/>
      <c r="AV27" s="598"/>
      <c r="AW27" s="599"/>
      <c r="AX27" s="935"/>
      <c r="AY27" s="598"/>
      <c r="AZ27" s="599"/>
      <c r="BA27" s="935"/>
      <c r="BB27" s="598"/>
      <c r="BC27" s="599"/>
      <c r="BD27" s="935"/>
      <c r="BE27" s="598"/>
      <c r="BF27" s="599"/>
      <c r="BG27" s="955">
        <f>IF(ISBLANK(AH27),"",IF(ISBLANK(AN27),SUM(AO27,AR27,AU27,AX27,BA27,BD27),0))</f>
        <v>6</v>
      </c>
      <c r="BH27" s="932">
        <f>IF(BG27="","",BG27+BH25)</f>
        <v>48</v>
      </c>
      <c r="BI27" s="917">
        <f>IF(AN27="X",0,COUNT(AO27,AR27,AU27,AX27,BA27,BD27))</f>
        <v>2</v>
      </c>
      <c r="BJ27" s="922">
        <f>COUNTIF(AP27:AQ28,"G")+COUNTIF(AS27:AT28,"G")+COUNTIF(AV27:AW28,"G")+COUNTIF(AY27:AZ28,"G")+COUNTIF(BB27:BC28,"G")+COUNTIF(BE27:BF28,"G")</f>
        <v>0</v>
      </c>
      <c r="BK27" s="917">
        <f>COUNTIF(AP27:AQ28,"B")+COUNTIF(AS27:AT28,"B")+COUNTIF(AV27:AW28,"B")+COUNTIF(AY27:AZ28,"B")+COUNTIF(BB27:BC28,"B")+COUNTIF(BE27:BF28,"B")</f>
        <v>1</v>
      </c>
      <c r="BL27" s="917">
        <f>COUNTIF(AP27:AQ28,"J")+COUNTIF(AS27:AT28,"J")+COUNTIF(AV27:AW28,"J")+COUNTIF(AY27:AZ28,"J")+COUNTIF(BB27:BC28,"J")+COUNTIF(BE27:BF28,"J")</f>
        <v>0</v>
      </c>
      <c r="BM27" s="917">
        <f>COUNTIF(AP27:AQ28,"N")+COUNTIF(AS27:AT28,"N")+COUNTIF(AV27:AW28,"N")+COUNTIF(AY27:AZ28,"N")+COUNTIF(BB27:BC28,"N")+COUNTIF(BE27:BF28,"N")</f>
        <v>0</v>
      </c>
      <c r="BN27" s="919">
        <f>COUNTIF(AP27:AQ28,"O")+COUNTIF(AS27:AT28,"O")+COUNTIF(AV27:AW28,"O")+COUNTIF(AY27:AZ28,"O")+COUNTIF(BB27:BC28,"O")+COUNTIF(BE27:BF28,"O")</f>
        <v>0</v>
      </c>
    </row>
    <row r="28" spans="1:66" ht="14.25" customHeight="1">
      <c r="A28" s="1066"/>
      <c r="B28" s="1058"/>
      <c r="C28" s="944"/>
      <c r="D28" s="938"/>
      <c r="E28" s="938"/>
      <c r="F28" s="938"/>
      <c r="G28" s="987"/>
      <c r="H28" s="1013"/>
      <c r="I28" s="598" t="s">
        <v>158</v>
      </c>
      <c r="J28" s="599"/>
      <c r="K28" s="979"/>
      <c r="L28" s="598"/>
      <c r="M28" s="599"/>
      <c r="N28" s="936"/>
      <c r="O28" s="598"/>
      <c r="P28" s="599"/>
      <c r="Q28" s="936"/>
      <c r="R28" s="598"/>
      <c r="S28" s="599"/>
      <c r="T28" s="936"/>
      <c r="U28" s="598"/>
      <c r="V28" s="599"/>
      <c r="W28" s="936"/>
      <c r="X28" s="598"/>
      <c r="Y28" s="599"/>
      <c r="Z28" s="956"/>
      <c r="AA28" s="932"/>
      <c r="AB28" s="964"/>
      <c r="AC28" s="991"/>
      <c r="AD28" s="964"/>
      <c r="AE28" s="964"/>
      <c r="AF28" s="964"/>
      <c r="AG28" s="966"/>
      <c r="AH28" s="1046"/>
      <c r="AI28" s="970"/>
      <c r="AJ28" s="944"/>
      <c r="AK28" s="938"/>
      <c r="AL28" s="938"/>
      <c r="AM28" s="938"/>
      <c r="AN28" s="987"/>
      <c r="AO28" s="1013"/>
      <c r="AP28" s="598" t="s">
        <v>158</v>
      </c>
      <c r="AQ28" s="599"/>
      <c r="AR28" s="979"/>
      <c r="AS28" s="598"/>
      <c r="AT28" s="599"/>
      <c r="AU28" s="979"/>
      <c r="AV28" s="598"/>
      <c r="AW28" s="599"/>
      <c r="AX28" s="936"/>
      <c r="AY28" s="598"/>
      <c r="AZ28" s="599"/>
      <c r="BA28" s="936"/>
      <c r="BB28" s="598"/>
      <c r="BC28" s="599"/>
      <c r="BD28" s="936"/>
      <c r="BE28" s="598"/>
      <c r="BF28" s="599"/>
      <c r="BG28" s="956"/>
      <c r="BH28" s="932"/>
      <c r="BI28" s="918"/>
      <c r="BJ28" s="924"/>
      <c r="BK28" s="918"/>
      <c r="BL28" s="918"/>
      <c r="BM28" s="918"/>
      <c r="BN28" s="920"/>
    </row>
    <row r="29" spans="1:66" ht="14.25" customHeight="1">
      <c r="A29" s="1063">
        <v>14</v>
      </c>
      <c r="B29" s="1059" t="s">
        <v>368</v>
      </c>
      <c r="C29" s="960"/>
      <c r="D29" s="941"/>
      <c r="E29" s="941"/>
      <c r="F29" s="941"/>
      <c r="G29" s="939"/>
      <c r="H29" s="943">
        <v>0</v>
      </c>
      <c r="I29" s="600"/>
      <c r="J29" s="599"/>
      <c r="K29" s="937"/>
      <c r="L29" s="600"/>
      <c r="M29" s="599"/>
      <c r="N29" s="930"/>
      <c r="O29" s="600"/>
      <c r="P29" s="599"/>
      <c r="Q29" s="930"/>
      <c r="R29" s="600"/>
      <c r="S29" s="599"/>
      <c r="T29" s="930"/>
      <c r="U29" s="600"/>
      <c r="V29" s="599"/>
      <c r="W29" s="930"/>
      <c r="X29" s="600"/>
      <c r="Y29" s="599"/>
      <c r="Z29" s="933">
        <f>IF(ISBLANK(A29),"",IF(ISBLANK(G29),SUM(H29,K29,N29,Q29,T29,W29),0))</f>
        <v>0</v>
      </c>
      <c r="AA29" s="932">
        <f>IF(Z29="","",Z29+AA27)</f>
        <v>11</v>
      </c>
      <c r="AB29" s="963">
        <f>IF(G29="X",0,COUNT(H29,K29,N29,Q29,T29,W29))</f>
        <v>1</v>
      </c>
      <c r="AC29" s="990">
        <f>COUNTIF(I29:J30,"G")+COUNTIF(L29:M30,"G")+COUNTIF(O29:P30,"G")+COUNTIF(R29:S30,"G")+COUNTIF(U29:V30,"G")+COUNTIF(X29:Y30,"G")</f>
        <v>0</v>
      </c>
      <c r="AD29" s="963">
        <f>COUNTIF(I29:J30,"B")+COUNTIF(L29:M30,"B")+COUNTIF(O29:P30,"B")+COUNTIF(R29:S30,"B")+COUNTIF(U29:V30,"B")+COUNTIF(X29:Y30,"B")</f>
        <v>0</v>
      </c>
      <c r="AE29" s="963">
        <f>COUNTIF(I29:J30,"J")+COUNTIF(L29:M30,"J")+COUNTIF(O29:P30,"J")+COUNTIF(R29:S30,"J")+COUNTIF(U29:V30,"J")+COUNTIF(X29:Y30,"J")</f>
        <v>0</v>
      </c>
      <c r="AF29" s="963">
        <f>COUNTIF(I29:J30,"N")+COUNTIF(L29:M30,"N")+COUNTIF(O29:P30,"N")+COUNTIF(R29:S30,"N")+COUNTIF(U29:V30,"N")+COUNTIF(X29:Y30,"N")</f>
        <v>0</v>
      </c>
      <c r="AG29" s="965">
        <f>COUNTIF(I29:J30,"O")+COUNTIF(L29:M30,"O")+COUNTIF(O29:P30,"O")+COUNTIF(R29:S30,"O")+COUNTIF(U29:V30,"O")+COUNTIF(X29:Y30,"O")</f>
        <v>0</v>
      </c>
      <c r="AH29" s="976">
        <v>14</v>
      </c>
      <c r="AI29" s="967" t="s">
        <v>448</v>
      </c>
      <c r="AJ29" s="960"/>
      <c r="AK29" s="941">
        <v>1</v>
      </c>
      <c r="AL29" s="941">
        <v>1</v>
      </c>
      <c r="AM29" s="941"/>
      <c r="AN29" s="939"/>
      <c r="AO29" s="943">
        <v>1</v>
      </c>
      <c r="AP29" s="600"/>
      <c r="AQ29" s="599"/>
      <c r="AR29" s="937"/>
      <c r="AS29" s="600"/>
      <c r="AT29" s="599"/>
      <c r="AU29" s="937"/>
      <c r="AV29" s="600"/>
      <c r="AW29" s="599"/>
      <c r="AX29" s="930"/>
      <c r="AY29" s="600"/>
      <c r="AZ29" s="599"/>
      <c r="BA29" s="930"/>
      <c r="BB29" s="600"/>
      <c r="BC29" s="599"/>
      <c r="BD29" s="930"/>
      <c r="BE29" s="600"/>
      <c r="BF29" s="599"/>
      <c r="BG29" s="933">
        <f>IF(ISBLANK(AH29),"",IF(ISBLANK(AN29),SUM(AO29,AR29,AU29,AX29,BA29,BD29),0))</f>
        <v>1</v>
      </c>
      <c r="BH29" s="932">
        <f>IF(BG29="","",BG29+BH27)</f>
        <v>49</v>
      </c>
      <c r="BI29" s="917">
        <f>IF(AN29="X",0,COUNT(AO29,AR29,AU29,AX29,BA29,BD29))</f>
        <v>1</v>
      </c>
      <c r="BJ29" s="922">
        <f>COUNTIF(AP29:AQ30,"G")+COUNTIF(AS29:AT30,"G")+COUNTIF(AV29:AW30,"G")+COUNTIF(AY29:AZ30,"G")+COUNTIF(BB29:BC30,"G")+COUNTIF(BE29:BF30,"G")</f>
        <v>0</v>
      </c>
      <c r="BK29" s="917">
        <f>COUNTIF(AP29:AQ30,"B")+COUNTIF(AS29:AT30,"B")+COUNTIF(AV29:AW30,"B")+COUNTIF(AY29:AZ30,"B")+COUNTIF(BB29:BC30,"B")+COUNTIF(BE29:BF30,"B")</f>
        <v>0</v>
      </c>
      <c r="BL29" s="917">
        <f>COUNTIF(AP29:AQ30,"J")+COUNTIF(AS29:AT30,"J")+COUNTIF(AV29:AW30,"J")+COUNTIF(AY29:AZ30,"J")+COUNTIF(BB29:BC30,"J")+COUNTIF(BE29:BF30,"J")</f>
        <v>0</v>
      </c>
      <c r="BM29" s="917">
        <f>COUNTIF(AP29:AQ30,"N")+COUNTIF(AS29:AT30,"N")+COUNTIF(AV29:AW30,"N")+COUNTIF(AY29:AZ30,"N")+COUNTIF(BB29:BC30,"N")+COUNTIF(BE29:BF30,"N")</f>
        <v>0</v>
      </c>
      <c r="BN29" s="919">
        <f>COUNTIF(AP29:AQ30,"O")+COUNTIF(AS29:AT30,"O")+COUNTIF(AV29:AW30,"O")+COUNTIF(AY29:AZ30,"O")+COUNTIF(BB29:BC30,"O")+COUNTIF(BE29:BF30,"O")</f>
        <v>0</v>
      </c>
    </row>
    <row r="30" spans="1:66" ht="14.25" customHeight="1">
      <c r="A30" s="1064"/>
      <c r="B30" s="1060"/>
      <c r="C30" s="961"/>
      <c r="D30" s="942"/>
      <c r="E30" s="942"/>
      <c r="F30" s="942"/>
      <c r="G30" s="940"/>
      <c r="H30" s="944"/>
      <c r="I30" s="600"/>
      <c r="J30" s="599"/>
      <c r="K30" s="938"/>
      <c r="L30" s="600"/>
      <c r="M30" s="599"/>
      <c r="N30" s="931"/>
      <c r="O30" s="600"/>
      <c r="P30" s="599"/>
      <c r="Q30" s="931"/>
      <c r="R30" s="600"/>
      <c r="S30" s="599"/>
      <c r="T30" s="931"/>
      <c r="U30" s="600"/>
      <c r="V30" s="599"/>
      <c r="W30" s="931"/>
      <c r="X30" s="600"/>
      <c r="Y30" s="599"/>
      <c r="Z30" s="934"/>
      <c r="AA30" s="932"/>
      <c r="AB30" s="964"/>
      <c r="AC30" s="991"/>
      <c r="AD30" s="964"/>
      <c r="AE30" s="964"/>
      <c r="AF30" s="964"/>
      <c r="AG30" s="966"/>
      <c r="AH30" s="977"/>
      <c r="AI30" s="968"/>
      <c r="AJ30" s="961"/>
      <c r="AK30" s="942"/>
      <c r="AL30" s="942"/>
      <c r="AM30" s="942"/>
      <c r="AN30" s="940"/>
      <c r="AO30" s="944"/>
      <c r="AP30" s="600"/>
      <c r="AQ30" s="599"/>
      <c r="AR30" s="938"/>
      <c r="AS30" s="600"/>
      <c r="AT30" s="599"/>
      <c r="AU30" s="938"/>
      <c r="AV30" s="600"/>
      <c r="AW30" s="599"/>
      <c r="AX30" s="931"/>
      <c r="AY30" s="600"/>
      <c r="AZ30" s="599"/>
      <c r="BA30" s="931"/>
      <c r="BB30" s="600"/>
      <c r="BC30" s="599"/>
      <c r="BD30" s="931"/>
      <c r="BE30" s="600"/>
      <c r="BF30" s="599"/>
      <c r="BG30" s="934"/>
      <c r="BH30" s="932"/>
      <c r="BI30" s="918"/>
      <c r="BJ30" s="924"/>
      <c r="BK30" s="918"/>
      <c r="BL30" s="918"/>
      <c r="BM30" s="918"/>
      <c r="BN30" s="920"/>
    </row>
    <row r="31" spans="1:66" ht="14.25" customHeight="1">
      <c r="A31" s="1065">
        <v>15</v>
      </c>
      <c r="B31" s="1057" t="s">
        <v>373</v>
      </c>
      <c r="C31" s="943"/>
      <c r="D31" s="937"/>
      <c r="E31" s="937"/>
      <c r="F31" s="937"/>
      <c r="G31" s="986"/>
      <c r="H31" s="1012">
        <v>0</v>
      </c>
      <c r="I31" s="598"/>
      <c r="J31" s="599"/>
      <c r="K31" s="978"/>
      <c r="L31" s="598"/>
      <c r="M31" s="599"/>
      <c r="N31" s="935"/>
      <c r="O31" s="598"/>
      <c r="P31" s="599"/>
      <c r="Q31" s="935"/>
      <c r="R31" s="598"/>
      <c r="S31" s="599"/>
      <c r="T31" s="935"/>
      <c r="U31" s="598"/>
      <c r="V31" s="599"/>
      <c r="W31" s="935"/>
      <c r="X31" s="598"/>
      <c r="Y31" s="599"/>
      <c r="Z31" s="955">
        <f>IF(ISBLANK(A31),"",IF(ISBLANK(G31),SUM(H31,K31,N31,Q31,T31,W31),0))</f>
        <v>0</v>
      </c>
      <c r="AA31" s="932">
        <f>IF(Z31="","",Z31+AA29)</f>
        <v>11</v>
      </c>
      <c r="AB31" s="963">
        <f>IF(G31="X",0,COUNT(H31,K31,N31,Q31,T31,W31))</f>
        <v>1</v>
      </c>
      <c r="AC31" s="990">
        <f>COUNTIF(I31:J32,"G")+COUNTIF(L31:M32,"G")+COUNTIF(O31:P32,"G")+COUNTIF(R31:S32,"G")+COUNTIF(U31:V32,"G")+COUNTIF(X31:Y32,"G")</f>
        <v>0</v>
      </c>
      <c r="AD31" s="963">
        <f>COUNTIF(I31:J32,"B")+COUNTIF(L31:M32,"B")+COUNTIF(O31:P32,"B")+COUNTIF(R31:S32,"B")+COUNTIF(U31:V32,"B")+COUNTIF(X31:Y32,"B")</f>
        <v>0</v>
      </c>
      <c r="AE31" s="963">
        <f>COUNTIF(I31:J32,"J")+COUNTIF(L31:M32,"J")+COUNTIF(O31:P32,"J")+COUNTIF(R31:S32,"J")+COUNTIF(U31:V32,"J")+COUNTIF(X31:Y32,"J")</f>
        <v>0</v>
      </c>
      <c r="AF31" s="963">
        <f>COUNTIF(I31:J32,"N")+COUNTIF(L31:M32,"N")+COUNTIF(O31:P32,"N")+COUNTIF(R31:S32,"N")+COUNTIF(U31:V32,"N")+COUNTIF(X31:Y32,"N")</f>
        <v>0</v>
      </c>
      <c r="AG31" s="965">
        <f>COUNTIF(I31:J32,"O")+COUNTIF(L31:M32,"O")+COUNTIF(O31:P32,"O")+COUNTIF(R31:S32,"O")+COUNTIF(U31:V32,"O")+COUNTIF(X31:Y32,"O")</f>
        <v>0</v>
      </c>
      <c r="AH31" s="1047">
        <v>15</v>
      </c>
      <c r="AI31" s="969" t="s">
        <v>339</v>
      </c>
      <c r="AJ31" s="943"/>
      <c r="AK31" s="937">
        <v>1</v>
      </c>
      <c r="AL31" s="937">
        <v>1</v>
      </c>
      <c r="AM31" s="937"/>
      <c r="AN31" s="986"/>
      <c r="AO31" s="1012">
        <v>0</v>
      </c>
      <c r="AP31" s="598"/>
      <c r="AQ31" s="599"/>
      <c r="AR31" s="978"/>
      <c r="AS31" s="598"/>
      <c r="AT31" s="599"/>
      <c r="AU31" s="978"/>
      <c r="AV31" s="598"/>
      <c r="AW31" s="599"/>
      <c r="AX31" s="935"/>
      <c r="AY31" s="598"/>
      <c r="AZ31" s="599"/>
      <c r="BA31" s="935"/>
      <c r="BB31" s="598"/>
      <c r="BC31" s="599"/>
      <c r="BD31" s="935"/>
      <c r="BE31" s="598"/>
      <c r="BF31" s="599"/>
      <c r="BG31" s="955">
        <f>IF(ISBLANK(AH31),"",IF(ISBLANK(AN31),SUM(AO31,AR31,AU31,AX31,BA31,BD31),0))</f>
        <v>0</v>
      </c>
      <c r="BH31" s="932">
        <f>IF(BG31="","",BG31+BH29)</f>
        <v>49</v>
      </c>
      <c r="BI31" s="917">
        <f>IF(AN31="X",0,COUNT(AO31,AR31,AU31,AX31,BA31,BD31))</f>
        <v>1</v>
      </c>
      <c r="BJ31" s="922">
        <f>COUNTIF(AP31:AQ32,"G")+COUNTIF(AS31:AT32,"G")+COUNTIF(AV31:AW32,"G")+COUNTIF(AY31:AZ32,"G")+COUNTIF(BB31:BC32,"G")+COUNTIF(BE31:BF32,"G")</f>
        <v>0</v>
      </c>
      <c r="BK31" s="917">
        <f>COUNTIF(AP31:AQ32,"B")+COUNTIF(AS31:AT32,"B")+COUNTIF(AV31:AW32,"B")+COUNTIF(AY31:AZ32,"B")+COUNTIF(BB31:BC32,"B")+COUNTIF(BE31:BF32,"B")</f>
        <v>0</v>
      </c>
      <c r="BL31" s="917">
        <f>COUNTIF(AP31:AQ32,"J")+COUNTIF(AS31:AT32,"J")+COUNTIF(AV31:AW32,"J")+COUNTIF(AY31:AZ32,"J")+COUNTIF(BB31:BC32,"J")+COUNTIF(BE31:BF32,"J")</f>
        <v>0</v>
      </c>
      <c r="BM31" s="917">
        <f>COUNTIF(AP31:AQ32,"N")+COUNTIF(AS31:AT32,"N")+COUNTIF(AV31:AW32,"N")+COUNTIF(AY31:AZ32,"N")+COUNTIF(BB31:BC32,"N")+COUNTIF(BE31:BF32,"N")</f>
        <v>0</v>
      </c>
      <c r="BN31" s="919">
        <f>COUNTIF(AP31:AQ32,"O")+COUNTIF(AS31:AT32,"O")+COUNTIF(AV31:AW32,"O")+COUNTIF(AY31:AZ32,"O")+COUNTIF(BB31:BC32,"O")+COUNTIF(BE31:BF32,"O")</f>
        <v>0</v>
      </c>
    </row>
    <row r="32" spans="1:66" ht="14.25" customHeight="1">
      <c r="A32" s="1066"/>
      <c r="B32" s="1058"/>
      <c r="C32" s="944"/>
      <c r="D32" s="938"/>
      <c r="E32" s="938"/>
      <c r="F32" s="938"/>
      <c r="G32" s="987"/>
      <c r="H32" s="1013"/>
      <c r="I32" s="598"/>
      <c r="J32" s="599"/>
      <c r="K32" s="979"/>
      <c r="L32" s="598"/>
      <c r="M32" s="599"/>
      <c r="N32" s="936"/>
      <c r="O32" s="598"/>
      <c r="P32" s="599"/>
      <c r="Q32" s="936"/>
      <c r="R32" s="598"/>
      <c r="S32" s="599"/>
      <c r="T32" s="936"/>
      <c r="U32" s="598"/>
      <c r="V32" s="599"/>
      <c r="W32" s="936"/>
      <c r="X32" s="598"/>
      <c r="Y32" s="599"/>
      <c r="Z32" s="956"/>
      <c r="AA32" s="932"/>
      <c r="AB32" s="964"/>
      <c r="AC32" s="991"/>
      <c r="AD32" s="964"/>
      <c r="AE32" s="964"/>
      <c r="AF32" s="964"/>
      <c r="AG32" s="966"/>
      <c r="AH32" s="1046"/>
      <c r="AI32" s="970"/>
      <c r="AJ32" s="944"/>
      <c r="AK32" s="938"/>
      <c r="AL32" s="938"/>
      <c r="AM32" s="938"/>
      <c r="AN32" s="987"/>
      <c r="AO32" s="1013"/>
      <c r="AP32" s="598"/>
      <c r="AQ32" s="599"/>
      <c r="AR32" s="979"/>
      <c r="AS32" s="598"/>
      <c r="AT32" s="599"/>
      <c r="AU32" s="979"/>
      <c r="AV32" s="598"/>
      <c r="AW32" s="599"/>
      <c r="AX32" s="936"/>
      <c r="AY32" s="598"/>
      <c r="AZ32" s="599"/>
      <c r="BA32" s="936"/>
      <c r="BB32" s="598"/>
      <c r="BC32" s="599"/>
      <c r="BD32" s="936"/>
      <c r="BE32" s="598"/>
      <c r="BF32" s="599"/>
      <c r="BG32" s="956"/>
      <c r="BH32" s="932"/>
      <c r="BI32" s="918"/>
      <c r="BJ32" s="924"/>
      <c r="BK32" s="918"/>
      <c r="BL32" s="918"/>
      <c r="BM32" s="918"/>
      <c r="BN32" s="920"/>
    </row>
    <row r="33" spans="1:66" ht="14.25" customHeight="1">
      <c r="A33" s="1063">
        <v>16</v>
      </c>
      <c r="B33" s="1059" t="s">
        <v>449</v>
      </c>
      <c r="C33" s="960"/>
      <c r="D33" s="941"/>
      <c r="E33" s="941"/>
      <c r="F33" s="941"/>
      <c r="G33" s="939"/>
      <c r="H33" s="943">
        <v>0</v>
      </c>
      <c r="I33" s="600"/>
      <c r="J33" s="599"/>
      <c r="K33" s="937"/>
      <c r="L33" s="600"/>
      <c r="M33" s="599"/>
      <c r="N33" s="930"/>
      <c r="O33" s="600"/>
      <c r="P33" s="599"/>
      <c r="Q33" s="930"/>
      <c r="R33" s="600"/>
      <c r="S33" s="599"/>
      <c r="T33" s="930"/>
      <c r="U33" s="600"/>
      <c r="V33" s="599"/>
      <c r="W33" s="930"/>
      <c r="X33" s="600"/>
      <c r="Y33" s="599"/>
      <c r="Z33" s="933">
        <f>IF(ISBLANK(A33),"",IF(ISBLANK(G33),SUM(H33,K33,N33,Q33,T33,W33),0))</f>
        <v>0</v>
      </c>
      <c r="AA33" s="932">
        <f>IF(Z33="","",Z33+AA31)</f>
        <v>11</v>
      </c>
      <c r="AB33" s="963">
        <f>IF(G33="X",0,COUNT(H33,K33,N33,Q33,T33,W33))</f>
        <v>1</v>
      </c>
      <c r="AC33" s="990">
        <f>COUNTIF(I33:J34,"G")+COUNTIF(L33:M34,"G")+COUNTIF(O33:P34,"G")+COUNTIF(R33:S34,"G")+COUNTIF(U33:V34,"G")+COUNTIF(X33:Y34,"G")</f>
        <v>0</v>
      </c>
      <c r="AD33" s="963">
        <f>COUNTIF(I33:J34,"B")+COUNTIF(L33:M34,"B")+COUNTIF(O33:P34,"B")+COUNTIF(R33:S34,"B")+COUNTIF(U33:V34,"B")+COUNTIF(X33:Y34,"B")</f>
        <v>0</v>
      </c>
      <c r="AE33" s="963">
        <f>COUNTIF(I33:J34,"J")+COUNTIF(L33:M34,"J")+COUNTIF(O33:P34,"J")+COUNTIF(R33:S34,"J")+COUNTIF(U33:V34,"J")+COUNTIF(X33:Y34,"J")</f>
        <v>0</v>
      </c>
      <c r="AF33" s="963">
        <f>COUNTIF(I33:J34,"N")+COUNTIF(L33:M34,"N")+COUNTIF(O33:P34,"N")+COUNTIF(R33:S34,"N")+COUNTIF(U33:V34,"N")+COUNTIF(X33:Y34,"N")</f>
        <v>0</v>
      </c>
      <c r="AG33" s="965">
        <f>COUNTIF(I33:J34,"O")+COUNTIF(L33:M34,"O")+COUNTIF(O33:P34,"O")+COUNTIF(R33:S34,"O")+COUNTIF(U33:V34,"O")+COUNTIF(X33:Y34,"O")</f>
        <v>0</v>
      </c>
      <c r="AH33" s="976">
        <v>18</v>
      </c>
      <c r="AI33" s="967" t="s">
        <v>338</v>
      </c>
      <c r="AJ33" s="960"/>
      <c r="AK33" s="941">
        <v>1</v>
      </c>
      <c r="AL33" s="941">
        <v>1</v>
      </c>
      <c r="AM33" s="941"/>
      <c r="AN33" s="939"/>
      <c r="AO33" s="943">
        <v>3</v>
      </c>
      <c r="AP33" s="600"/>
      <c r="AQ33" s="599"/>
      <c r="AR33" s="937"/>
      <c r="AS33" s="600"/>
      <c r="AT33" s="599"/>
      <c r="AU33" s="937"/>
      <c r="AV33" s="600"/>
      <c r="AW33" s="599"/>
      <c r="AX33" s="930"/>
      <c r="AY33" s="600"/>
      <c r="AZ33" s="599"/>
      <c r="BA33" s="930"/>
      <c r="BB33" s="600"/>
      <c r="BC33" s="599"/>
      <c r="BD33" s="930"/>
      <c r="BE33" s="600"/>
      <c r="BF33" s="599"/>
      <c r="BG33" s="933">
        <f>IF(ISBLANK(AH33),"",IF(ISBLANK(AN33),SUM(AO33,AR33,AU33,AX33,BA33,BD33),0))</f>
        <v>3</v>
      </c>
      <c r="BH33" s="932">
        <f>IF(BG33="","",BG33+BH31)</f>
        <v>52</v>
      </c>
      <c r="BI33" s="917">
        <f>IF(AN33="X",0,COUNT(AO33,AR33,AU33,AX33,BA33,BD33))</f>
        <v>1</v>
      </c>
      <c r="BJ33" s="922">
        <f>COUNTIF(AP33:AQ34,"G")+COUNTIF(AS33:AT34,"G")+COUNTIF(AV33:AW34,"G")+COUNTIF(AY33:AZ34,"G")+COUNTIF(BB33:BC34,"G")+COUNTIF(BE33:BF34,"G")</f>
        <v>0</v>
      </c>
      <c r="BK33" s="917">
        <f>COUNTIF(AP33:AQ34,"B")+COUNTIF(AS33:AT34,"B")+COUNTIF(AV33:AW34,"B")+COUNTIF(AY33:AZ34,"B")+COUNTIF(BB33:BC34,"B")+COUNTIF(BE33:BF34,"B")</f>
        <v>1</v>
      </c>
      <c r="BL33" s="917">
        <f>COUNTIF(AP33:AQ34,"J")+COUNTIF(AS33:AT34,"J")+COUNTIF(AV33:AW34,"J")+COUNTIF(AY33:AZ34,"J")+COUNTIF(BB33:BC34,"J")+COUNTIF(BE33:BF34,"J")</f>
        <v>0</v>
      </c>
      <c r="BM33" s="917">
        <f>COUNTIF(AP33:AQ34,"N")+COUNTIF(AS33:AT34,"N")+COUNTIF(AV33:AW34,"N")+COUNTIF(AY33:AZ34,"N")+COUNTIF(BB33:BC34,"N")+COUNTIF(BE33:BF34,"N")</f>
        <v>0</v>
      </c>
      <c r="BN33" s="919">
        <f>COUNTIF(AP33:AQ34,"O")+COUNTIF(AS33:AT34,"O")+COUNTIF(AV33:AW34,"O")+COUNTIF(AY33:AZ34,"O")+COUNTIF(BB33:BC34,"O")+COUNTIF(BE33:BF34,"O")</f>
        <v>0</v>
      </c>
    </row>
    <row r="34" spans="1:66" ht="14.25" customHeight="1">
      <c r="A34" s="1064"/>
      <c r="B34" s="1060"/>
      <c r="C34" s="961"/>
      <c r="D34" s="942"/>
      <c r="E34" s="942"/>
      <c r="F34" s="942"/>
      <c r="G34" s="940"/>
      <c r="H34" s="944"/>
      <c r="I34" s="600"/>
      <c r="J34" s="599"/>
      <c r="K34" s="938"/>
      <c r="L34" s="600"/>
      <c r="M34" s="599"/>
      <c r="N34" s="931"/>
      <c r="O34" s="600"/>
      <c r="P34" s="599"/>
      <c r="Q34" s="931"/>
      <c r="R34" s="600"/>
      <c r="S34" s="599"/>
      <c r="T34" s="931"/>
      <c r="U34" s="600"/>
      <c r="V34" s="599"/>
      <c r="W34" s="931"/>
      <c r="X34" s="600"/>
      <c r="Y34" s="599"/>
      <c r="Z34" s="934"/>
      <c r="AA34" s="932"/>
      <c r="AB34" s="964"/>
      <c r="AC34" s="991"/>
      <c r="AD34" s="964"/>
      <c r="AE34" s="964"/>
      <c r="AF34" s="964"/>
      <c r="AG34" s="966"/>
      <c r="AH34" s="977"/>
      <c r="AI34" s="968"/>
      <c r="AJ34" s="961"/>
      <c r="AK34" s="942"/>
      <c r="AL34" s="942"/>
      <c r="AM34" s="942"/>
      <c r="AN34" s="940"/>
      <c r="AO34" s="944"/>
      <c r="AP34" s="600" t="s">
        <v>158</v>
      </c>
      <c r="AQ34" s="599"/>
      <c r="AR34" s="938"/>
      <c r="AS34" s="600"/>
      <c r="AT34" s="599"/>
      <c r="AU34" s="938"/>
      <c r="AV34" s="600"/>
      <c r="AW34" s="599"/>
      <c r="AX34" s="931"/>
      <c r="AY34" s="600"/>
      <c r="AZ34" s="599"/>
      <c r="BA34" s="931"/>
      <c r="BB34" s="600"/>
      <c r="BC34" s="599"/>
      <c r="BD34" s="931"/>
      <c r="BE34" s="600"/>
      <c r="BF34" s="599"/>
      <c r="BG34" s="934"/>
      <c r="BH34" s="932"/>
      <c r="BI34" s="918"/>
      <c r="BJ34" s="924"/>
      <c r="BK34" s="918"/>
      <c r="BL34" s="918"/>
      <c r="BM34" s="918"/>
      <c r="BN34" s="920"/>
    </row>
    <row r="35" spans="1:66" ht="14.25" customHeight="1">
      <c r="A35" s="1065">
        <v>17</v>
      </c>
      <c r="B35" s="1057" t="s">
        <v>368</v>
      </c>
      <c r="C35" s="943"/>
      <c r="D35" s="937"/>
      <c r="E35" s="937"/>
      <c r="F35" s="937"/>
      <c r="G35" s="986"/>
      <c r="H35" s="1012">
        <v>0</v>
      </c>
      <c r="I35" s="598"/>
      <c r="J35" s="599"/>
      <c r="K35" s="978"/>
      <c r="L35" s="598"/>
      <c r="M35" s="599"/>
      <c r="N35" s="935"/>
      <c r="O35" s="598"/>
      <c r="P35" s="599"/>
      <c r="Q35" s="935"/>
      <c r="R35" s="598"/>
      <c r="S35" s="599"/>
      <c r="T35" s="935"/>
      <c r="U35" s="598"/>
      <c r="V35" s="599"/>
      <c r="W35" s="935"/>
      <c r="X35" s="598"/>
      <c r="Y35" s="599"/>
      <c r="Z35" s="955">
        <f>IF(ISBLANK(A35),"",IF(ISBLANK(G35),SUM(H35,K35,N35,Q35,T35,W35),0))</f>
        <v>0</v>
      </c>
      <c r="AA35" s="932">
        <f>IF(Z35="","",Z35+AA33)</f>
        <v>11</v>
      </c>
      <c r="AB35" s="963">
        <f>IF(G35="X",0,COUNT(H35,K35,N35,Q35,T35,W35))</f>
        <v>1</v>
      </c>
      <c r="AC35" s="990">
        <f>COUNTIF(I35:J36,"G")+COUNTIF(L35:M36,"G")+COUNTIF(O35:P36,"G")+COUNTIF(R35:S36,"G")+COUNTIF(U35:V36,"G")+COUNTIF(X35:Y36,"G")</f>
        <v>0</v>
      </c>
      <c r="AD35" s="963">
        <f>COUNTIF(I35:J36,"B")+COUNTIF(L35:M36,"B")+COUNTIF(O35:P36,"B")+COUNTIF(R35:S36,"B")+COUNTIF(U35:V36,"B")+COUNTIF(X35:Y36,"B")</f>
        <v>0</v>
      </c>
      <c r="AE35" s="963">
        <f>COUNTIF(I35:J36,"J")+COUNTIF(L35:M36,"J")+COUNTIF(O35:P36,"J")+COUNTIF(R35:S36,"J")+COUNTIF(U35:V36,"J")+COUNTIF(X35:Y36,"J")</f>
        <v>0</v>
      </c>
      <c r="AF35" s="963">
        <f>COUNTIF(I35:J36,"N")+COUNTIF(L35:M36,"N")+COUNTIF(O35:P36,"N")+COUNTIF(R35:S36,"N")+COUNTIF(U35:V36,"N")+COUNTIF(X35:Y36,"N")</f>
        <v>0</v>
      </c>
      <c r="AG35" s="965">
        <f>COUNTIF(I35:J36,"O")+COUNTIF(L35:M36,"O")+COUNTIF(O35:P36,"O")+COUNTIF(R35:S36,"O")+COUNTIF(U35:V36,"O")+COUNTIF(X35:Y36,"O")</f>
        <v>0</v>
      </c>
      <c r="AH35" s="1047">
        <v>17</v>
      </c>
      <c r="AI35" s="969" t="s">
        <v>448</v>
      </c>
      <c r="AJ35" s="943"/>
      <c r="AK35" s="937">
        <v>1</v>
      </c>
      <c r="AL35" s="937">
        <v>1</v>
      </c>
      <c r="AM35" s="937"/>
      <c r="AN35" s="986"/>
      <c r="AO35" s="1012">
        <v>5</v>
      </c>
      <c r="AP35" s="598" t="s">
        <v>158</v>
      </c>
      <c r="AQ35" s="599"/>
      <c r="AR35" s="978">
        <v>5</v>
      </c>
      <c r="AS35" s="598"/>
      <c r="AT35" s="599"/>
      <c r="AU35" s="978"/>
      <c r="AV35" s="598"/>
      <c r="AW35" s="599"/>
      <c r="AX35" s="935"/>
      <c r="AY35" s="598"/>
      <c r="AZ35" s="599"/>
      <c r="BA35" s="935"/>
      <c r="BB35" s="598"/>
      <c r="BC35" s="599"/>
      <c r="BD35" s="935"/>
      <c r="BE35" s="598"/>
      <c r="BF35" s="599"/>
      <c r="BG35" s="955">
        <f>IF(ISBLANK(AH35),"",IF(ISBLANK(AN35),SUM(AO35,AR35,AU35,AX35,BA35,BD35),0))</f>
        <v>10</v>
      </c>
      <c r="BH35" s="932">
        <f>IF(BG35="","",BG35+BH33)</f>
        <v>62</v>
      </c>
      <c r="BI35" s="917">
        <f>IF(AN35="X",0,COUNT(AO35,AR35,AU35,AX35,BA35,BD35))</f>
        <v>2</v>
      </c>
      <c r="BJ35" s="922">
        <f>COUNTIF(AP35:AQ36,"G")+COUNTIF(AS35:AT36,"G")+COUNTIF(AV35:AW36,"G")+COUNTIF(AY35:AZ36,"G")+COUNTIF(BB35:BC36,"G")+COUNTIF(BE35:BF36,"G")</f>
        <v>2</v>
      </c>
      <c r="BK35" s="917">
        <f>COUNTIF(AP35:AQ36,"B")+COUNTIF(AS35:AT36,"B")+COUNTIF(AV35:AW36,"B")+COUNTIF(AY35:AZ36,"B")+COUNTIF(BB35:BC36,"B")+COUNTIF(BE35:BF36,"B")</f>
        <v>3</v>
      </c>
      <c r="BL35" s="917">
        <f>COUNTIF(AP35:AQ36,"J")+COUNTIF(AS35:AT36,"J")+COUNTIF(AV35:AW36,"J")+COUNTIF(AY35:AZ36,"J")+COUNTIF(BB35:BC36,"J")+COUNTIF(BE35:BF36,"J")</f>
        <v>0</v>
      </c>
      <c r="BM35" s="917">
        <f>COUNTIF(AP35:AQ36,"N")+COUNTIF(AS35:AT36,"N")+COUNTIF(AV35:AW36,"N")+COUNTIF(AY35:AZ36,"N")+COUNTIF(BB35:BC36,"N")+COUNTIF(BE35:BF36,"N")</f>
        <v>0</v>
      </c>
      <c r="BN35" s="919">
        <f>COUNTIF(AP35:AQ36,"O")+COUNTIF(AS35:AT36,"O")+COUNTIF(AV35:AW36,"O")+COUNTIF(AY35:AZ36,"O")+COUNTIF(BB35:BC36,"O")+COUNTIF(BE35:BF36,"O")</f>
        <v>0</v>
      </c>
    </row>
    <row r="36" spans="1:66" ht="14.25" customHeight="1">
      <c r="A36" s="1066"/>
      <c r="B36" s="1058"/>
      <c r="C36" s="944"/>
      <c r="D36" s="938"/>
      <c r="E36" s="938"/>
      <c r="F36" s="938"/>
      <c r="G36" s="987"/>
      <c r="H36" s="1013"/>
      <c r="I36" s="598"/>
      <c r="J36" s="599"/>
      <c r="K36" s="979"/>
      <c r="L36" s="598"/>
      <c r="M36" s="599"/>
      <c r="N36" s="936"/>
      <c r="O36" s="598"/>
      <c r="P36" s="599"/>
      <c r="Q36" s="936"/>
      <c r="R36" s="598"/>
      <c r="S36" s="599"/>
      <c r="T36" s="936"/>
      <c r="U36" s="598"/>
      <c r="V36" s="599"/>
      <c r="W36" s="936"/>
      <c r="X36" s="598"/>
      <c r="Y36" s="599"/>
      <c r="Z36" s="956"/>
      <c r="AA36" s="932"/>
      <c r="AB36" s="964"/>
      <c r="AC36" s="991"/>
      <c r="AD36" s="964"/>
      <c r="AE36" s="964"/>
      <c r="AF36" s="964"/>
      <c r="AG36" s="966"/>
      <c r="AH36" s="1046"/>
      <c r="AI36" s="970"/>
      <c r="AJ36" s="944"/>
      <c r="AK36" s="938"/>
      <c r="AL36" s="938"/>
      <c r="AM36" s="938"/>
      <c r="AN36" s="987"/>
      <c r="AO36" s="1013"/>
      <c r="AP36" s="598" t="s">
        <v>158</v>
      </c>
      <c r="AQ36" s="599" t="s">
        <v>155</v>
      </c>
      <c r="AR36" s="979"/>
      <c r="AS36" s="598" t="s">
        <v>158</v>
      </c>
      <c r="AT36" s="599" t="s">
        <v>155</v>
      </c>
      <c r="AU36" s="979"/>
      <c r="AV36" s="598"/>
      <c r="AW36" s="599"/>
      <c r="AX36" s="936"/>
      <c r="AY36" s="598"/>
      <c r="AZ36" s="599"/>
      <c r="BA36" s="936"/>
      <c r="BB36" s="598"/>
      <c r="BC36" s="599"/>
      <c r="BD36" s="936"/>
      <c r="BE36" s="598"/>
      <c r="BF36" s="599"/>
      <c r="BG36" s="956"/>
      <c r="BH36" s="932"/>
      <c r="BI36" s="918"/>
      <c r="BJ36" s="924"/>
      <c r="BK36" s="918"/>
      <c r="BL36" s="918"/>
      <c r="BM36" s="918"/>
      <c r="BN36" s="920"/>
    </row>
    <row r="37" spans="1:66" ht="14.25" customHeight="1">
      <c r="A37" s="1063">
        <v>18</v>
      </c>
      <c r="B37" s="1059" t="s">
        <v>373</v>
      </c>
      <c r="C37" s="960"/>
      <c r="D37" s="941">
        <v>1</v>
      </c>
      <c r="E37" s="941">
        <v>1</v>
      </c>
      <c r="F37" s="941"/>
      <c r="G37" s="939"/>
      <c r="H37" s="943">
        <v>0</v>
      </c>
      <c r="I37" s="600"/>
      <c r="J37" s="599"/>
      <c r="K37" s="937"/>
      <c r="L37" s="600"/>
      <c r="M37" s="599"/>
      <c r="N37" s="930"/>
      <c r="O37" s="600"/>
      <c r="P37" s="599"/>
      <c r="Q37" s="930"/>
      <c r="R37" s="600"/>
      <c r="S37" s="599"/>
      <c r="T37" s="930"/>
      <c r="U37" s="600"/>
      <c r="V37" s="599"/>
      <c r="W37" s="930"/>
      <c r="X37" s="600"/>
      <c r="Y37" s="599"/>
      <c r="Z37" s="933">
        <f>IF(ISBLANK(A37),"",IF(ISBLANK(G37),SUM(H37,K37,N37,Q37,T37,W37),0))</f>
        <v>0</v>
      </c>
      <c r="AA37" s="932">
        <f>IF(Z37="","",Z37+AA35)</f>
        <v>11</v>
      </c>
      <c r="AB37" s="963">
        <f>IF(G37="X",0,COUNT(H37,K37,N37,Q37,T37,W37))</f>
        <v>1</v>
      </c>
      <c r="AC37" s="990">
        <f>COUNTIF(I37:J38,"G")+COUNTIF(L37:M38,"G")+COUNTIF(O37:P38,"G")+COUNTIF(R37:S38,"G")+COUNTIF(U37:V38,"G")+COUNTIF(X37:Y38,"G")</f>
        <v>0</v>
      </c>
      <c r="AD37" s="963">
        <f>COUNTIF(I37:J38,"B")+COUNTIF(L37:M38,"B")+COUNTIF(O37:P38,"B")+COUNTIF(R37:S38,"B")+COUNTIF(U37:V38,"B")+COUNTIF(X37:Y38,"B")</f>
        <v>0</v>
      </c>
      <c r="AE37" s="963">
        <f>COUNTIF(I37:J38,"J")+COUNTIF(L37:M38,"J")+COUNTIF(O37:P38,"J")+COUNTIF(R37:S38,"J")+COUNTIF(U37:V38,"J")+COUNTIF(X37:Y38,"J")</f>
        <v>0</v>
      </c>
      <c r="AF37" s="963">
        <f>COUNTIF(I37:J38,"N")+COUNTIF(L37:M38,"N")+COUNTIF(O37:P38,"N")+COUNTIF(R37:S38,"N")+COUNTIF(U37:V38,"N")+COUNTIF(X37:Y38,"N")</f>
        <v>0</v>
      </c>
      <c r="AG37" s="965">
        <f>COUNTIF(I37:J38,"O")+COUNTIF(L37:M38,"O")+COUNTIF(O37:P38,"O")+COUNTIF(R37:S38,"O")+COUNTIF(U37:V38,"O")+COUNTIF(X37:Y38,"O")</f>
        <v>0</v>
      </c>
      <c r="AH37" s="976">
        <v>18</v>
      </c>
      <c r="AI37" s="967" t="s">
        <v>445</v>
      </c>
      <c r="AJ37" s="960"/>
      <c r="AK37" s="941"/>
      <c r="AL37" s="941"/>
      <c r="AM37" s="941"/>
      <c r="AN37" s="939"/>
      <c r="AO37" s="943">
        <v>0</v>
      </c>
      <c r="AP37" s="600"/>
      <c r="AQ37" s="599"/>
      <c r="AR37" s="937"/>
      <c r="AS37" s="600"/>
      <c r="AT37" s="599"/>
      <c r="AU37" s="937"/>
      <c r="AV37" s="600"/>
      <c r="AW37" s="599"/>
      <c r="AX37" s="930"/>
      <c r="AY37" s="600"/>
      <c r="AZ37" s="599"/>
      <c r="BA37" s="930"/>
      <c r="BB37" s="600"/>
      <c r="BC37" s="599"/>
      <c r="BD37" s="930"/>
      <c r="BE37" s="600"/>
      <c r="BF37" s="599"/>
      <c r="BG37" s="933">
        <f>IF(ISBLANK(AH37),"",IF(ISBLANK(AN37),SUM(AO37,AR37,AU37,AX37,BA37,BD37),0))</f>
        <v>0</v>
      </c>
      <c r="BH37" s="932">
        <f>IF(BG37="","",BG37+BH35)</f>
        <v>62</v>
      </c>
      <c r="BI37" s="917">
        <f>IF(AN37="X",0,COUNT(AO37,AR37,AU37,AX37,BA37,BD37))</f>
        <v>1</v>
      </c>
      <c r="BJ37" s="922">
        <f>COUNTIF(AP37:AQ38,"G")+COUNTIF(AS37:AT38,"G")+COUNTIF(AV37:AW38,"G")+COUNTIF(AY37:AZ38,"G")+COUNTIF(BB37:BC38,"G")+COUNTIF(BE37:BF38,"G")</f>
        <v>0</v>
      </c>
      <c r="BK37" s="917">
        <f>COUNTIF(AP37:AQ38,"B")+COUNTIF(AS37:AT38,"B")+COUNTIF(AV37:AW38,"B")+COUNTIF(AY37:AZ38,"B")+COUNTIF(BB37:BC38,"B")+COUNTIF(BE37:BF38,"B")</f>
        <v>0</v>
      </c>
      <c r="BL37" s="917">
        <f>COUNTIF(AP37:AQ38,"J")+COUNTIF(AS37:AT38,"J")+COUNTIF(AV37:AW38,"J")+COUNTIF(AY37:AZ38,"J")+COUNTIF(BB37:BC38,"J")+COUNTIF(BE37:BF38,"J")</f>
        <v>0</v>
      </c>
      <c r="BM37" s="917">
        <f>COUNTIF(AP37:AQ38,"N")+COUNTIF(AS37:AT38,"N")+COUNTIF(AV37:AW38,"N")+COUNTIF(AY37:AZ38,"N")+COUNTIF(BB37:BC38,"N")+COUNTIF(BE37:BF38,"N")</f>
        <v>0</v>
      </c>
      <c r="BN37" s="919">
        <f>COUNTIF(AP37:AQ38,"O")+COUNTIF(AS37:AT38,"O")+COUNTIF(AV37:AW38,"O")+COUNTIF(AY37:AZ38,"O")+COUNTIF(BB37:BC38,"O")+COUNTIF(BE37:BF38,"O")</f>
        <v>0</v>
      </c>
    </row>
    <row r="38" spans="1:66" ht="14.25" customHeight="1">
      <c r="A38" s="1064"/>
      <c r="B38" s="1060"/>
      <c r="C38" s="961"/>
      <c r="D38" s="942"/>
      <c r="E38" s="942"/>
      <c r="F38" s="942"/>
      <c r="G38" s="940"/>
      <c r="H38" s="944"/>
      <c r="I38" s="600"/>
      <c r="J38" s="599"/>
      <c r="K38" s="938"/>
      <c r="L38" s="600"/>
      <c r="M38" s="599"/>
      <c r="N38" s="931"/>
      <c r="O38" s="600"/>
      <c r="P38" s="599"/>
      <c r="Q38" s="931"/>
      <c r="R38" s="600"/>
      <c r="S38" s="599"/>
      <c r="T38" s="931"/>
      <c r="U38" s="600"/>
      <c r="V38" s="599"/>
      <c r="W38" s="931"/>
      <c r="X38" s="600"/>
      <c r="Y38" s="599"/>
      <c r="Z38" s="934"/>
      <c r="AA38" s="932"/>
      <c r="AB38" s="964"/>
      <c r="AC38" s="991"/>
      <c r="AD38" s="964"/>
      <c r="AE38" s="964"/>
      <c r="AF38" s="964"/>
      <c r="AG38" s="966"/>
      <c r="AH38" s="977"/>
      <c r="AI38" s="968"/>
      <c r="AJ38" s="961"/>
      <c r="AK38" s="942"/>
      <c r="AL38" s="942"/>
      <c r="AM38" s="942"/>
      <c r="AN38" s="940"/>
      <c r="AO38" s="944"/>
      <c r="AP38" s="600"/>
      <c r="AQ38" s="599"/>
      <c r="AR38" s="938"/>
      <c r="AS38" s="600"/>
      <c r="AT38" s="599"/>
      <c r="AU38" s="938"/>
      <c r="AV38" s="600"/>
      <c r="AW38" s="599"/>
      <c r="AX38" s="931"/>
      <c r="AY38" s="600"/>
      <c r="AZ38" s="599"/>
      <c r="BA38" s="931"/>
      <c r="BB38" s="600"/>
      <c r="BC38" s="599"/>
      <c r="BD38" s="931"/>
      <c r="BE38" s="600"/>
      <c r="BF38" s="599"/>
      <c r="BG38" s="934"/>
      <c r="BH38" s="932"/>
      <c r="BI38" s="918"/>
      <c r="BJ38" s="924"/>
      <c r="BK38" s="918"/>
      <c r="BL38" s="918"/>
      <c r="BM38" s="918"/>
      <c r="BN38" s="920"/>
    </row>
    <row r="39" spans="1:66" ht="14.25" customHeight="1">
      <c r="A39" s="1061">
        <v>19</v>
      </c>
      <c r="B39" s="1057" t="s">
        <v>449</v>
      </c>
      <c r="C39" s="948"/>
      <c r="D39" s="930"/>
      <c r="E39" s="930"/>
      <c r="F39" s="930"/>
      <c r="G39" s="974"/>
      <c r="H39" s="945">
        <v>0</v>
      </c>
      <c r="I39" s="598"/>
      <c r="J39" s="599"/>
      <c r="K39" s="935"/>
      <c r="L39" s="598"/>
      <c r="M39" s="599"/>
      <c r="N39" s="935"/>
      <c r="O39" s="598"/>
      <c r="P39" s="599"/>
      <c r="Q39" s="935"/>
      <c r="R39" s="598"/>
      <c r="S39" s="599"/>
      <c r="T39" s="935"/>
      <c r="U39" s="598"/>
      <c r="V39" s="599"/>
      <c r="W39" s="935"/>
      <c r="X39" s="598"/>
      <c r="Y39" s="599"/>
      <c r="Z39" s="955">
        <f>IF(ISBLANK(A39),"",IF(ISBLANK(G39),SUM(H39,K39,N39,Q39,T39,W39),0))</f>
        <v>0</v>
      </c>
      <c r="AA39" s="932">
        <f>IF(Z39="","",Z39+AA37)</f>
        <v>11</v>
      </c>
      <c r="AB39" s="963">
        <f>IF(G39="X",0,COUNT(H39,K39,N39,Q39,T39,W39))</f>
        <v>1</v>
      </c>
      <c r="AC39" s="990">
        <f>COUNTIF(I39:J40,"G")+COUNTIF(L39:M40,"G")+COUNTIF(O39:P40,"G")+COUNTIF(R39:S40,"G")+COUNTIF(U39:V40,"G")+COUNTIF(X39:Y40,"G")</f>
        <v>0</v>
      </c>
      <c r="AD39" s="963">
        <f>COUNTIF(I39:J40,"B")+COUNTIF(L39:M40,"B")+COUNTIF(O39:P40,"B")+COUNTIF(R39:S40,"B")+COUNTIF(U39:V40,"B")+COUNTIF(X39:Y40,"B")</f>
        <v>0</v>
      </c>
      <c r="AE39" s="963">
        <f>COUNTIF(I39:J40,"J")+COUNTIF(L39:M40,"J")+COUNTIF(O39:P40,"J")+COUNTIF(R39:S40,"J")+COUNTIF(U39:V40,"J")+COUNTIF(X39:Y40,"J")</f>
        <v>0</v>
      </c>
      <c r="AF39" s="963">
        <f>COUNTIF(I39:J40,"N")+COUNTIF(L39:M40,"N")+COUNTIF(O39:P40,"N")+COUNTIF(R39:S40,"N")+COUNTIF(U39:V40,"N")+COUNTIF(X39:Y40,"N")</f>
        <v>0</v>
      </c>
      <c r="AG39" s="965">
        <f>COUNTIF(I39:J40,"O")+COUNTIF(L39:M40,"O")+COUNTIF(O39:P40,"O")+COUNTIF(R39:S40,"O")+COUNTIF(U39:V40,"O")+COUNTIF(X39:Y40,"O")</f>
        <v>0</v>
      </c>
      <c r="AH39" s="947">
        <v>19</v>
      </c>
      <c r="AI39" s="997" t="s">
        <v>447</v>
      </c>
      <c r="AJ39" s="948"/>
      <c r="AK39" s="930">
        <v>1</v>
      </c>
      <c r="AL39" s="930">
        <v>1</v>
      </c>
      <c r="AM39" s="930"/>
      <c r="AN39" s="974"/>
      <c r="AO39" s="945">
        <v>5</v>
      </c>
      <c r="AP39" s="598"/>
      <c r="AQ39" s="599"/>
      <c r="AR39" s="935"/>
      <c r="AS39" s="598"/>
      <c r="AT39" s="599"/>
      <c r="AU39" s="935"/>
      <c r="AV39" s="598"/>
      <c r="AW39" s="599"/>
      <c r="AX39" s="935"/>
      <c r="AY39" s="598"/>
      <c r="AZ39" s="599"/>
      <c r="BA39" s="935"/>
      <c r="BB39" s="598"/>
      <c r="BC39" s="599"/>
      <c r="BD39" s="935"/>
      <c r="BE39" s="598"/>
      <c r="BF39" s="599"/>
      <c r="BG39" s="955">
        <f>IF(ISBLANK(AH39),"",IF(ISBLANK(AN39),SUM(AO39,AR39,AU39,AX39,BA39,BD39),0))</f>
        <v>5</v>
      </c>
      <c r="BH39" s="932">
        <f>IF(BG39="","",BG39+BH37)</f>
        <v>67</v>
      </c>
      <c r="BI39" s="917">
        <f>IF(AN39="X",0,COUNT(AO39,AR39,AU39,AX39,BA39,BD39))</f>
        <v>1</v>
      </c>
      <c r="BJ39" s="922">
        <f>COUNTIF(AP39:AQ40,"G")+COUNTIF(AS39:AT40,"G")+COUNTIF(AV39:AW40,"G")+COUNTIF(AY39:AZ40,"G")+COUNTIF(BB39:BC40,"G")+COUNTIF(BE39:BF40,"G")</f>
        <v>1</v>
      </c>
      <c r="BK39" s="917">
        <f>COUNTIF(AP39:AQ40,"B")+COUNTIF(AS39:AT40,"B")+COUNTIF(AV39:AW40,"B")+COUNTIF(AY39:AZ40,"B")+COUNTIF(BB39:BC40,"B")+COUNTIF(BE39:BF40,"B")</f>
        <v>0</v>
      </c>
      <c r="BL39" s="917">
        <f>COUNTIF(AP39:AQ40,"J")+COUNTIF(AS39:AT40,"J")+COUNTIF(AV39:AW40,"J")+COUNTIF(AY39:AZ40,"J")+COUNTIF(BB39:BC40,"J")+COUNTIF(BE39:BF40,"J")</f>
        <v>0</v>
      </c>
      <c r="BM39" s="917">
        <f>COUNTIF(AP39:AQ40,"N")+COUNTIF(AS39:AT40,"N")+COUNTIF(AV39:AW40,"N")+COUNTIF(AY39:AZ40,"N")+COUNTIF(BB39:BC40,"N")+COUNTIF(BE39:BF40,"N")</f>
        <v>0</v>
      </c>
      <c r="BN39" s="919">
        <f>COUNTIF(AP39:AQ40,"O")+COUNTIF(AS39:AT40,"O")+COUNTIF(AV39:AW40,"O")+COUNTIF(AY39:AZ40,"O")+COUNTIF(BB39:BC40,"O")+COUNTIF(BE39:BF40,"O")</f>
        <v>0</v>
      </c>
    </row>
    <row r="40" spans="1:66" ht="14.25" customHeight="1">
      <c r="A40" s="1062"/>
      <c r="B40" s="1058"/>
      <c r="C40" s="949"/>
      <c r="D40" s="931"/>
      <c r="E40" s="931"/>
      <c r="F40" s="931"/>
      <c r="G40" s="975"/>
      <c r="H40" s="946"/>
      <c r="I40" s="598"/>
      <c r="J40" s="599"/>
      <c r="K40" s="936"/>
      <c r="L40" s="598"/>
      <c r="M40" s="599"/>
      <c r="N40" s="936"/>
      <c r="O40" s="598"/>
      <c r="P40" s="599"/>
      <c r="Q40" s="936"/>
      <c r="R40" s="598"/>
      <c r="S40" s="599"/>
      <c r="T40" s="936"/>
      <c r="U40" s="598"/>
      <c r="V40" s="599"/>
      <c r="W40" s="936"/>
      <c r="X40" s="598"/>
      <c r="Y40" s="599"/>
      <c r="Z40" s="956"/>
      <c r="AA40" s="932"/>
      <c r="AB40" s="964"/>
      <c r="AC40" s="991"/>
      <c r="AD40" s="964"/>
      <c r="AE40" s="964"/>
      <c r="AF40" s="964"/>
      <c r="AG40" s="966"/>
      <c r="AH40" s="947"/>
      <c r="AI40" s="997"/>
      <c r="AJ40" s="949"/>
      <c r="AK40" s="931"/>
      <c r="AL40" s="931"/>
      <c r="AM40" s="931"/>
      <c r="AN40" s="975"/>
      <c r="AO40" s="946"/>
      <c r="AP40" s="598"/>
      <c r="AQ40" s="599" t="s">
        <v>155</v>
      </c>
      <c r="AR40" s="936"/>
      <c r="AS40" s="598"/>
      <c r="AT40" s="599"/>
      <c r="AU40" s="936"/>
      <c r="AV40" s="598"/>
      <c r="AW40" s="599"/>
      <c r="AX40" s="936"/>
      <c r="AY40" s="598"/>
      <c r="AZ40" s="599"/>
      <c r="BA40" s="936"/>
      <c r="BB40" s="598"/>
      <c r="BC40" s="599"/>
      <c r="BD40" s="936"/>
      <c r="BE40" s="598"/>
      <c r="BF40" s="599"/>
      <c r="BG40" s="956"/>
      <c r="BH40" s="932"/>
      <c r="BI40" s="918"/>
      <c r="BJ40" s="924"/>
      <c r="BK40" s="918"/>
      <c r="BL40" s="918"/>
      <c r="BM40" s="918"/>
      <c r="BN40" s="920"/>
    </row>
    <row r="41" spans="1:66" ht="14.25" customHeight="1">
      <c r="A41" s="1055">
        <v>20</v>
      </c>
      <c r="B41" s="1059" t="s">
        <v>368</v>
      </c>
      <c r="C41" s="972"/>
      <c r="D41" s="952">
        <v>1</v>
      </c>
      <c r="E41" s="952">
        <v>1</v>
      </c>
      <c r="F41" s="952"/>
      <c r="G41" s="999"/>
      <c r="H41" s="947">
        <v>0</v>
      </c>
      <c r="I41" s="600"/>
      <c r="J41" s="599"/>
      <c r="K41" s="930"/>
      <c r="L41" s="600"/>
      <c r="M41" s="599"/>
      <c r="N41" s="930"/>
      <c r="O41" s="600"/>
      <c r="P41" s="599"/>
      <c r="Q41" s="930"/>
      <c r="R41" s="600"/>
      <c r="S41" s="599"/>
      <c r="T41" s="930"/>
      <c r="U41" s="600"/>
      <c r="V41" s="599"/>
      <c r="W41" s="930"/>
      <c r="X41" s="600"/>
      <c r="Y41" s="599"/>
      <c r="Z41" s="933">
        <f>IF(ISBLANK(A41),"",IF(ISBLANK(G41),SUM(H41,K41,N41,Q41,T41,W41),0))</f>
        <v>0</v>
      </c>
      <c r="AA41" s="932">
        <f>IF(Z41="","",Z41+AA39)</f>
        <v>11</v>
      </c>
      <c r="AB41" s="963">
        <f>IF(G41="X",0,COUNT(H41,K41,N41,Q41,T41,W41))</f>
        <v>1</v>
      </c>
      <c r="AC41" s="990">
        <f>COUNTIF(I41:J42,"G")+COUNTIF(L41:M42,"G")+COUNTIF(O41:P42,"G")+COUNTIF(R41:S42,"G")+COUNTIF(U41:V42,"G")+COUNTIF(X41:Y42,"G")</f>
        <v>0</v>
      </c>
      <c r="AD41" s="963">
        <f>COUNTIF(I41:J42,"B")+COUNTIF(L41:M42,"B")+COUNTIF(O41:P42,"B")+COUNTIF(R41:S42,"B")+COUNTIF(U41:V42,"B")+COUNTIF(X41:Y42,"B")</f>
        <v>0</v>
      </c>
      <c r="AE41" s="963">
        <f>COUNTIF(I41:J42,"J")+COUNTIF(L41:M42,"J")+COUNTIF(O41:P42,"J")+COUNTIF(R41:S42,"J")+COUNTIF(U41:V42,"J")+COUNTIF(X41:Y42,"J")</f>
        <v>0</v>
      </c>
      <c r="AF41" s="963">
        <f>COUNTIF(I41:J42,"N")+COUNTIF(L41:M42,"N")+COUNTIF(O41:P42,"N")+COUNTIF(R41:S42,"N")+COUNTIF(U41:V42,"N")+COUNTIF(X41:Y42,"N")</f>
        <v>0</v>
      </c>
      <c r="AG41" s="965">
        <f>COUNTIF(I41:J42,"O")+COUNTIF(L41:M42,"O")+COUNTIF(O41:P42,"O")+COUNTIF(R41:S42,"O")+COUNTIF(U41:V42,"O")+COUNTIF(X41:Y42,"O")</f>
        <v>0</v>
      </c>
      <c r="AH41" s="981">
        <v>20</v>
      </c>
      <c r="AI41" s="971" t="s">
        <v>448</v>
      </c>
      <c r="AJ41" s="972"/>
      <c r="AK41" s="952"/>
      <c r="AL41" s="952"/>
      <c r="AM41" s="952"/>
      <c r="AN41" s="999"/>
      <c r="AO41" s="947">
        <v>0</v>
      </c>
      <c r="AP41" s="600"/>
      <c r="AQ41" s="599"/>
      <c r="AR41" s="930"/>
      <c r="AS41" s="600"/>
      <c r="AT41" s="599"/>
      <c r="AU41" s="930"/>
      <c r="AV41" s="600"/>
      <c r="AW41" s="599"/>
      <c r="AX41" s="930"/>
      <c r="AY41" s="600"/>
      <c r="AZ41" s="599"/>
      <c r="BA41" s="930"/>
      <c r="BB41" s="600"/>
      <c r="BC41" s="599"/>
      <c r="BD41" s="930"/>
      <c r="BE41" s="600"/>
      <c r="BF41" s="599"/>
      <c r="BG41" s="933">
        <f>IF(ISBLANK(AH41),"",IF(ISBLANK(AN41),SUM(AO41,AR41,AU41,AX41,BA41,BD41),0))</f>
        <v>0</v>
      </c>
      <c r="BH41" s="932">
        <f>IF(BG41="","",BG41+BH39)</f>
        <v>67</v>
      </c>
      <c r="BI41" s="917">
        <f>IF(AN41="X",0,COUNT(AO41,AR41,AU41,AX41,BA41,BD41))</f>
        <v>1</v>
      </c>
      <c r="BJ41" s="922">
        <f>COUNTIF(AP41:AQ42,"G")+COUNTIF(AS41:AT42,"G")+COUNTIF(AV41:AW42,"G")+COUNTIF(AY41:AZ42,"G")+COUNTIF(BB41:BC42,"G")+COUNTIF(BE41:BF42,"G")</f>
        <v>0</v>
      </c>
      <c r="BK41" s="917">
        <f>COUNTIF(AP41:AQ42,"B")+COUNTIF(AS41:AT42,"B")+COUNTIF(AV41:AW42,"B")+COUNTIF(AY41:AZ42,"B")+COUNTIF(BB41:BC42,"B")+COUNTIF(BE41:BF42,"B")</f>
        <v>0</v>
      </c>
      <c r="BL41" s="917">
        <f>COUNTIF(AP41:AQ42,"J")+COUNTIF(AS41:AT42,"J")+COUNTIF(AV41:AW42,"J")+COUNTIF(AY41:AZ42,"J")+COUNTIF(BB41:BC42,"J")+COUNTIF(BE41:BF42,"J")</f>
        <v>0</v>
      </c>
      <c r="BM41" s="917">
        <f>COUNTIF(AP41:AQ42,"N")+COUNTIF(AS41:AT42,"N")+COUNTIF(AV41:AW42,"N")+COUNTIF(AY41:AZ42,"N")+COUNTIF(BB41:BC42,"N")+COUNTIF(BE41:BF42,"N")</f>
        <v>0</v>
      </c>
      <c r="BN41" s="919">
        <f>COUNTIF(AP41:AQ42,"O")+COUNTIF(AS41:AT42,"O")+COUNTIF(AV41:AW42,"O")+COUNTIF(AY41:AZ42,"O")+COUNTIF(BB41:BC42,"O")+COUNTIF(BE41:BF42,"O")</f>
        <v>0</v>
      </c>
    </row>
    <row r="42" spans="1:66" ht="14.25" customHeight="1">
      <c r="A42" s="1056"/>
      <c r="B42" s="1060"/>
      <c r="C42" s="973"/>
      <c r="D42" s="953"/>
      <c r="E42" s="953"/>
      <c r="F42" s="953"/>
      <c r="G42" s="1000"/>
      <c r="H42" s="954"/>
      <c r="I42" s="600"/>
      <c r="J42" s="599"/>
      <c r="K42" s="931"/>
      <c r="L42" s="600"/>
      <c r="M42" s="599"/>
      <c r="N42" s="931"/>
      <c r="O42" s="600"/>
      <c r="P42" s="599"/>
      <c r="Q42" s="931"/>
      <c r="R42" s="600"/>
      <c r="S42" s="599"/>
      <c r="T42" s="931"/>
      <c r="U42" s="600"/>
      <c r="V42" s="599"/>
      <c r="W42" s="931"/>
      <c r="X42" s="600"/>
      <c r="Y42" s="599"/>
      <c r="Z42" s="934"/>
      <c r="AA42" s="932"/>
      <c r="AB42" s="964"/>
      <c r="AC42" s="991"/>
      <c r="AD42" s="964"/>
      <c r="AE42" s="964"/>
      <c r="AF42" s="964"/>
      <c r="AG42" s="966"/>
      <c r="AH42" s="981"/>
      <c r="AI42" s="971"/>
      <c r="AJ42" s="973"/>
      <c r="AK42" s="953"/>
      <c r="AL42" s="953"/>
      <c r="AM42" s="953"/>
      <c r="AN42" s="1000"/>
      <c r="AO42" s="954"/>
      <c r="AP42" s="600"/>
      <c r="AQ42" s="599"/>
      <c r="AR42" s="931"/>
      <c r="AS42" s="600"/>
      <c r="AT42" s="599"/>
      <c r="AU42" s="931"/>
      <c r="AV42" s="600"/>
      <c r="AW42" s="599"/>
      <c r="AX42" s="931"/>
      <c r="AY42" s="600"/>
      <c r="AZ42" s="599"/>
      <c r="BA42" s="931"/>
      <c r="BB42" s="600"/>
      <c r="BC42" s="599"/>
      <c r="BD42" s="931"/>
      <c r="BE42" s="600"/>
      <c r="BF42" s="599"/>
      <c r="BG42" s="934"/>
      <c r="BH42" s="932"/>
      <c r="BI42" s="918"/>
      <c r="BJ42" s="924"/>
      <c r="BK42" s="918"/>
      <c r="BL42" s="918"/>
      <c r="BM42" s="918"/>
      <c r="BN42" s="920"/>
    </row>
    <row r="43" spans="1:66" ht="14.25" customHeight="1">
      <c r="A43" s="1055">
        <v>21</v>
      </c>
      <c r="B43" s="1057" t="s">
        <v>373</v>
      </c>
      <c r="C43" s="948"/>
      <c r="D43" s="930">
        <v>1</v>
      </c>
      <c r="E43" s="930">
        <v>1</v>
      </c>
      <c r="F43" s="930"/>
      <c r="G43" s="974"/>
      <c r="H43" s="945">
        <v>4</v>
      </c>
      <c r="I43" s="598"/>
      <c r="J43" s="599"/>
      <c r="K43" s="935"/>
      <c r="L43" s="598"/>
      <c r="M43" s="599"/>
      <c r="N43" s="935"/>
      <c r="O43" s="598"/>
      <c r="P43" s="599"/>
      <c r="Q43" s="935"/>
      <c r="R43" s="598"/>
      <c r="S43" s="599"/>
      <c r="T43" s="935"/>
      <c r="U43" s="598"/>
      <c r="V43" s="599"/>
      <c r="W43" s="935"/>
      <c r="X43" s="598"/>
      <c r="Y43" s="599"/>
      <c r="Z43" s="955">
        <f>IF(ISBLANK(A43),"",IF(ISBLANK(G43),SUM(H43,K43,N43,Q43,T43,W43),0))</f>
        <v>4</v>
      </c>
      <c r="AA43" s="932">
        <f>IF(Z43="","",Z43+AA41)</f>
        <v>15</v>
      </c>
      <c r="AB43" s="963">
        <f>IF(G43="X",0,COUNT(H43,K43,N43,Q43,T43,W43))</f>
        <v>1</v>
      </c>
      <c r="AC43" s="990">
        <f>COUNTIF(I43:J44,"G")+COUNTIF(L43:M44,"G")+COUNTIF(O43:P44,"G")+COUNTIF(R43:S44,"G")+COUNTIF(U43:V44,"G")+COUNTIF(X43:Y44,"G")</f>
        <v>0</v>
      </c>
      <c r="AD43" s="963">
        <f>COUNTIF(I43:J44,"B")+COUNTIF(L43:M44,"B")+COUNTIF(O43:P44,"B")+COUNTIF(R43:S44,"B")+COUNTIF(U43:V44,"B")+COUNTIF(X43:Y44,"B")</f>
        <v>0</v>
      </c>
      <c r="AE43" s="963">
        <f>COUNTIF(I43:J44,"J")+COUNTIF(L43:M44,"J")+COUNTIF(O43:P44,"J")+COUNTIF(R43:S44,"J")+COUNTIF(U43:V44,"J")+COUNTIF(X43:Y44,"J")</f>
        <v>0</v>
      </c>
      <c r="AF43" s="963">
        <f>COUNTIF(I43:J44,"N")+COUNTIF(L43:M44,"N")+COUNTIF(O43:P44,"N")+COUNTIF(R43:S44,"N")+COUNTIF(U43:V44,"N")+COUNTIF(X43:Y44,"N")</f>
        <v>0</v>
      </c>
      <c r="AG43" s="965">
        <f>COUNTIF(I43:J44,"O")+COUNTIF(L43:M44,"O")+COUNTIF(O43:P44,"O")+COUNTIF(R43:S44,"O")+COUNTIF(U43:V44,"O")+COUNTIF(X43:Y44,"O")</f>
        <v>0</v>
      </c>
      <c r="AH43" s="947">
        <v>21</v>
      </c>
      <c r="AI43" s="997" t="s">
        <v>338</v>
      </c>
      <c r="AJ43" s="948"/>
      <c r="AK43" s="930"/>
      <c r="AL43" s="930"/>
      <c r="AM43" s="930"/>
      <c r="AN43" s="974"/>
      <c r="AO43" s="945">
        <v>0</v>
      </c>
      <c r="AP43" s="598"/>
      <c r="AQ43" s="599"/>
      <c r="AR43" s="935"/>
      <c r="AS43" s="598"/>
      <c r="AT43" s="599"/>
      <c r="AU43" s="935"/>
      <c r="AV43" s="598"/>
      <c r="AW43" s="599"/>
      <c r="AX43" s="935"/>
      <c r="AY43" s="598"/>
      <c r="AZ43" s="599"/>
      <c r="BA43" s="935"/>
      <c r="BB43" s="598"/>
      <c r="BC43" s="599"/>
      <c r="BD43" s="935"/>
      <c r="BE43" s="598"/>
      <c r="BF43" s="599"/>
      <c r="BG43" s="955">
        <f>IF(ISBLANK(AH43),"",IF(ISBLANK(AN43),SUM(AO43,AR43,AU43,AX43,BA43,BD43),0))</f>
        <v>0</v>
      </c>
      <c r="BH43" s="932">
        <f>IF(BG43="","",BG43+BH41)</f>
        <v>67</v>
      </c>
      <c r="BI43" s="917">
        <f>IF(AN43="X",0,COUNT(AO43,AR43,AU43,AX43,BA43,BD43))</f>
        <v>1</v>
      </c>
      <c r="BJ43" s="922">
        <f>COUNTIF(AP43:AQ44,"G")+COUNTIF(AS43:AT44,"G")+COUNTIF(AV43:AW44,"G")+COUNTIF(AY43:AZ44,"G")+COUNTIF(BB43:BC44,"G")+COUNTIF(BE43:BF44,"G")</f>
        <v>0</v>
      </c>
      <c r="BK43" s="917">
        <f>COUNTIF(AP43:AQ44,"B")+COUNTIF(AS43:AT44,"B")+COUNTIF(AV43:AW44,"B")+COUNTIF(AY43:AZ44,"B")+COUNTIF(BB43:BC44,"B")+COUNTIF(BE43:BF44,"B")</f>
        <v>0</v>
      </c>
      <c r="BL43" s="917">
        <f>COUNTIF(AP43:AQ44,"J")+COUNTIF(AS43:AT44,"J")+COUNTIF(AV43:AW44,"J")+COUNTIF(AY43:AZ44,"J")+COUNTIF(BB43:BC44,"J")+COUNTIF(BE43:BF44,"J")</f>
        <v>0</v>
      </c>
      <c r="BM43" s="917">
        <f>COUNTIF(AP43:AQ44,"N")+COUNTIF(AS43:AT44,"N")+COUNTIF(AV43:AW44,"N")+COUNTIF(AY43:AZ44,"N")+COUNTIF(BB43:BC44,"N")+COUNTIF(BE43:BF44,"N")</f>
        <v>0</v>
      </c>
      <c r="BN43" s="919">
        <f>COUNTIF(AP43:AQ44,"O")+COUNTIF(AS43:AT44,"O")+COUNTIF(AV43:AW44,"O")+COUNTIF(AY43:AZ44,"O")+COUNTIF(BB43:BC44,"O")+COUNTIF(BE43:BF44,"O")</f>
        <v>0</v>
      </c>
    </row>
    <row r="44" spans="1:66" ht="14.25" customHeight="1">
      <c r="A44" s="1056"/>
      <c r="B44" s="1058"/>
      <c r="C44" s="949"/>
      <c r="D44" s="931"/>
      <c r="E44" s="931"/>
      <c r="F44" s="931"/>
      <c r="G44" s="975"/>
      <c r="H44" s="946"/>
      <c r="I44" s="598"/>
      <c r="J44" s="599"/>
      <c r="K44" s="936"/>
      <c r="L44" s="598"/>
      <c r="M44" s="599"/>
      <c r="N44" s="936"/>
      <c r="O44" s="598"/>
      <c r="P44" s="599"/>
      <c r="Q44" s="936"/>
      <c r="R44" s="598"/>
      <c r="S44" s="599"/>
      <c r="T44" s="936"/>
      <c r="U44" s="598"/>
      <c r="V44" s="599"/>
      <c r="W44" s="936"/>
      <c r="X44" s="598"/>
      <c r="Y44" s="599"/>
      <c r="Z44" s="956"/>
      <c r="AA44" s="932"/>
      <c r="AB44" s="964"/>
      <c r="AC44" s="991"/>
      <c r="AD44" s="964"/>
      <c r="AE44" s="964"/>
      <c r="AF44" s="964"/>
      <c r="AG44" s="966"/>
      <c r="AH44" s="947"/>
      <c r="AI44" s="997"/>
      <c r="AJ44" s="949"/>
      <c r="AK44" s="931"/>
      <c r="AL44" s="931"/>
      <c r="AM44" s="931"/>
      <c r="AN44" s="975"/>
      <c r="AO44" s="946"/>
      <c r="AP44" s="598"/>
      <c r="AQ44" s="599"/>
      <c r="AR44" s="936"/>
      <c r="AS44" s="598"/>
      <c r="AT44" s="599"/>
      <c r="AU44" s="936"/>
      <c r="AV44" s="598"/>
      <c r="AW44" s="599"/>
      <c r="AX44" s="936"/>
      <c r="AY44" s="598"/>
      <c r="AZ44" s="599"/>
      <c r="BA44" s="936"/>
      <c r="BB44" s="598"/>
      <c r="BC44" s="599"/>
      <c r="BD44" s="936"/>
      <c r="BE44" s="598"/>
      <c r="BF44" s="599"/>
      <c r="BG44" s="956"/>
      <c r="BH44" s="932"/>
      <c r="BI44" s="918"/>
      <c r="BJ44" s="924"/>
      <c r="BK44" s="918"/>
      <c r="BL44" s="918"/>
      <c r="BM44" s="918"/>
      <c r="BN44" s="920"/>
    </row>
    <row r="45" spans="1:66" ht="14.25" customHeight="1">
      <c r="A45" s="1055">
        <v>22</v>
      </c>
      <c r="B45" s="1057" t="s">
        <v>449</v>
      </c>
      <c r="C45" s="972"/>
      <c r="D45" s="952"/>
      <c r="E45" s="952"/>
      <c r="F45" s="952"/>
      <c r="G45" s="999"/>
      <c r="H45" s="947">
        <v>0</v>
      </c>
      <c r="I45" s="600"/>
      <c r="J45" s="599"/>
      <c r="K45" s="930"/>
      <c r="L45" s="600"/>
      <c r="M45" s="599"/>
      <c r="N45" s="930"/>
      <c r="O45" s="600"/>
      <c r="P45" s="599"/>
      <c r="Q45" s="930"/>
      <c r="R45" s="600"/>
      <c r="S45" s="599"/>
      <c r="T45" s="930"/>
      <c r="U45" s="600"/>
      <c r="V45" s="599"/>
      <c r="W45" s="930"/>
      <c r="X45" s="600"/>
      <c r="Y45" s="599"/>
      <c r="Z45" s="933">
        <f>IF(ISBLANK(A45),"",IF(ISBLANK(G45),SUM(H45,K45,N45,Q45,T45,W45),0))</f>
        <v>0</v>
      </c>
      <c r="AA45" s="932">
        <f>IF(Z45="","",Z45+AA43)</f>
        <v>15</v>
      </c>
      <c r="AB45" s="963">
        <f>IF(G45="X",0,COUNT(H45,K45,N45,Q45,T45,W45))</f>
        <v>1</v>
      </c>
      <c r="AC45" s="990">
        <f>COUNTIF(I45:J46,"G")+COUNTIF(L45:M46,"G")+COUNTIF(O45:P46,"G")+COUNTIF(R45:S46,"G")+COUNTIF(U45:V46,"G")+COUNTIF(X45:Y46,"G")</f>
        <v>0</v>
      </c>
      <c r="AD45" s="963">
        <f>COUNTIF(I45:J46,"B")+COUNTIF(L45:M46,"B")+COUNTIF(O45:P46,"B")+COUNTIF(R45:S46,"B")+COUNTIF(U45:V46,"B")+COUNTIF(X45:Y46,"B")</f>
        <v>0</v>
      </c>
      <c r="AE45" s="963">
        <f>COUNTIF(I45:J46,"J")+COUNTIF(L45:M46,"J")+COUNTIF(O45:P46,"J")+COUNTIF(R45:S46,"J")+COUNTIF(U45:V46,"J")+COUNTIF(X45:Y46,"J")</f>
        <v>0</v>
      </c>
      <c r="AF45" s="963">
        <f>COUNTIF(I45:J46,"N")+COUNTIF(L45:M46,"N")+COUNTIF(O45:P46,"N")+COUNTIF(R45:S46,"N")+COUNTIF(U45:V46,"N")+COUNTIF(X45:Y46,"N")</f>
        <v>0</v>
      </c>
      <c r="AG45" s="965">
        <f>COUNTIF(I45:J46,"O")+COUNTIF(L45:M46,"O")+COUNTIF(O45:P46,"O")+COUNTIF(R45:S46,"O")+COUNTIF(U45:V46,"O")+COUNTIF(X45:Y46,"O")</f>
        <v>0</v>
      </c>
      <c r="AH45" s="981">
        <v>22</v>
      </c>
      <c r="AI45" s="971" t="s">
        <v>445</v>
      </c>
      <c r="AJ45" s="972"/>
      <c r="AK45" s="952">
        <v>1</v>
      </c>
      <c r="AL45" s="952">
        <v>1</v>
      </c>
      <c r="AM45" s="952"/>
      <c r="AN45" s="999"/>
      <c r="AO45" s="947">
        <v>4</v>
      </c>
      <c r="AP45" s="600" t="s">
        <v>158</v>
      </c>
      <c r="AQ45" s="599"/>
      <c r="AR45" s="930"/>
      <c r="AS45" s="600"/>
      <c r="AT45" s="599"/>
      <c r="AU45" s="930"/>
      <c r="AV45" s="600"/>
      <c r="AW45" s="599"/>
      <c r="AX45" s="930"/>
      <c r="AY45" s="600"/>
      <c r="AZ45" s="599"/>
      <c r="BA45" s="930"/>
      <c r="BB45" s="600"/>
      <c r="BC45" s="599"/>
      <c r="BD45" s="930"/>
      <c r="BE45" s="600"/>
      <c r="BF45" s="599"/>
      <c r="BG45" s="933">
        <f>IF(ISBLANK(AH45),"",IF(ISBLANK(AN45),SUM(AO45,AR45,AU45,AX45,BA45,BD45),0))</f>
        <v>4</v>
      </c>
      <c r="BH45" s="932">
        <f>IF(BG45="","",BG45+BH43)</f>
        <v>71</v>
      </c>
      <c r="BI45" s="917">
        <f>IF(AN45="X",0,COUNT(AO45,AR45,AU45,AX45,BA45,BD45))</f>
        <v>1</v>
      </c>
      <c r="BJ45" s="922">
        <f>COUNTIF(AP45:AQ46,"G")+COUNTIF(AS45:AT46,"G")+COUNTIF(AV45:AW46,"G")+COUNTIF(AY45:AZ46,"G")+COUNTIF(BB45:BC46,"G")+COUNTIF(BE45:BF46,"G")</f>
        <v>0</v>
      </c>
      <c r="BK45" s="917">
        <f>COUNTIF(AP45:AQ46,"B")+COUNTIF(AS45:AT46,"B")+COUNTIF(AV45:AW46,"B")+COUNTIF(AY45:AZ46,"B")+COUNTIF(BB45:BC46,"B")+COUNTIF(BE45:BF46,"B")</f>
        <v>1</v>
      </c>
      <c r="BL45" s="917">
        <f>COUNTIF(AP45:AQ46,"J")+COUNTIF(AS45:AT46,"J")+COUNTIF(AV45:AW46,"J")+COUNTIF(AY45:AZ46,"J")+COUNTIF(BB45:BC46,"J")+COUNTIF(BE45:BF46,"J")</f>
        <v>0</v>
      </c>
      <c r="BM45" s="917">
        <f>COUNTIF(AP45:AQ46,"N")+COUNTIF(AS45:AT46,"N")+COUNTIF(AV45:AW46,"N")+COUNTIF(AY45:AZ46,"N")+COUNTIF(BB45:BC46,"N")+COUNTIF(BE45:BF46,"N")</f>
        <v>0</v>
      </c>
      <c r="BN45" s="919">
        <f>COUNTIF(AP45:AQ46,"O")+COUNTIF(AS45:AT46,"O")+COUNTIF(AV45:AW46,"O")+COUNTIF(AY45:AZ46,"O")+COUNTIF(BB45:BC46,"O")+COUNTIF(BE45:BF46,"O")</f>
        <v>0</v>
      </c>
    </row>
    <row r="46" spans="1:66" ht="14.25" customHeight="1">
      <c r="A46" s="1056"/>
      <c r="B46" s="1058"/>
      <c r="C46" s="973"/>
      <c r="D46" s="953"/>
      <c r="E46" s="953"/>
      <c r="F46" s="953"/>
      <c r="G46" s="1000"/>
      <c r="H46" s="954"/>
      <c r="I46" s="600"/>
      <c r="J46" s="599"/>
      <c r="K46" s="931"/>
      <c r="L46" s="600"/>
      <c r="M46" s="599"/>
      <c r="N46" s="931"/>
      <c r="O46" s="600"/>
      <c r="P46" s="599"/>
      <c r="Q46" s="931"/>
      <c r="R46" s="600"/>
      <c r="S46" s="599"/>
      <c r="T46" s="931"/>
      <c r="U46" s="600"/>
      <c r="V46" s="599"/>
      <c r="W46" s="931"/>
      <c r="X46" s="600"/>
      <c r="Y46" s="599"/>
      <c r="Z46" s="934"/>
      <c r="AA46" s="932"/>
      <c r="AB46" s="964"/>
      <c r="AC46" s="991"/>
      <c r="AD46" s="964"/>
      <c r="AE46" s="964"/>
      <c r="AF46" s="964"/>
      <c r="AG46" s="966"/>
      <c r="AH46" s="981"/>
      <c r="AI46" s="971"/>
      <c r="AJ46" s="973"/>
      <c r="AK46" s="953"/>
      <c r="AL46" s="953"/>
      <c r="AM46" s="953"/>
      <c r="AN46" s="1000"/>
      <c r="AO46" s="954"/>
      <c r="AP46" s="600"/>
      <c r="AQ46" s="599"/>
      <c r="AR46" s="931"/>
      <c r="AS46" s="600"/>
      <c r="AT46" s="599"/>
      <c r="AU46" s="931"/>
      <c r="AV46" s="600"/>
      <c r="AW46" s="599"/>
      <c r="AX46" s="931"/>
      <c r="AY46" s="600"/>
      <c r="AZ46" s="599"/>
      <c r="BA46" s="931"/>
      <c r="BB46" s="600"/>
      <c r="BC46" s="599"/>
      <c r="BD46" s="931"/>
      <c r="BE46" s="600"/>
      <c r="BF46" s="599"/>
      <c r="BG46" s="934"/>
      <c r="BH46" s="932"/>
      <c r="BI46" s="918"/>
      <c r="BJ46" s="924"/>
      <c r="BK46" s="918"/>
      <c r="BL46" s="918"/>
      <c r="BM46" s="918"/>
      <c r="BN46" s="920"/>
    </row>
    <row r="47" spans="1:66" ht="14.25" customHeight="1">
      <c r="A47" s="947"/>
      <c r="B47" s="1049"/>
      <c r="C47" s="948"/>
      <c r="D47" s="930"/>
      <c r="E47" s="930"/>
      <c r="F47" s="930"/>
      <c r="G47" s="974"/>
      <c r="H47" s="945"/>
      <c r="I47" s="598"/>
      <c r="J47" s="599"/>
      <c r="K47" s="935"/>
      <c r="L47" s="598"/>
      <c r="M47" s="599"/>
      <c r="N47" s="935"/>
      <c r="O47" s="598"/>
      <c r="P47" s="599"/>
      <c r="Q47" s="935"/>
      <c r="R47" s="598"/>
      <c r="S47" s="599"/>
      <c r="T47" s="935"/>
      <c r="U47" s="598"/>
      <c r="V47" s="599"/>
      <c r="W47" s="935"/>
      <c r="X47" s="598"/>
      <c r="Y47" s="599"/>
      <c r="Z47" s="955" t="str">
        <f>IF(ISBLANK(A47),"",IF(ISBLANK(G47),SUM(H47,K47,N47,Q47,T47,W47),0))</f>
        <v/>
      </c>
      <c r="AA47" s="932" t="str">
        <f>IF(Z47="","",Z47+AA45)</f>
        <v/>
      </c>
      <c r="AB47" s="963">
        <f>IF(G47="X",0,COUNT(H47,K47,N47,Q47,T47,W47))</f>
        <v>0</v>
      </c>
      <c r="AC47" s="990">
        <f>COUNTIF(I47:J48,"G")+COUNTIF(L47:M48,"G")+COUNTIF(O47:P48,"G")+COUNTIF(R47:S48,"G")+COUNTIF(U47:V48,"G")+COUNTIF(X47:Y48,"G")</f>
        <v>0</v>
      </c>
      <c r="AD47" s="963">
        <f>COUNTIF(I47:J48,"B")+COUNTIF(L47:M48,"B")+COUNTIF(O47:P48,"B")+COUNTIF(R47:S48,"B")+COUNTIF(U47:V48,"B")+COUNTIF(X47:Y48,"B")</f>
        <v>0</v>
      </c>
      <c r="AE47" s="963">
        <f>COUNTIF(I47:J48,"J")+COUNTIF(L47:M48,"J")+COUNTIF(O47:P48,"J")+COUNTIF(R47:S48,"J")+COUNTIF(U47:V48,"J")+COUNTIF(X47:Y48,"J")</f>
        <v>0</v>
      </c>
      <c r="AF47" s="963">
        <f>COUNTIF(I47:J48,"N")+COUNTIF(L47:M48,"N")+COUNTIF(O47:P48,"N")+COUNTIF(R47:S48,"N")+COUNTIF(U47:V48,"N")+COUNTIF(X47:Y48,"N")</f>
        <v>0</v>
      </c>
      <c r="AG47" s="965">
        <f>COUNTIF(I47:J48,"O")+COUNTIF(L47:M48,"O")+COUNTIF(O47:P48,"O")+COUNTIF(R47:S48,"O")+COUNTIF(U47:V48,"O")+COUNTIF(X47:Y48,"O")</f>
        <v>0</v>
      </c>
      <c r="AH47" s="947"/>
      <c r="AI47" s="997"/>
      <c r="AJ47" s="948"/>
      <c r="AK47" s="930"/>
      <c r="AL47" s="930"/>
      <c r="AM47" s="930"/>
      <c r="AN47" s="974"/>
      <c r="AO47" s="945"/>
      <c r="AP47" s="598"/>
      <c r="AQ47" s="599"/>
      <c r="AR47" s="935"/>
      <c r="AS47" s="598"/>
      <c r="AT47" s="599"/>
      <c r="AU47" s="935"/>
      <c r="AV47" s="598"/>
      <c r="AW47" s="599"/>
      <c r="AX47" s="935"/>
      <c r="AY47" s="598"/>
      <c r="AZ47" s="599"/>
      <c r="BA47" s="935"/>
      <c r="BB47" s="598"/>
      <c r="BC47" s="599"/>
      <c r="BD47" s="935"/>
      <c r="BE47" s="598"/>
      <c r="BF47" s="599"/>
      <c r="BG47" s="955" t="str">
        <f>IF(ISBLANK(AH47),"",IF(ISBLANK(AN47),SUM(AO47,AR47,AU47,AX47,BA47,BD47),0))</f>
        <v/>
      </c>
      <c r="BH47" s="932" t="str">
        <f>IF(BG47="","",BG47+BH45)</f>
        <v/>
      </c>
      <c r="BI47" s="917">
        <f>IF(AN47="X",0,COUNT(AO47,AR47,AU47,AX47,BA47,BD47))</f>
        <v>0</v>
      </c>
      <c r="BJ47" s="922">
        <f>COUNTIF(AP47:AQ48,"G")+COUNTIF(AS47:AT48,"G")+COUNTIF(AV47:AW48,"G")+COUNTIF(AY47:AZ48,"G")+COUNTIF(BB47:BC48,"G")+COUNTIF(BE47:BF48,"G")</f>
        <v>0</v>
      </c>
      <c r="BK47" s="917">
        <f>COUNTIF(AP47:AQ48,"B")+COUNTIF(AS47:AT48,"B")+COUNTIF(AV47:AW48,"B")+COUNTIF(AY47:AZ48,"B")+COUNTIF(BB47:BC48,"B")+COUNTIF(BE47:BF48,"B")</f>
        <v>0</v>
      </c>
      <c r="BL47" s="917">
        <f>COUNTIF(AP47:AQ48,"J")+COUNTIF(AS47:AT48,"J")+COUNTIF(AV47:AW48,"J")+COUNTIF(AY47:AZ48,"J")+COUNTIF(BB47:BC48,"J")+COUNTIF(BE47:BF48,"J")</f>
        <v>0</v>
      </c>
      <c r="BM47" s="917">
        <f>COUNTIF(AP47:AQ48,"N")+COUNTIF(AS47:AT48,"N")+COUNTIF(AV47:AW48,"N")+COUNTIF(AY47:AZ48,"N")+COUNTIF(BB47:BC48,"N")+COUNTIF(BE47:BF48,"N")</f>
        <v>0</v>
      </c>
      <c r="BN47" s="919">
        <f>COUNTIF(AP47:AQ48,"O")+COUNTIF(AS47:AT48,"O")+COUNTIF(AV47:AW48,"O")+COUNTIF(AY47:AZ48,"O")+COUNTIF(BB47:BC48,"O")+COUNTIF(BE47:BF48,"O")</f>
        <v>0</v>
      </c>
    </row>
    <row r="48" spans="1:66" ht="14.25" customHeight="1">
      <c r="A48" s="947"/>
      <c r="B48" s="1049"/>
      <c r="C48" s="949"/>
      <c r="D48" s="931"/>
      <c r="E48" s="931"/>
      <c r="F48" s="931"/>
      <c r="G48" s="975"/>
      <c r="H48" s="946"/>
      <c r="I48" s="598"/>
      <c r="J48" s="599"/>
      <c r="K48" s="936"/>
      <c r="L48" s="598"/>
      <c r="M48" s="599"/>
      <c r="N48" s="936"/>
      <c r="O48" s="598"/>
      <c r="P48" s="599"/>
      <c r="Q48" s="936"/>
      <c r="R48" s="598"/>
      <c r="S48" s="599"/>
      <c r="T48" s="936"/>
      <c r="U48" s="598"/>
      <c r="V48" s="599"/>
      <c r="W48" s="936"/>
      <c r="X48" s="598"/>
      <c r="Y48" s="599"/>
      <c r="Z48" s="956"/>
      <c r="AA48" s="932"/>
      <c r="AB48" s="964"/>
      <c r="AC48" s="991"/>
      <c r="AD48" s="964"/>
      <c r="AE48" s="964"/>
      <c r="AF48" s="964"/>
      <c r="AG48" s="966"/>
      <c r="AH48" s="947"/>
      <c r="AI48" s="997"/>
      <c r="AJ48" s="949"/>
      <c r="AK48" s="931"/>
      <c r="AL48" s="931"/>
      <c r="AM48" s="931"/>
      <c r="AN48" s="975"/>
      <c r="AO48" s="946"/>
      <c r="AP48" s="598"/>
      <c r="AQ48" s="599"/>
      <c r="AR48" s="936"/>
      <c r="AS48" s="598"/>
      <c r="AT48" s="599"/>
      <c r="AU48" s="936"/>
      <c r="AV48" s="598"/>
      <c r="AW48" s="599"/>
      <c r="AX48" s="936"/>
      <c r="AY48" s="598"/>
      <c r="AZ48" s="599"/>
      <c r="BA48" s="936"/>
      <c r="BB48" s="598"/>
      <c r="BC48" s="599"/>
      <c r="BD48" s="936"/>
      <c r="BE48" s="598"/>
      <c r="BF48" s="599"/>
      <c r="BG48" s="956"/>
      <c r="BH48" s="932"/>
      <c r="BI48" s="918"/>
      <c r="BJ48" s="924"/>
      <c r="BK48" s="918"/>
      <c r="BL48" s="918"/>
      <c r="BM48" s="918"/>
      <c r="BN48" s="920"/>
    </row>
    <row r="49" spans="1:66" ht="14.25" customHeight="1">
      <c r="A49" s="981"/>
      <c r="B49" s="1048"/>
      <c r="C49" s="972"/>
      <c r="D49" s="952"/>
      <c r="E49" s="952"/>
      <c r="F49" s="952"/>
      <c r="G49" s="999"/>
      <c r="H49" s="947"/>
      <c r="I49" s="600"/>
      <c r="J49" s="599"/>
      <c r="K49" s="930"/>
      <c r="L49" s="600"/>
      <c r="M49" s="599"/>
      <c r="N49" s="930"/>
      <c r="O49" s="600"/>
      <c r="P49" s="599"/>
      <c r="Q49" s="930"/>
      <c r="R49" s="600"/>
      <c r="S49" s="599"/>
      <c r="T49" s="930"/>
      <c r="U49" s="600"/>
      <c r="V49" s="599"/>
      <c r="W49" s="930"/>
      <c r="X49" s="600"/>
      <c r="Y49" s="599"/>
      <c r="Z49" s="933" t="str">
        <f>IF(ISBLANK(A49),"",IF(ISBLANK(G49),SUM(H49,K49,N49,Q49,T49,W49),0))</f>
        <v/>
      </c>
      <c r="AA49" s="932" t="str">
        <f>IF(Z49="","",Z49+AA47)</f>
        <v/>
      </c>
      <c r="AB49" s="963">
        <f>IF(G49="X",0,COUNT(H49,K49,N49,Q49,T49,W49))</f>
        <v>0</v>
      </c>
      <c r="AC49" s="990">
        <f>COUNTIF(I49:J50,"G")+COUNTIF(L49:M50,"G")+COUNTIF(O49:P50,"G")+COUNTIF(R49:S50,"G")+COUNTIF(U49:V50,"G")+COUNTIF(X49:Y50,"G")</f>
        <v>0</v>
      </c>
      <c r="AD49" s="963">
        <f>COUNTIF(I49:J50,"B")+COUNTIF(L49:M50,"B")+COUNTIF(O49:P50,"B")+COUNTIF(R49:S50,"B")+COUNTIF(U49:V50,"B")+COUNTIF(X49:Y50,"B")</f>
        <v>0</v>
      </c>
      <c r="AE49" s="963">
        <f>COUNTIF(I49:J50,"J")+COUNTIF(L49:M50,"J")+COUNTIF(O49:P50,"J")+COUNTIF(R49:S50,"J")+COUNTIF(U49:V50,"J")+COUNTIF(X49:Y50,"J")</f>
        <v>0</v>
      </c>
      <c r="AF49" s="963">
        <f>COUNTIF(I49:J50,"N")+COUNTIF(L49:M50,"N")+COUNTIF(O49:P50,"N")+COUNTIF(R49:S50,"N")+COUNTIF(U49:V50,"N")+COUNTIF(X49:Y50,"N")</f>
        <v>0</v>
      </c>
      <c r="AG49" s="965">
        <f>COUNTIF(I49:J50,"O")+COUNTIF(L49:M50,"O")+COUNTIF(O49:P50,"O")+COUNTIF(R49:S50,"O")+COUNTIF(U49:V50,"O")+COUNTIF(X49:Y50,"O")</f>
        <v>0</v>
      </c>
      <c r="AH49" s="981"/>
      <c r="AI49" s="971"/>
      <c r="AJ49" s="972"/>
      <c r="AK49" s="952"/>
      <c r="AL49" s="952"/>
      <c r="AM49" s="952"/>
      <c r="AN49" s="999"/>
      <c r="AO49" s="947"/>
      <c r="AP49" s="600"/>
      <c r="AQ49" s="599"/>
      <c r="AR49" s="930"/>
      <c r="AS49" s="600"/>
      <c r="AT49" s="599"/>
      <c r="AU49" s="930"/>
      <c r="AV49" s="600"/>
      <c r="AW49" s="599"/>
      <c r="AX49" s="930"/>
      <c r="AY49" s="600"/>
      <c r="AZ49" s="599"/>
      <c r="BA49" s="930"/>
      <c r="BB49" s="600"/>
      <c r="BC49" s="599"/>
      <c r="BD49" s="930"/>
      <c r="BE49" s="600"/>
      <c r="BF49" s="599"/>
      <c r="BG49" s="933" t="str">
        <f>IF(ISBLANK(AH49),"",IF(ISBLANK(AN49),SUM(AO49,AR49,AU49,AX49,BA49,BD49),0))</f>
        <v/>
      </c>
      <c r="BH49" s="932" t="str">
        <f>IF(BG49="","",BG49+BH47)</f>
        <v/>
      </c>
      <c r="BI49" s="917">
        <f>IF(AN49="X",0,COUNT(AO49,AR49,AU49,AX49,BA49,BD49))</f>
        <v>0</v>
      </c>
      <c r="BJ49" s="922">
        <f>COUNTIF(AP49:AQ50,"G")+COUNTIF(AS49:AT50,"G")+COUNTIF(AV49:AW50,"G")+COUNTIF(AY49:AZ50,"G")+COUNTIF(BB49:BC50,"G")+COUNTIF(BE49:BF50,"G")</f>
        <v>0</v>
      </c>
      <c r="BK49" s="917">
        <f>COUNTIF(AP49:AQ50,"B")+COUNTIF(AS49:AT50,"B")+COUNTIF(AV49:AW50,"B")+COUNTIF(AY49:AZ50,"B")+COUNTIF(BB49:BC50,"B")+COUNTIF(BE49:BF50,"B")</f>
        <v>0</v>
      </c>
      <c r="BL49" s="917">
        <f>COUNTIF(AP49:AQ50,"J")+COUNTIF(AS49:AT50,"J")+COUNTIF(AV49:AW50,"J")+COUNTIF(AY49:AZ50,"J")+COUNTIF(BB49:BC50,"J")+COUNTIF(BE49:BF50,"J")</f>
        <v>0</v>
      </c>
      <c r="BM49" s="917">
        <f>COUNTIF(AP49:AQ50,"N")+COUNTIF(AS49:AT50,"N")+COUNTIF(AV49:AW50,"N")+COUNTIF(AY49:AZ50,"N")+COUNTIF(BB49:BC50,"N")+COUNTIF(BE49:BF50,"N")</f>
        <v>0</v>
      </c>
      <c r="BN49" s="919">
        <f>COUNTIF(AP49:AQ50,"O")+COUNTIF(AS49:AT50,"O")+COUNTIF(AV49:AW50,"O")+COUNTIF(AY49:AZ50,"O")+COUNTIF(BB49:BC50,"O")+COUNTIF(BE49:BF50,"O")</f>
        <v>0</v>
      </c>
    </row>
    <row r="50" spans="1:66" ht="14.25" customHeight="1">
      <c r="A50" s="981"/>
      <c r="B50" s="1048"/>
      <c r="C50" s="973"/>
      <c r="D50" s="953"/>
      <c r="E50" s="953"/>
      <c r="F50" s="953"/>
      <c r="G50" s="1000"/>
      <c r="H50" s="954"/>
      <c r="I50" s="600"/>
      <c r="J50" s="599"/>
      <c r="K50" s="931"/>
      <c r="L50" s="600"/>
      <c r="M50" s="599"/>
      <c r="N50" s="931"/>
      <c r="O50" s="600"/>
      <c r="P50" s="599"/>
      <c r="Q50" s="931"/>
      <c r="R50" s="600"/>
      <c r="S50" s="599"/>
      <c r="T50" s="931"/>
      <c r="U50" s="600"/>
      <c r="V50" s="599"/>
      <c r="W50" s="931"/>
      <c r="X50" s="600"/>
      <c r="Y50" s="599"/>
      <c r="Z50" s="934"/>
      <c r="AA50" s="932"/>
      <c r="AB50" s="964"/>
      <c r="AC50" s="991"/>
      <c r="AD50" s="964"/>
      <c r="AE50" s="964"/>
      <c r="AF50" s="964"/>
      <c r="AG50" s="966"/>
      <c r="AH50" s="981"/>
      <c r="AI50" s="971"/>
      <c r="AJ50" s="973"/>
      <c r="AK50" s="953"/>
      <c r="AL50" s="953"/>
      <c r="AM50" s="953"/>
      <c r="AN50" s="1000"/>
      <c r="AO50" s="954"/>
      <c r="AP50" s="600"/>
      <c r="AQ50" s="599"/>
      <c r="AR50" s="931"/>
      <c r="AS50" s="600"/>
      <c r="AT50" s="599"/>
      <c r="AU50" s="931"/>
      <c r="AV50" s="600"/>
      <c r="AW50" s="599"/>
      <c r="AX50" s="931"/>
      <c r="AY50" s="600"/>
      <c r="AZ50" s="599"/>
      <c r="BA50" s="931"/>
      <c r="BB50" s="600"/>
      <c r="BC50" s="599"/>
      <c r="BD50" s="931"/>
      <c r="BE50" s="600"/>
      <c r="BF50" s="599"/>
      <c r="BG50" s="934"/>
      <c r="BH50" s="932"/>
      <c r="BI50" s="918"/>
      <c r="BJ50" s="924"/>
      <c r="BK50" s="918"/>
      <c r="BL50" s="918"/>
      <c r="BM50" s="918"/>
      <c r="BN50" s="920"/>
    </row>
    <row r="51" spans="1:66" ht="14.25" customHeight="1">
      <c r="A51" s="947"/>
      <c r="B51" s="1049"/>
      <c r="C51" s="948"/>
      <c r="D51" s="930"/>
      <c r="E51" s="930"/>
      <c r="F51" s="930"/>
      <c r="G51" s="974"/>
      <c r="H51" s="945"/>
      <c r="I51" s="598"/>
      <c r="J51" s="599"/>
      <c r="K51" s="935"/>
      <c r="L51" s="598"/>
      <c r="M51" s="599"/>
      <c r="N51" s="935"/>
      <c r="O51" s="598"/>
      <c r="P51" s="599"/>
      <c r="Q51" s="935"/>
      <c r="R51" s="598"/>
      <c r="S51" s="599"/>
      <c r="T51" s="935"/>
      <c r="U51" s="598"/>
      <c r="V51" s="599"/>
      <c r="W51" s="935"/>
      <c r="X51" s="598"/>
      <c r="Y51" s="599"/>
      <c r="Z51" s="1036" t="str">
        <f>IF(ISBLANK(A51),"",IF(ISBLANK(G51),SUM(H51,K51,N51,Q51,T51,W51),0))</f>
        <v/>
      </c>
      <c r="AA51" s="932" t="str">
        <f>IF(Z51="","",Z51+AA49)</f>
        <v/>
      </c>
      <c r="AB51" s="963">
        <f>IF(G51="X",0,COUNT(H51,K51,N51,Q51,T51,W51))</f>
        <v>0</v>
      </c>
      <c r="AC51" s="990">
        <f>COUNTIF(I51:J52,"G")+COUNTIF(L51:M52,"G")+COUNTIF(O51:P52,"G")+COUNTIF(R51:S52,"G")+COUNTIF(U51:V52,"G")+COUNTIF(X51:Y52,"G")</f>
        <v>0</v>
      </c>
      <c r="AD51" s="963">
        <f>COUNTIF(I51:J52,"B")+COUNTIF(L51:M52,"B")+COUNTIF(O51:P52,"B")+COUNTIF(R51:S52,"B")+COUNTIF(U51:V52,"B")+COUNTIF(X51:Y52,"B")</f>
        <v>0</v>
      </c>
      <c r="AE51" s="963">
        <f>COUNTIF(I51:J52,"J")+COUNTIF(L51:M52,"J")+COUNTIF(O51:P52,"J")+COUNTIF(R51:S52,"J")+COUNTIF(U51:V52,"J")+COUNTIF(X51:Y52,"J")</f>
        <v>0</v>
      </c>
      <c r="AF51" s="963">
        <f>COUNTIF(I51:J52,"N")+COUNTIF(L51:M52,"N")+COUNTIF(O51:P52,"N")+COUNTIF(R51:S52,"N")+COUNTIF(U51:V52,"N")+COUNTIF(X51:Y52,"N")</f>
        <v>0</v>
      </c>
      <c r="AG51" s="965">
        <f>COUNTIF(I51:J52,"O")+COUNTIF(L51:M52,"O")+COUNTIF(O51:P52,"O")+COUNTIF(R51:S52,"O")+COUNTIF(U51:V52,"O")+COUNTIF(X51:Y52,"O")</f>
        <v>0</v>
      </c>
      <c r="AH51" s="947"/>
      <c r="AI51" s="997"/>
      <c r="AJ51" s="948"/>
      <c r="AK51" s="930"/>
      <c r="AL51" s="930"/>
      <c r="AM51" s="930"/>
      <c r="AN51" s="974"/>
      <c r="AO51" s="945"/>
      <c r="AP51" s="598"/>
      <c r="AQ51" s="599"/>
      <c r="AR51" s="935"/>
      <c r="AS51" s="598"/>
      <c r="AT51" s="599"/>
      <c r="AU51" s="935"/>
      <c r="AV51" s="598"/>
      <c r="AW51" s="599"/>
      <c r="AX51" s="935"/>
      <c r="AY51" s="598"/>
      <c r="AZ51" s="599"/>
      <c r="BA51" s="935"/>
      <c r="BB51" s="598"/>
      <c r="BC51" s="599"/>
      <c r="BD51" s="935"/>
      <c r="BE51" s="598"/>
      <c r="BF51" s="599"/>
      <c r="BG51" s="1036" t="str">
        <f>IF(ISBLANK(AH51),"",IF(ISBLANK(AN51),SUM(AO51,AR51,AU51,AX51,BA51,BD51),0))</f>
        <v/>
      </c>
      <c r="BH51" s="932" t="str">
        <f>IF(BG51="","",BG51+BH49)</f>
        <v/>
      </c>
      <c r="BI51" s="917">
        <f>IF(AN51="X",0,COUNT(AO51,AR51,AU51,AX51,BA51,BD51))</f>
        <v>0</v>
      </c>
      <c r="BJ51" s="922">
        <f>COUNTIF(AP51:AQ52,"G")+COUNTIF(AS51:AT52,"G")+COUNTIF(AV51:AW52,"G")+COUNTIF(AY51:AZ52,"G")+COUNTIF(BB51:BC52,"G")+COUNTIF(BE51:BF52,"G")</f>
        <v>0</v>
      </c>
      <c r="BK51" s="917">
        <f>COUNTIF(AP51:AQ52,"B")+COUNTIF(AS51:AT52,"B")+COUNTIF(AV51:AW52,"B")+COUNTIF(AY51:AZ52,"B")+COUNTIF(BB51:BC52,"B")+COUNTIF(BE51:BF52,"B")</f>
        <v>0</v>
      </c>
      <c r="BL51" s="917">
        <f>COUNTIF(AP51:AQ52,"J")+COUNTIF(AS51:AT52,"J")+COUNTIF(AV51:AW52,"J")+COUNTIF(AY51:AZ52,"J")+COUNTIF(BB51:BC52,"J")+COUNTIF(BE51:BF52,"J")</f>
        <v>0</v>
      </c>
      <c r="BM51" s="917">
        <f>COUNTIF(AP51:AQ52,"N")+COUNTIF(AS51:AT52,"N")+COUNTIF(AV51:AW52,"N")+COUNTIF(AY51:AZ52,"N")+COUNTIF(BB51:BC52,"N")+COUNTIF(BE51:BF52,"N")</f>
        <v>0</v>
      </c>
      <c r="BN51" s="919">
        <f>COUNTIF(AP51:AQ52,"O")+COUNTIF(AS51:AT52,"O")+COUNTIF(AV51:AW52,"O")+COUNTIF(AY51:AZ52,"O")+COUNTIF(BB51:BC52,"O")+COUNTIF(BE51:BF52,"O")</f>
        <v>0</v>
      </c>
    </row>
    <row r="52" spans="1:66" ht="14.25" customHeight="1" thickBot="1">
      <c r="A52" s="982"/>
      <c r="B52" s="1050"/>
      <c r="C52" s="951"/>
      <c r="D52" s="950"/>
      <c r="E52" s="950"/>
      <c r="F52" s="950"/>
      <c r="G52" s="1027"/>
      <c r="H52" s="998"/>
      <c r="I52" s="601"/>
      <c r="J52" s="602"/>
      <c r="K52" s="957"/>
      <c r="L52" s="601"/>
      <c r="M52" s="602"/>
      <c r="N52" s="957"/>
      <c r="O52" s="601"/>
      <c r="P52" s="602"/>
      <c r="Q52" s="957"/>
      <c r="R52" s="601"/>
      <c r="S52" s="602"/>
      <c r="T52" s="957"/>
      <c r="U52" s="601"/>
      <c r="V52" s="602"/>
      <c r="W52" s="957"/>
      <c r="X52" s="601"/>
      <c r="Y52" s="602"/>
      <c r="Z52" s="1037"/>
      <c r="AA52" s="932"/>
      <c r="AB52" s="992"/>
      <c r="AC52" s="993"/>
      <c r="AD52" s="964"/>
      <c r="AE52" s="964"/>
      <c r="AF52" s="964"/>
      <c r="AG52" s="966"/>
      <c r="AH52" s="982"/>
      <c r="AI52" s="1038"/>
      <c r="AJ52" s="951"/>
      <c r="AK52" s="950"/>
      <c r="AL52" s="950"/>
      <c r="AM52" s="950"/>
      <c r="AN52" s="1027"/>
      <c r="AO52" s="998"/>
      <c r="AP52" s="601"/>
      <c r="AQ52" s="602"/>
      <c r="AR52" s="957"/>
      <c r="AS52" s="601"/>
      <c r="AT52" s="602"/>
      <c r="AU52" s="957"/>
      <c r="AV52" s="601"/>
      <c r="AW52" s="602"/>
      <c r="AX52" s="957"/>
      <c r="AY52" s="601"/>
      <c r="AZ52" s="602"/>
      <c r="BA52" s="957"/>
      <c r="BB52" s="601"/>
      <c r="BC52" s="602"/>
      <c r="BD52" s="957"/>
      <c r="BE52" s="601"/>
      <c r="BF52" s="602"/>
      <c r="BG52" s="1037"/>
      <c r="BH52" s="958"/>
      <c r="BI52" s="921"/>
      <c r="BJ52" s="923"/>
      <c r="BK52" s="918"/>
      <c r="BL52" s="918"/>
      <c r="BM52" s="918"/>
      <c r="BN52" s="920"/>
    </row>
    <row r="53" spans="1:66" s="116" customFormat="1" ht="14.25" customHeight="1" thickBot="1">
      <c r="A53" s="1024">
        <f>IF(COUNT(A3:A52),MAX(A3:A52),"")</f>
        <v>22</v>
      </c>
      <c r="B53" s="1025" t="s">
        <v>29</v>
      </c>
      <c r="C53" s="994">
        <f ca="1">IF(A53="","",SK!G53)</f>
        <v>1</v>
      </c>
      <c r="D53" s="994">
        <f ca="1">IF(A53="","",SK!H53)</f>
        <v>6</v>
      </c>
      <c r="E53" s="994">
        <f ca="1">IF(A53="","",SK!J53)</f>
        <v>6</v>
      </c>
      <c r="F53" s="994">
        <f ca="1">IF(A53="","",SK!K53)</f>
        <v>0</v>
      </c>
      <c r="G53" s="994">
        <f ca="1">IF(A53="","",SUM(SK!L53,SK!L54))</f>
        <v>0</v>
      </c>
      <c r="H53" s="1004">
        <f>IF(COUNT(H3:H52),SUM(H3:H52),"")</f>
        <v>15</v>
      </c>
      <c r="I53" s="603"/>
      <c r="J53" s="603"/>
      <c r="K53" s="1006" t="str">
        <f>IF(COUNT(K3:K52),SUM(K3:K52),"")</f>
        <v/>
      </c>
      <c r="L53" s="603"/>
      <c r="M53" s="603"/>
      <c r="N53" s="1006" t="str">
        <f>IF(COUNT(N3:N52),SUM(N3:N52),"")</f>
        <v/>
      </c>
      <c r="O53" s="603"/>
      <c r="P53" s="603"/>
      <c r="Q53" s="1006" t="str">
        <f>IF(COUNT(Q3:Q52),SUM(Q3:Q52),"")</f>
        <v/>
      </c>
      <c r="R53" s="603"/>
      <c r="S53" s="603"/>
      <c r="T53" s="1006" t="str">
        <f>IF(COUNT(T3:T52),SUM(T3:T52),"")</f>
        <v/>
      </c>
      <c r="U53" s="603"/>
      <c r="V53" s="604"/>
      <c r="W53" s="1006" t="str">
        <f>IF(COUNT(W3:W52),SUM(W3:W52),"")</f>
        <v/>
      </c>
      <c r="X53" s="603"/>
      <c r="Y53" s="603"/>
      <c r="Z53" s="1031">
        <f>IF(COUNT(Z3:Z52),SUM(Z3:Z52),"")</f>
        <v>15</v>
      </c>
      <c r="AA53" s="1031">
        <f>IF(A53="","",MAX(AA3:AA52))</f>
        <v>15</v>
      </c>
      <c r="AB53" s="984"/>
      <c r="AC53" s="984"/>
      <c r="AD53" s="984"/>
      <c r="AE53" s="984"/>
      <c r="AF53" s="984"/>
      <c r="AG53" s="988"/>
      <c r="AH53" s="1024">
        <f>IF(COUNT(AH3:AH52),MAX(AH3:AH52),"")</f>
        <v>22</v>
      </c>
      <c r="AI53" s="1025" t="s">
        <v>29</v>
      </c>
      <c r="AJ53" s="994">
        <f ca="1">IF(AH53="","",SK!AE53)</f>
        <v>0</v>
      </c>
      <c r="AK53" s="994">
        <f ca="1">IF(AH53="","",SK!AF53)</f>
        <v>16</v>
      </c>
      <c r="AL53" s="994">
        <f ca="1">IF(AH53="","",SK!AH53)</f>
        <v>15</v>
      </c>
      <c r="AM53" s="994">
        <f ca="1">IF(AH53="","",SK!AI53)</f>
        <v>0</v>
      </c>
      <c r="AN53" s="994">
        <f ca="1">IF(AH53="","",SUM(SK!AJ53,SK!AJ54))</f>
        <v>0</v>
      </c>
      <c r="AO53" s="1004">
        <f>IF(COUNT(AO3:AO52),SUM(AO3:AO52),"")</f>
        <v>49</v>
      </c>
      <c r="AP53" s="603"/>
      <c r="AQ53" s="603"/>
      <c r="AR53" s="1006">
        <f>IF(COUNT(AR3:AR52),SUM(AR3:AR52),"")</f>
        <v>12</v>
      </c>
      <c r="AS53" s="603"/>
      <c r="AT53" s="603"/>
      <c r="AU53" s="1006">
        <f>IF(COUNT(AU3:AU52),SUM(AU3:AU52),"")</f>
        <v>5</v>
      </c>
      <c r="AV53" s="603"/>
      <c r="AW53" s="603"/>
      <c r="AX53" s="1006">
        <f>IF(COUNT(AX3:AX52),SUM(AX3:AX52),"")</f>
        <v>5</v>
      </c>
      <c r="AY53" s="603"/>
      <c r="AZ53" s="603"/>
      <c r="BA53" s="1006" t="str">
        <f>IF(COUNT(BA3:BA52),SUM(BA3:BA52),"")</f>
        <v/>
      </c>
      <c r="BB53" s="603"/>
      <c r="BC53" s="604"/>
      <c r="BD53" s="1006" t="str">
        <f>IF(COUNT(BD3:BD52),SUM(BD3:BD52),"")</f>
        <v/>
      </c>
      <c r="BE53" s="603"/>
      <c r="BF53" s="603"/>
      <c r="BG53" s="1031">
        <f>IF(COUNT(BG3:BG52),SUM(BG3:BG52),"")</f>
        <v>71</v>
      </c>
      <c r="BH53" s="1031">
        <f>IF(AH53="","",MAX(BH3:BH52))</f>
        <v>71</v>
      </c>
      <c r="BI53" s="925"/>
      <c r="BJ53" s="925"/>
      <c r="BK53" s="925"/>
      <c r="BL53" s="925"/>
      <c r="BM53" s="925"/>
      <c r="BN53" s="925"/>
    </row>
    <row r="54" spans="1:66" s="116" customFormat="1" ht="14.25" customHeight="1" thickBot="1">
      <c r="A54" s="1005"/>
      <c r="B54" s="1026"/>
      <c r="C54" s="995"/>
      <c r="D54" s="995"/>
      <c r="E54" s="995"/>
      <c r="F54" s="995"/>
      <c r="G54" s="995"/>
      <c r="H54" s="1005"/>
      <c r="I54" s="605"/>
      <c r="J54" s="605"/>
      <c r="K54" s="1007"/>
      <c r="L54" s="605"/>
      <c r="M54" s="605"/>
      <c r="N54" s="1008"/>
      <c r="O54" s="605"/>
      <c r="P54" s="605"/>
      <c r="Q54" s="1007"/>
      <c r="R54" s="605"/>
      <c r="S54" s="605"/>
      <c r="T54" s="1007"/>
      <c r="U54" s="605"/>
      <c r="V54" s="606"/>
      <c r="W54" s="1007"/>
      <c r="X54" s="605"/>
      <c r="Y54" s="605"/>
      <c r="Z54" s="1031"/>
      <c r="AA54" s="1031"/>
      <c r="AB54" s="985"/>
      <c r="AC54" s="985"/>
      <c r="AD54" s="985"/>
      <c r="AE54" s="985"/>
      <c r="AF54" s="985"/>
      <c r="AG54" s="989"/>
      <c r="AH54" s="1005"/>
      <c r="AI54" s="1026"/>
      <c r="AJ54" s="995"/>
      <c r="AK54" s="995"/>
      <c r="AL54" s="995"/>
      <c r="AM54" s="995"/>
      <c r="AN54" s="995"/>
      <c r="AO54" s="1005"/>
      <c r="AP54" s="605"/>
      <c r="AQ54" s="605"/>
      <c r="AR54" s="1007"/>
      <c r="AS54" s="605"/>
      <c r="AT54" s="605"/>
      <c r="AU54" s="1008"/>
      <c r="AV54" s="605"/>
      <c r="AW54" s="605"/>
      <c r="AX54" s="1007"/>
      <c r="AY54" s="605"/>
      <c r="AZ54" s="605"/>
      <c r="BA54" s="1007"/>
      <c r="BB54" s="605"/>
      <c r="BC54" s="606"/>
      <c r="BD54" s="1007"/>
      <c r="BE54" s="605"/>
      <c r="BF54" s="605"/>
      <c r="BG54" s="1031"/>
      <c r="BH54" s="1031"/>
      <c r="BI54" s="926"/>
      <c r="BJ54" s="926"/>
      <c r="BK54" s="926"/>
      <c r="BL54" s="926"/>
      <c r="BM54" s="926"/>
      <c r="BN54" s="926"/>
    </row>
    <row r="55" spans="1:66" ht="12" customHeight="1">
      <c r="A55" s="1021" t="s">
        <v>249</v>
      </c>
      <c r="B55" s="1022"/>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3"/>
      <c r="AB55" s="91"/>
      <c r="AC55" s="91"/>
      <c r="AD55" s="91"/>
      <c r="AE55" s="91"/>
      <c r="AF55" s="91"/>
      <c r="AG55" s="91"/>
      <c r="AH55" s="1021" t="s">
        <v>249</v>
      </c>
      <c r="AI55" s="1022"/>
      <c r="AJ55" s="1022"/>
      <c r="AK55" s="1022"/>
      <c r="AL55" s="1022"/>
      <c r="AM55" s="1022"/>
      <c r="AN55" s="1022"/>
      <c r="AO55" s="1022"/>
      <c r="AP55" s="1022"/>
      <c r="AQ55" s="1022"/>
      <c r="AR55" s="1022"/>
      <c r="AS55" s="1022"/>
      <c r="AT55" s="1022"/>
      <c r="AU55" s="1022"/>
      <c r="AV55" s="1022"/>
      <c r="AW55" s="1022"/>
      <c r="AX55" s="1022"/>
      <c r="AY55" s="1022"/>
      <c r="AZ55" s="1022"/>
      <c r="BA55" s="1022"/>
      <c r="BB55" s="1022"/>
      <c r="BC55" s="1022"/>
      <c r="BD55" s="1022"/>
      <c r="BE55" s="1022"/>
      <c r="BF55" s="1022"/>
      <c r="BG55" s="1022"/>
      <c r="BH55" s="1023"/>
      <c r="BI55" s="85"/>
      <c r="BJ55" s="86"/>
      <c r="BK55" s="86"/>
      <c r="BL55" s="86"/>
      <c r="BM55" s="86"/>
      <c r="BN55" s="87"/>
    </row>
    <row r="56" spans="1:66" ht="12" customHeight="1">
      <c r="A56" s="1001" t="s">
        <v>250</v>
      </c>
      <c r="B56" s="1002"/>
      <c r="C56" s="1002"/>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3"/>
      <c r="AB56" s="91"/>
      <c r="AC56" s="91"/>
      <c r="AD56" s="91"/>
      <c r="AE56" s="91"/>
      <c r="AF56" s="91"/>
      <c r="AG56" s="91"/>
      <c r="AH56" s="1001" t="s">
        <v>250</v>
      </c>
      <c r="AI56" s="1002"/>
      <c r="AJ56" s="1002"/>
      <c r="AK56" s="1002"/>
      <c r="AL56" s="1002"/>
      <c r="AM56" s="1002"/>
      <c r="AN56" s="1002"/>
      <c r="AO56" s="1002"/>
      <c r="AP56" s="1002"/>
      <c r="AQ56" s="1002"/>
      <c r="AR56" s="1002"/>
      <c r="AS56" s="1002"/>
      <c r="AT56" s="1002"/>
      <c r="AU56" s="1002"/>
      <c r="AV56" s="1002"/>
      <c r="AW56" s="1002"/>
      <c r="AX56" s="1002"/>
      <c r="AY56" s="1002"/>
      <c r="AZ56" s="1002"/>
      <c r="BA56" s="1002"/>
      <c r="BB56" s="1002"/>
      <c r="BC56" s="1002"/>
      <c r="BD56" s="1002"/>
      <c r="BE56" s="1002"/>
      <c r="BF56" s="1002"/>
      <c r="BG56" s="1002"/>
      <c r="BH56" s="1003"/>
      <c r="BI56" s="85"/>
      <c r="BJ56" s="86"/>
      <c r="BK56" s="86"/>
      <c r="BL56" s="86"/>
      <c r="BM56" s="86"/>
      <c r="BN56" s="87"/>
    </row>
    <row r="57" spans="1:66" ht="12" customHeight="1">
      <c r="A57" s="1001" t="s">
        <v>251</v>
      </c>
      <c r="B57" s="1002"/>
      <c r="C57" s="1002"/>
      <c r="D57" s="1002"/>
      <c r="E57" s="1002"/>
      <c r="F57" s="1002"/>
      <c r="G57" s="1002"/>
      <c r="H57" s="1002"/>
      <c r="I57" s="1002"/>
      <c r="J57" s="1002"/>
      <c r="K57" s="1002"/>
      <c r="L57" s="1002"/>
      <c r="M57" s="1002"/>
      <c r="N57" s="1002"/>
      <c r="O57" s="1002"/>
      <c r="P57" s="1002"/>
      <c r="Q57" s="1002"/>
      <c r="R57" s="1002"/>
      <c r="S57" s="1002"/>
      <c r="T57" s="1002"/>
      <c r="U57" s="1002"/>
      <c r="V57" s="1002"/>
      <c r="W57" s="1002"/>
      <c r="X57" s="1002"/>
      <c r="Y57" s="1002"/>
      <c r="Z57" s="1002"/>
      <c r="AA57" s="1003"/>
      <c r="AB57" s="91"/>
      <c r="AC57" s="91"/>
      <c r="AD57" s="91"/>
      <c r="AE57" s="91"/>
      <c r="AF57" s="91"/>
      <c r="AG57" s="91"/>
      <c r="AH57" s="1001" t="s">
        <v>251</v>
      </c>
      <c r="AI57" s="1002"/>
      <c r="AJ57" s="1002"/>
      <c r="AK57" s="1002"/>
      <c r="AL57" s="1002"/>
      <c r="AM57" s="1002"/>
      <c r="AN57" s="1002"/>
      <c r="AO57" s="1002"/>
      <c r="AP57" s="1002"/>
      <c r="AQ57" s="1002"/>
      <c r="AR57" s="1002"/>
      <c r="AS57" s="1002"/>
      <c r="AT57" s="1002"/>
      <c r="AU57" s="1002"/>
      <c r="AV57" s="1002"/>
      <c r="AW57" s="1002"/>
      <c r="AX57" s="1002"/>
      <c r="AY57" s="1002"/>
      <c r="AZ57" s="1002"/>
      <c r="BA57" s="1002"/>
      <c r="BB57" s="1002"/>
      <c r="BC57" s="1002"/>
      <c r="BD57" s="1002"/>
      <c r="BE57" s="1002"/>
      <c r="BF57" s="1002"/>
      <c r="BG57" s="1002"/>
      <c r="BH57" s="1003"/>
      <c r="BI57" s="85"/>
      <c r="BJ57" s="86"/>
      <c r="BK57" s="86"/>
      <c r="BL57" s="86"/>
      <c r="BM57" s="86"/>
      <c r="BN57" s="87"/>
    </row>
    <row r="58" spans="1:66" ht="12" customHeight="1">
      <c r="A58" s="1009" t="s">
        <v>252</v>
      </c>
      <c r="B58" s="1010"/>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1"/>
      <c r="AB58" s="93"/>
      <c r="AC58" s="93"/>
      <c r="AD58" s="93"/>
      <c r="AE58" s="93"/>
      <c r="AF58" s="93"/>
      <c r="AG58" s="93"/>
      <c r="AH58" s="1009" t="s">
        <v>252</v>
      </c>
      <c r="AI58" s="1010"/>
      <c r="AJ58" s="1010"/>
      <c r="AK58" s="1010"/>
      <c r="AL58" s="1010"/>
      <c r="AM58" s="1010"/>
      <c r="AN58" s="1010"/>
      <c r="AO58" s="1010"/>
      <c r="AP58" s="1010"/>
      <c r="AQ58" s="1010"/>
      <c r="AR58" s="1010"/>
      <c r="AS58" s="1010"/>
      <c r="AT58" s="1010"/>
      <c r="AU58" s="1010"/>
      <c r="AV58" s="1010"/>
      <c r="AW58" s="1010"/>
      <c r="AX58" s="1010"/>
      <c r="AY58" s="1010"/>
      <c r="AZ58" s="1010"/>
      <c r="BA58" s="1010"/>
      <c r="BB58" s="1010"/>
      <c r="BC58" s="1010"/>
      <c r="BD58" s="1010"/>
      <c r="BE58" s="1010"/>
      <c r="BF58" s="1010"/>
      <c r="BG58" s="1010"/>
      <c r="BH58" s="1011"/>
      <c r="BI58" s="85"/>
      <c r="BJ58" s="86"/>
      <c r="BK58" s="86"/>
      <c r="BL58" s="86"/>
      <c r="BM58" s="86"/>
      <c r="BN58" s="87"/>
    </row>
    <row r="59" spans="1:66" ht="12" customHeight="1" thickBot="1">
      <c r="A59" s="1014" t="s">
        <v>253</v>
      </c>
      <c r="B59" s="1015"/>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6"/>
      <c r="AB59" s="92"/>
      <c r="AC59" s="92"/>
      <c r="AD59" s="92"/>
      <c r="AE59" s="92"/>
      <c r="AF59" s="92"/>
      <c r="AG59" s="92"/>
      <c r="AH59" s="1014" t="s">
        <v>253</v>
      </c>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c r="BF59" s="1015"/>
      <c r="BG59" s="1015"/>
      <c r="BH59" s="1016"/>
      <c r="BI59" s="85"/>
      <c r="BJ59" s="86"/>
      <c r="BK59" s="86"/>
      <c r="BL59" s="86"/>
      <c r="BM59" s="86"/>
      <c r="BN59" s="87"/>
    </row>
    <row r="60" spans="1:66" ht="14.25" customHeight="1" thickBot="1">
      <c r="A60" s="76" t="s">
        <v>148</v>
      </c>
      <c r="B60" s="1039" t="str">
        <f>B1</f>
        <v>Burning River Roller Girls</v>
      </c>
      <c r="C60" s="1039"/>
      <c r="D60" s="1039"/>
      <c r="E60" s="1039"/>
      <c r="F60" s="1039"/>
      <c r="G60" s="1034" t="s">
        <v>161</v>
      </c>
      <c r="H60" s="1034"/>
      <c r="I60" s="1034"/>
      <c r="J60" s="1034"/>
      <c r="K60" s="1034"/>
      <c r="L60" s="1034"/>
      <c r="M60" s="1034"/>
      <c r="N60" s="66" t="s">
        <v>85</v>
      </c>
      <c r="O60" s="1034"/>
      <c r="P60" s="1034"/>
      <c r="Q60" s="1034"/>
      <c r="R60" s="1034"/>
      <c r="S60" s="1034"/>
      <c r="T60" s="67" t="s">
        <v>162</v>
      </c>
      <c r="U60" s="1039">
        <v>2</v>
      </c>
      <c r="V60" s="1039"/>
      <c r="W60" s="1040">
        <f>W1</f>
        <v>40072</v>
      </c>
      <c r="X60" s="1040"/>
      <c r="Y60" s="1040"/>
      <c r="Z60" s="683" t="str">
        <f ca="1">IF(Rosters!K3="","",CONCATENATE("BOUT ",Rosters!K3))</f>
        <v>BOUT 5</v>
      </c>
      <c r="AA60" s="682" t="s">
        <v>181</v>
      </c>
      <c r="AB60" s="927" t="s">
        <v>277</v>
      </c>
      <c r="AC60" s="928"/>
      <c r="AD60" s="928"/>
      <c r="AE60" s="928"/>
      <c r="AF60" s="928"/>
      <c r="AG60" s="928"/>
      <c r="AH60" s="76" t="s">
        <v>148</v>
      </c>
      <c r="AI60" s="1039" t="str">
        <f>AI1</f>
        <v>Detroit Derby Girls</v>
      </c>
      <c r="AJ60" s="1039"/>
      <c r="AK60" s="1039"/>
      <c r="AL60" s="1039"/>
      <c r="AM60" s="1039"/>
      <c r="AN60" s="1034" t="s">
        <v>161</v>
      </c>
      <c r="AO60" s="1034"/>
      <c r="AP60" s="1034"/>
      <c r="AQ60" s="1034"/>
      <c r="AR60" s="1034"/>
      <c r="AS60" s="1034"/>
      <c r="AT60" s="1034"/>
      <c r="AU60" s="66" t="s">
        <v>85</v>
      </c>
      <c r="AV60" s="1034"/>
      <c r="AW60" s="1034"/>
      <c r="AX60" s="1034"/>
      <c r="AY60" s="1034"/>
      <c r="AZ60" s="1034"/>
      <c r="BA60" s="67" t="s">
        <v>162</v>
      </c>
      <c r="BB60" s="1039">
        <v>2</v>
      </c>
      <c r="BC60" s="1039"/>
      <c r="BD60" s="1040">
        <f>W60</f>
        <v>40072</v>
      </c>
      <c r="BE60" s="1040"/>
      <c r="BF60" s="1040"/>
      <c r="BG60" s="683" t="str">
        <f ca="1">IF(Rosters!K3="","",CONCATENATE("BOUT ",Rosters!K3))</f>
        <v>BOUT 5</v>
      </c>
      <c r="BH60" s="682" t="s">
        <v>181</v>
      </c>
      <c r="BI60" s="927" t="s">
        <v>277</v>
      </c>
      <c r="BJ60" s="928"/>
      <c r="BK60" s="928"/>
      <c r="BL60" s="928"/>
      <c r="BM60" s="928"/>
      <c r="BN60" s="929"/>
    </row>
    <row r="61" spans="1:66" ht="30" customHeight="1" thickBot="1">
      <c r="A61" s="69" t="s">
        <v>154</v>
      </c>
      <c r="B61" s="70" t="s">
        <v>360</v>
      </c>
      <c r="C61" s="71" t="s">
        <v>68</v>
      </c>
      <c r="D61" s="72" t="s">
        <v>69</v>
      </c>
      <c r="E61" s="72" t="s">
        <v>70</v>
      </c>
      <c r="F61" s="72" t="s">
        <v>71</v>
      </c>
      <c r="G61" s="73" t="s">
        <v>151</v>
      </c>
      <c r="H61" s="74" t="s">
        <v>237</v>
      </c>
      <c r="I61" s="1032" t="s">
        <v>152</v>
      </c>
      <c r="J61" s="1032"/>
      <c r="K61" s="89" t="s">
        <v>238</v>
      </c>
      <c r="L61" s="1032" t="s">
        <v>152</v>
      </c>
      <c r="M61" s="1032"/>
      <c r="N61" s="89" t="s">
        <v>239</v>
      </c>
      <c r="O61" s="1032" t="s">
        <v>152</v>
      </c>
      <c r="P61" s="1032"/>
      <c r="Q61" s="89" t="s">
        <v>240</v>
      </c>
      <c r="R61" s="1032" t="s">
        <v>152</v>
      </c>
      <c r="S61" s="1032"/>
      <c r="T61" s="89" t="s">
        <v>241</v>
      </c>
      <c r="U61" s="1032" t="s">
        <v>152</v>
      </c>
      <c r="V61" s="1033"/>
      <c r="W61" s="89" t="s">
        <v>242</v>
      </c>
      <c r="X61" s="1032" t="s">
        <v>152</v>
      </c>
      <c r="Y61" s="1032"/>
      <c r="Z61" s="75" t="s">
        <v>26</v>
      </c>
      <c r="AA61" s="608">
        <f>AA53</f>
        <v>15</v>
      </c>
      <c r="AB61" s="77" t="s">
        <v>30</v>
      </c>
      <c r="AC61" s="77" t="s">
        <v>262</v>
      </c>
      <c r="AD61" s="78" t="s">
        <v>263</v>
      </c>
      <c r="AE61" s="78" t="s">
        <v>264</v>
      </c>
      <c r="AF61" s="78" t="s">
        <v>265</v>
      </c>
      <c r="AG61" s="78" t="s">
        <v>266</v>
      </c>
      <c r="AH61" s="69" t="s">
        <v>154</v>
      </c>
      <c r="AI61" s="70" t="s">
        <v>360</v>
      </c>
      <c r="AJ61" s="71" t="s">
        <v>68</v>
      </c>
      <c r="AK61" s="72" t="s">
        <v>69</v>
      </c>
      <c r="AL61" s="72" t="s">
        <v>70</v>
      </c>
      <c r="AM61" s="72" t="s">
        <v>71</v>
      </c>
      <c r="AN61" s="73" t="s">
        <v>151</v>
      </c>
      <c r="AO61" s="74" t="s">
        <v>237</v>
      </c>
      <c r="AP61" s="1032" t="s">
        <v>152</v>
      </c>
      <c r="AQ61" s="1032"/>
      <c r="AR61" s="89" t="s">
        <v>238</v>
      </c>
      <c r="AS61" s="1032" t="s">
        <v>152</v>
      </c>
      <c r="AT61" s="1032"/>
      <c r="AU61" s="89" t="s">
        <v>239</v>
      </c>
      <c r="AV61" s="1032" t="s">
        <v>152</v>
      </c>
      <c r="AW61" s="1032"/>
      <c r="AX61" s="89" t="s">
        <v>240</v>
      </c>
      <c r="AY61" s="1032" t="s">
        <v>152</v>
      </c>
      <c r="AZ61" s="1032"/>
      <c r="BA61" s="89" t="s">
        <v>241</v>
      </c>
      <c r="BB61" s="1032" t="s">
        <v>152</v>
      </c>
      <c r="BC61" s="1033"/>
      <c r="BD61" s="89" t="s">
        <v>242</v>
      </c>
      <c r="BE61" s="1032" t="s">
        <v>152</v>
      </c>
      <c r="BF61" s="1032"/>
      <c r="BG61" s="75" t="s">
        <v>26</v>
      </c>
      <c r="BH61" s="607">
        <f>BH53</f>
        <v>71</v>
      </c>
      <c r="BI61" s="77" t="s">
        <v>30</v>
      </c>
      <c r="BJ61" s="77" t="s">
        <v>262</v>
      </c>
      <c r="BK61" s="78" t="s">
        <v>263</v>
      </c>
      <c r="BL61" s="78" t="s">
        <v>264</v>
      </c>
      <c r="BM61" s="78" t="s">
        <v>265</v>
      </c>
      <c r="BN61" s="79" t="s">
        <v>266</v>
      </c>
    </row>
    <row r="62" spans="1:66" ht="14.25" customHeight="1">
      <c r="A62" s="996">
        <v>1</v>
      </c>
      <c r="B62" s="1043" t="s">
        <v>449</v>
      </c>
      <c r="C62" s="996"/>
      <c r="D62" s="1044">
        <v>1</v>
      </c>
      <c r="E62" s="1044">
        <v>1</v>
      </c>
      <c r="F62" s="1044"/>
      <c r="G62" s="1030"/>
      <c r="H62" s="1028">
        <v>2</v>
      </c>
      <c r="I62" s="596"/>
      <c r="J62" s="597"/>
      <c r="K62" s="1029"/>
      <c r="L62" s="596"/>
      <c r="M62" s="597"/>
      <c r="N62" s="1029"/>
      <c r="O62" s="596"/>
      <c r="P62" s="597"/>
      <c r="Q62" s="1035"/>
      <c r="R62" s="596"/>
      <c r="S62" s="597"/>
      <c r="T62" s="1035"/>
      <c r="U62" s="596"/>
      <c r="V62" s="597"/>
      <c r="W62" s="1035"/>
      <c r="X62" s="596"/>
      <c r="Y62" s="597"/>
      <c r="Z62" s="1041">
        <f>IF(ISBLANK(A62),"",IF(ISBLANK(G62),SUM(H62,K62,N62,Q62,T62,W62),0))</f>
        <v>2</v>
      </c>
      <c r="AA62" s="932">
        <f>IF(Z62="","",Z62+AA61)</f>
        <v>17</v>
      </c>
      <c r="AB62" s="917">
        <f>IF(G62="X",0,COUNT(H62,K62,N62,Q62,T62,W62))</f>
        <v>1</v>
      </c>
      <c r="AC62" s="922">
        <f>COUNTIF(I62:J63,"G")+COUNTIF(L62:M63,"G")+COUNTIF(O62:P63,"G")+COUNTIF(R62:S63,"G")+COUNTIF(U62:V63,"G")+COUNTIF(X62:Y63,"G")</f>
        <v>0</v>
      </c>
      <c r="AD62" s="917">
        <f>COUNTIF(I62:J63,"B")+COUNTIF(L62:M63,"B")+COUNTIF(O62:P63,"B")+COUNTIF(R62:S63,"B")+COUNTIF(U62:V63,"B")+COUNTIF(X62:Y63,"B")</f>
        <v>0</v>
      </c>
      <c r="AE62" s="917">
        <f>COUNTIF(I62:J63,"G")+COUNTIF(L62:M63,"G")+COUNTIF(O62:P63,"G")+COUNTIF(R62:S63,"G")+COUNTIF(U62:V63,"G")+COUNTIF(X62:Y63,"G")</f>
        <v>0</v>
      </c>
      <c r="AF62" s="917">
        <f>COUNTIF(I62:J63,"G")+COUNTIF(L62:M63,"G")+COUNTIF(O62:P63,"G")+COUNTIF(R62:S63,"G")+COUNTIF(U62:V63,"G")+COUNTIF(X62:Y63,"G")</f>
        <v>0</v>
      </c>
      <c r="AG62" s="917">
        <f>COUNTIF(I62:J63,"G")+COUNTIF(L62:M63,"G")+COUNTIF(O62:P63,"G")+COUNTIF(R62:S63,"G")+COUNTIF(U62:V63,"G")+COUNTIF(X62:Y63,"G")</f>
        <v>0</v>
      </c>
      <c r="AH62" s="996">
        <v>1</v>
      </c>
      <c r="AI62" s="1043" t="s">
        <v>339</v>
      </c>
      <c r="AJ62" s="996"/>
      <c r="AK62" s="1044"/>
      <c r="AL62" s="1044"/>
      <c r="AM62" s="1044"/>
      <c r="AN62" s="1030"/>
      <c r="AO62" s="1028">
        <v>0</v>
      </c>
      <c r="AP62" s="596"/>
      <c r="AQ62" s="597"/>
      <c r="AR62" s="1029"/>
      <c r="AS62" s="596"/>
      <c r="AT62" s="597"/>
      <c r="AU62" s="1029"/>
      <c r="AV62" s="596"/>
      <c r="AW62" s="597"/>
      <c r="AX62" s="1035"/>
      <c r="AY62" s="596"/>
      <c r="AZ62" s="597"/>
      <c r="BA62" s="1035"/>
      <c r="BB62" s="596"/>
      <c r="BC62" s="597"/>
      <c r="BD62" s="1035"/>
      <c r="BE62" s="596"/>
      <c r="BF62" s="597"/>
      <c r="BG62" s="1041">
        <f>IF(ISBLANK(AH62),"",IF(ISBLANK(AN62),SUM(AO62,AR62,AU62,AX62,BA62,BD62),0))</f>
        <v>0</v>
      </c>
      <c r="BH62" s="932">
        <f>IF(BG62="","",BG62+BH61)</f>
        <v>71</v>
      </c>
      <c r="BI62" s="917">
        <f>IF(AN62="X",0,COUNT(AO62,AR62,AU62,AX62,BA62,BD62))</f>
        <v>1</v>
      </c>
      <c r="BJ62" s="922">
        <f>COUNTIF(AP62:AQ63,"G")+COUNTIF(AS62:AT63,"G")+COUNTIF(AV62:AW63,"G")+COUNTIF(AY62:AZ63,"G")+COUNTIF(BB62:BC63,"G")+COUNTIF(BE62:BF63,"G")</f>
        <v>0</v>
      </c>
      <c r="BK62" s="917">
        <f>COUNTIF(AP62:AQ63,"B")+COUNTIF(AS62:AT63,"B")+COUNTIF(AV62:AW63,"B")+COUNTIF(AY62:AZ63,"B")+COUNTIF(BB62:BC63,"B")+COUNTIF(BE62:BF63,"B")</f>
        <v>0</v>
      </c>
      <c r="BL62" s="917">
        <f>COUNTIF(AP62:AQ63,"J")+COUNTIF(AS62:AT63,"J")+COUNTIF(AV62:AW63,"J")+COUNTIF(AY62:AZ63,"J")+COUNTIF(BB62:BC63,"J")+COUNTIF(BE62:BF63,"J")</f>
        <v>0</v>
      </c>
      <c r="BM62" s="917">
        <f>COUNTIF(AP62:AQ63,"N")+COUNTIF(AS62:AT63,"N")+COUNTIF(AV62:AW63,"N")+COUNTIF(AY62:AZ63,"N")+COUNTIF(BB62:BC63,"N")+COUNTIF(BE62:BF63,"N")</f>
        <v>0</v>
      </c>
      <c r="BN62" s="919">
        <f>COUNTIF(AP62:AQ63,"O")+COUNTIF(AS62:AT63,"O")+COUNTIF(AV62:AW63,"O")+COUNTIF(AY62:AZ63,"O")+COUNTIF(BB62:BC63,"O")+COUNTIF(BE62:BF63,"O")</f>
        <v>0</v>
      </c>
    </row>
    <row r="63" spans="1:66" ht="14.25" customHeight="1">
      <c r="A63" s="944"/>
      <c r="B63" s="970"/>
      <c r="C63" s="944"/>
      <c r="D63" s="938"/>
      <c r="E63" s="938"/>
      <c r="F63" s="938"/>
      <c r="G63" s="987"/>
      <c r="H63" s="1013"/>
      <c r="I63" s="598"/>
      <c r="J63" s="599"/>
      <c r="K63" s="979"/>
      <c r="L63" s="598"/>
      <c r="M63" s="599"/>
      <c r="N63" s="979"/>
      <c r="O63" s="598"/>
      <c r="P63" s="599"/>
      <c r="Q63" s="936"/>
      <c r="R63" s="598"/>
      <c r="S63" s="599"/>
      <c r="T63" s="936"/>
      <c r="U63" s="598"/>
      <c r="V63" s="599"/>
      <c r="W63" s="936"/>
      <c r="X63" s="598"/>
      <c r="Y63" s="599"/>
      <c r="Z63" s="1042"/>
      <c r="AA63" s="932"/>
      <c r="AB63" s="918"/>
      <c r="AC63" s="924"/>
      <c r="AD63" s="918"/>
      <c r="AE63" s="918"/>
      <c r="AF63" s="918"/>
      <c r="AG63" s="918"/>
      <c r="AH63" s="944"/>
      <c r="AI63" s="970"/>
      <c r="AJ63" s="944"/>
      <c r="AK63" s="938"/>
      <c r="AL63" s="938"/>
      <c r="AM63" s="938"/>
      <c r="AN63" s="987"/>
      <c r="AO63" s="1013"/>
      <c r="AP63" s="598"/>
      <c r="AQ63" s="599"/>
      <c r="AR63" s="979"/>
      <c r="AS63" s="598"/>
      <c r="AT63" s="599"/>
      <c r="AU63" s="979"/>
      <c r="AV63" s="598"/>
      <c r="AW63" s="599"/>
      <c r="AX63" s="936"/>
      <c r="AY63" s="598"/>
      <c r="AZ63" s="599"/>
      <c r="BA63" s="936"/>
      <c r="BB63" s="598"/>
      <c r="BC63" s="599"/>
      <c r="BD63" s="936"/>
      <c r="BE63" s="598"/>
      <c r="BF63" s="599"/>
      <c r="BG63" s="1042"/>
      <c r="BH63" s="932"/>
      <c r="BI63" s="918"/>
      <c r="BJ63" s="924"/>
      <c r="BK63" s="918"/>
      <c r="BL63" s="918"/>
      <c r="BM63" s="918"/>
      <c r="BN63" s="920"/>
    </row>
    <row r="64" spans="1:66" ht="14.25" customHeight="1">
      <c r="A64" s="960">
        <v>2</v>
      </c>
      <c r="B64" s="967" t="s">
        <v>368</v>
      </c>
      <c r="C64" s="960"/>
      <c r="D64" s="941"/>
      <c r="E64" s="941"/>
      <c r="F64" s="941"/>
      <c r="G64" s="939"/>
      <c r="H64" s="943">
        <v>0</v>
      </c>
      <c r="I64" s="600"/>
      <c r="J64" s="599"/>
      <c r="K64" s="937"/>
      <c r="L64" s="600"/>
      <c r="M64" s="599"/>
      <c r="N64" s="937"/>
      <c r="O64" s="600"/>
      <c r="P64" s="599"/>
      <c r="Q64" s="930"/>
      <c r="R64" s="600"/>
      <c r="S64" s="599"/>
      <c r="T64" s="930"/>
      <c r="U64" s="600"/>
      <c r="V64" s="599"/>
      <c r="W64" s="930"/>
      <c r="X64" s="600"/>
      <c r="Y64" s="599"/>
      <c r="Z64" s="933">
        <f>IF(ISBLANK(A64),"",IF(ISBLANK(G64),SUM(H64,K64,N64,Q64,T64,W64),0))</f>
        <v>0</v>
      </c>
      <c r="AA64" s="932">
        <f>IF(Z64="","",Z64+AA62)</f>
        <v>17</v>
      </c>
      <c r="AB64" s="917">
        <f>IF(G64="X",0,COUNT(H64,K64,N64,Q64,T64,W64))</f>
        <v>1</v>
      </c>
      <c r="AC64" s="922">
        <f>COUNTIF(I64:J65,"G")+COUNTIF(L64:M65,"G")+COUNTIF(O64:P65,"G")+COUNTIF(R64:S65,"G")+COUNTIF(U64:V65,"G")+COUNTIF(X64:Y65,"G")</f>
        <v>0</v>
      </c>
      <c r="AD64" s="917">
        <f>COUNTIF(I64:J65,"B")+COUNTIF(L64:M65,"B")+COUNTIF(O64:P65,"B")+COUNTIF(R64:S65,"B")+COUNTIF(U64:V65,"B")+COUNTIF(X64:Y65,"B")</f>
        <v>0</v>
      </c>
      <c r="AE64" s="917">
        <f>COUNTIF(I64:J65,"G")+COUNTIF(L64:M65,"G")+COUNTIF(O64:P65,"G")+COUNTIF(R64:S65,"G")+COUNTIF(U64:V65,"G")+COUNTIF(X64:Y65,"G")</f>
        <v>0</v>
      </c>
      <c r="AF64" s="917">
        <f>COUNTIF(I64:J65,"G")+COUNTIF(L64:M65,"G")+COUNTIF(O64:P65,"G")+COUNTIF(R64:S65,"G")+COUNTIF(U64:V65,"G")+COUNTIF(X64:Y65,"G")</f>
        <v>0</v>
      </c>
      <c r="AG64" s="917">
        <f>COUNTIF(I64:J65,"G")+COUNTIF(L64:M65,"G")+COUNTIF(O64:P65,"G")+COUNTIF(R64:S65,"G")+COUNTIF(U64:V65,"G")+COUNTIF(X64:Y65,"G")</f>
        <v>0</v>
      </c>
      <c r="AH64" s="960">
        <v>2</v>
      </c>
      <c r="AI64" s="967" t="s">
        <v>448</v>
      </c>
      <c r="AJ64" s="960"/>
      <c r="AK64" s="941">
        <v>1</v>
      </c>
      <c r="AL64" s="941">
        <v>1</v>
      </c>
      <c r="AM64" s="941"/>
      <c r="AN64" s="939"/>
      <c r="AO64" s="943">
        <v>5</v>
      </c>
      <c r="AP64" s="600"/>
      <c r="AQ64" s="599"/>
      <c r="AR64" s="937"/>
      <c r="AS64" s="600"/>
      <c r="AT64" s="599"/>
      <c r="AU64" s="937"/>
      <c r="AV64" s="600"/>
      <c r="AW64" s="599"/>
      <c r="AX64" s="930"/>
      <c r="AY64" s="600"/>
      <c r="AZ64" s="599"/>
      <c r="BA64" s="930"/>
      <c r="BB64" s="600"/>
      <c r="BC64" s="599"/>
      <c r="BD64" s="930"/>
      <c r="BE64" s="600"/>
      <c r="BF64" s="599"/>
      <c r="BG64" s="933">
        <f>IF(ISBLANK(AH64),"",IF(ISBLANK(AN64),SUM(AO64,AR64,AU64,AX64,BA64,BD64),0))</f>
        <v>5</v>
      </c>
      <c r="BH64" s="932">
        <f>IF(BG64="","",BG64+BH62)</f>
        <v>76</v>
      </c>
      <c r="BI64" s="917">
        <f>IF(AN64="X",0,COUNT(AO64,AR64,AU64,AX64,BA64,BD64))</f>
        <v>1</v>
      </c>
      <c r="BJ64" s="922">
        <f>COUNTIF(AP64:AQ65,"G")+COUNTIF(AS64:AT65,"G")+COUNTIF(AV64:AW65,"G")+COUNTIF(AY64:AZ65,"G")+COUNTIF(BB64:BC65,"G")+COUNTIF(BE64:BF65,"G")</f>
        <v>1</v>
      </c>
      <c r="BK64" s="917">
        <f>COUNTIF(AP64:AQ65,"B")+COUNTIF(AS64:AT65,"B")+COUNTIF(AV64:AW65,"B")+COUNTIF(AY64:AZ65,"B")+COUNTIF(BB64:BC65,"B")+COUNTIF(BE64:BF65,"B")</f>
        <v>0</v>
      </c>
      <c r="BL64" s="917">
        <f>COUNTIF(AP64:AQ65,"J")+COUNTIF(AS64:AT65,"J")+COUNTIF(AV64:AW65,"J")+COUNTIF(AY64:AZ65,"J")+COUNTIF(BB64:BC65,"J")+COUNTIF(BE64:BF65,"J")</f>
        <v>0</v>
      </c>
      <c r="BM64" s="917">
        <f>COUNTIF(AP64:AQ65,"N")+COUNTIF(AS64:AT65,"N")+COUNTIF(AV64:AW65,"N")+COUNTIF(AY64:AZ65,"N")+COUNTIF(BB64:BC65,"N")+COUNTIF(BE64:BF65,"N")</f>
        <v>0</v>
      </c>
      <c r="BN64" s="919">
        <f>COUNTIF(AP64:AQ65,"O")+COUNTIF(AS64:AT65,"O")+COUNTIF(AV64:AW65,"O")+COUNTIF(AY64:AZ65,"O")+COUNTIF(BB64:BC65,"O")+COUNTIF(BE64:BF65,"O")</f>
        <v>0</v>
      </c>
    </row>
    <row r="65" spans="1:66" ht="14.25" customHeight="1">
      <c r="A65" s="961"/>
      <c r="B65" s="968"/>
      <c r="C65" s="961"/>
      <c r="D65" s="942"/>
      <c r="E65" s="942"/>
      <c r="F65" s="942"/>
      <c r="G65" s="940"/>
      <c r="H65" s="944"/>
      <c r="I65" s="600"/>
      <c r="J65" s="599"/>
      <c r="K65" s="938"/>
      <c r="L65" s="600"/>
      <c r="M65" s="599"/>
      <c r="N65" s="938"/>
      <c r="O65" s="600"/>
      <c r="P65" s="599"/>
      <c r="Q65" s="931"/>
      <c r="R65" s="600"/>
      <c r="S65" s="599"/>
      <c r="T65" s="931"/>
      <c r="U65" s="600"/>
      <c r="V65" s="599"/>
      <c r="W65" s="931"/>
      <c r="X65" s="600"/>
      <c r="Y65" s="599"/>
      <c r="Z65" s="934"/>
      <c r="AA65" s="932"/>
      <c r="AB65" s="918"/>
      <c r="AC65" s="924"/>
      <c r="AD65" s="918"/>
      <c r="AE65" s="918"/>
      <c r="AF65" s="918"/>
      <c r="AG65" s="918"/>
      <c r="AH65" s="961"/>
      <c r="AI65" s="968"/>
      <c r="AJ65" s="961"/>
      <c r="AK65" s="942"/>
      <c r="AL65" s="942"/>
      <c r="AM65" s="942"/>
      <c r="AN65" s="940"/>
      <c r="AO65" s="944"/>
      <c r="AP65" s="600"/>
      <c r="AQ65" s="599" t="s">
        <v>155</v>
      </c>
      <c r="AR65" s="938"/>
      <c r="AS65" s="600"/>
      <c r="AT65" s="599"/>
      <c r="AU65" s="938"/>
      <c r="AV65" s="600"/>
      <c r="AW65" s="599"/>
      <c r="AX65" s="931"/>
      <c r="AY65" s="600"/>
      <c r="AZ65" s="599"/>
      <c r="BA65" s="931"/>
      <c r="BB65" s="600"/>
      <c r="BC65" s="599"/>
      <c r="BD65" s="931"/>
      <c r="BE65" s="600"/>
      <c r="BF65" s="599"/>
      <c r="BG65" s="934"/>
      <c r="BH65" s="932"/>
      <c r="BI65" s="918"/>
      <c r="BJ65" s="924"/>
      <c r="BK65" s="918"/>
      <c r="BL65" s="918"/>
      <c r="BM65" s="918"/>
      <c r="BN65" s="920"/>
    </row>
    <row r="66" spans="1:66" ht="14.25" customHeight="1">
      <c r="A66" s="943">
        <v>3</v>
      </c>
      <c r="B66" s="969" t="s">
        <v>373</v>
      </c>
      <c r="C66" s="943"/>
      <c r="D66" s="937"/>
      <c r="E66" s="937"/>
      <c r="F66" s="937"/>
      <c r="G66" s="986"/>
      <c r="H66" s="1012">
        <v>0</v>
      </c>
      <c r="I66" s="598"/>
      <c r="J66" s="599"/>
      <c r="K66" s="978"/>
      <c r="L66" s="598"/>
      <c r="M66" s="599"/>
      <c r="N66" s="978"/>
      <c r="O66" s="598"/>
      <c r="P66" s="599"/>
      <c r="Q66" s="935"/>
      <c r="R66" s="598"/>
      <c r="S66" s="599"/>
      <c r="T66" s="935"/>
      <c r="U66" s="598"/>
      <c r="V66" s="599"/>
      <c r="W66" s="935"/>
      <c r="X66" s="598"/>
      <c r="Y66" s="599"/>
      <c r="Z66" s="955">
        <f>IF(ISBLANK(A66),"",IF(ISBLANK(G66),SUM(H66,K66,N66,Q66,T66,W66),0))</f>
        <v>0</v>
      </c>
      <c r="AA66" s="932">
        <f>IF(Z66="","",Z66+AA64)</f>
        <v>17</v>
      </c>
      <c r="AB66" s="917">
        <f>IF(G66="X",0,COUNT(H66,K66,N66,Q66,T66,W66))</f>
        <v>1</v>
      </c>
      <c r="AC66" s="922">
        <f>COUNTIF(I66:J67,"G")+COUNTIF(L66:M67,"G")+COUNTIF(O66:P67,"G")+COUNTIF(R66:S67,"G")+COUNTIF(U66:V67,"G")+COUNTIF(X66:Y67,"G")</f>
        <v>0</v>
      </c>
      <c r="AD66" s="917">
        <f>COUNTIF(I66:J67,"B")+COUNTIF(L66:M67,"B")+COUNTIF(O66:P67,"B")+COUNTIF(R66:S67,"B")+COUNTIF(U66:V67,"B")+COUNTIF(X66:Y67,"B")</f>
        <v>0</v>
      </c>
      <c r="AE66" s="917">
        <f>COUNTIF(I66:J67,"G")+COUNTIF(L66:M67,"G")+COUNTIF(O66:P67,"G")+COUNTIF(R66:S67,"G")+COUNTIF(U66:V67,"G")+COUNTIF(X66:Y67,"G")</f>
        <v>0</v>
      </c>
      <c r="AF66" s="917">
        <f>COUNTIF(I66:J67,"G")+COUNTIF(L66:M67,"G")+COUNTIF(O66:P67,"G")+COUNTIF(R66:S67,"G")+COUNTIF(U66:V67,"G")+COUNTIF(X66:Y67,"G")</f>
        <v>0</v>
      </c>
      <c r="AG66" s="917">
        <f>COUNTIF(I66:J67,"G")+COUNTIF(L66:M67,"G")+COUNTIF(O66:P67,"G")+COUNTIF(R66:S67,"G")+COUNTIF(U66:V67,"G")+COUNTIF(X66:Y67,"G")</f>
        <v>0</v>
      </c>
      <c r="AH66" s="943">
        <v>3</v>
      </c>
      <c r="AI66" s="969" t="s">
        <v>338</v>
      </c>
      <c r="AJ66" s="943"/>
      <c r="AK66" s="937">
        <v>1</v>
      </c>
      <c r="AL66" s="937">
        <v>1</v>
      </c>
      <c r="AM66" s="937"/>
      <c r="AN66" s="986"/>
      <c r="AO66" s="1012">
        <v>0</v>
      </c>
      <c r="AP66" s="598"/>
      <c r="AQ66" s="599"/>
      <c r="AR66" s="978"/>
      <c r="AS66" s="598"/>
      <c r="AT66" s="599"/>
      <c r="AU66" s="978"/>
      <c r="AV66" s="598"/>
      <c r="AW66" s="599"/>
      <c r="AX66" s="935"/>
      <c r="AY66" s="598"/>
      <c r="AZ66" s="599"/>
      <c r="BA66" s="935"/>
      <c r="BB66" s="598"/>
      <c r="BC66" s="599"/>
      <c r="BD66" s="935"/>
      <c r="BE66" s="598"/>
      <c r="BF66" s="599"/>
      <c r="BG66" s="955">
        <f>IF(ISBLANK(AH66),"",IF(ISBLANK(AN66),SUM(AO66,AR66,AU66,AX66,BA66,BD66),0))</f>
        <v>0</v>
      </c>
      <c r="BH66" s="932">
        <f>IF(BG66="","",BG66+BH64)</f>
        <v>76</v>
      </c>
      <c r="BI66" s="917">
        <f>IF(AN66="X",0,COUNT(AO66,AR66,AU66,AX66,BA66,BD66))</f>
        <v>1</v>
      </c>
      <c r="BJ66" s="922">
        <f>COUNTIF(AP66:AQ67,"G")+COUNTIF(AS66:AT67,"G")+COUNTIF(AV66:AW67,"G")+COUNTIF(AY66:AZ67,"G")+COUNTIF(BB66:BC67,"G")+COUNTIF(BE66:BF67,"G")</f>
        <v>0</v>
      </c>
      <c r="BK66" s="917">
        <f>COUNTIF(AP66:AQ67,"B")+COUNTIF(AS66:AT67,"B")+COUNTIF(AV66:AW67,"B")+COUNTIF(AY66:AZ67,"B")+COUNTIF(BB66:BC67,"B")+COUNTIF(BE66:BF67,"B")</f>
        <v>0</v>
      </c>
      <c r="BL66" s="917">
        <f>COUNTIF(AP66:AQ67,"J")+COUNTIF(AS66:AT67,"J")+COUNTIF(AV66:AW67,"J")+COUNTIF(AY66:AZ67,"J")+COUNTIF(BB66:BC67,"J")+COUNTIF(BE66:BF67,"J")</f>
        <v>0</v>
      </c>
      <c r="BM66" s="917">
        <f>COUNTIF(AP66:AQ67,"N")+COUNTIF(AS66:AT67,"N")+COUNTIF(AV66:AW67,"N")+COUNTIF(AY66:AZ67,"N")+COUNTIF(BB66:BC67,"N")+COUNTIF(BE66:BF67,"N")</f>
        <v>0</v>
      </c>
      <c r="BN66" s="919">
        <f>COUNTIF(AP66:AQ67,"O")+COUNTIF(AS66:AT67,"O")+COUNTIF(AV66:AW67,"O")+COUNTIF(AY66:AZ67,"O")+COUNTIF(BB66:BC67,"O")+COUNTIF(BE66:BF67,"O")</f>
        <v>0</v>
      </c>
    </row>
    <row r="67" spans="1:66" ht="14.25" customHeight="1">
      <c r="A67" s="944"/>
      <c r="B67" s="970"/>
      <c r="C67" s="944"/>
      <c r="D67" s="938"/>
      <c r="E67" s="938"/>
      <c r="F67" s="938"/>
      <c r="G67" s="987"/>
      <c r="H67" s="1013"/>
      <c r="I67" s="598"/>
      <c r="J67" s="599"/>
      <c r="K67" s="979"/>
      <c r="L67" s="598"/>
      <c r="M67" s="599"/>
      <c r="N67" s="979"/>
      <c r="O67" s="598"/>
      <c r="P67" s="599"/>
      <c r="Q67" s="936"/>
      <c r="R67" s="598"/>
      <c r="S67" s="599"/>
      <c r="T67" s="936"/>
      <c r="U67" s="598"/>
      <c r="V67" s="599"/>
      <c r="W67" s="936"/>
      <c r="X67" s="598"/>
      <c r="Y67" s="599"/>
      <c r="Z67" s="956"/>
      <c r="AA67" s="932"/>
      <c r="AB67" s="918"/>
      <c r="AC67" s="924"/>
      <c r="AD67" s="918"/>
      <c r="AE67" s="918"/>
      <c r="AF67" s="918"/>
      <c r="AG67" s="918"/>
      <c r="AH67" s="944"/>
      <c r="AI67" s="970"/>
      <c r="AJ67" s="944"/>
      <c r="AK67" s="938"/>
      <c r="AL67" s="938"/>
      <c r="AM67" s="938"/>
      <c r="AN67" s="987"/>
      <c r="AO67" s="1013"/>
      <c r="AP67" s="598"/>
      <c r="AQ67" s="599"/>
      <c r="AR67" s="979"/>
      <c r="AS67" s="598"/>
      <c r="AT67" s="599"/>
      <c r="AU67" s="979"/>
      <c r="AV67" s="598"/>
      <c r="AW67" s="599"/>
      <c r="AX67" s="936"/>
      <c r="AY67" s="598"/>
      <c r="AZ67" s="599"/>
      <c r="BA67" s="936"/>
      <c r="BB67" s="598"/>
      <c r="BC67" s="599"/>
      <c r="BD67" s="936"/>
      <c r="BE67" s="598"/>
      <c r="BF67" s="599"/>
      <c r="BG67" s="956"/>
      <c r="BH67" s="932"/>
      <c r="BI67" s="918"/>
      <c r="BJ67" s="924"/>
      <c r="BK67" s="918"/>
      <c r="BL67" s="918"/>
      <c r="BM67" s="918"/>
      <c r="BN67" s="920"/>
    </row>
    <row r="68" spans="1:66" ht="14.25" customHeight="1">
      <c r="A68" s="960">
        <v>4</v>
      </c>
      <c r="B68" s="967" t="s">
        <v>449</v>
      </c>
      <c r="C68" s="960"/>
      <c r="D68" s="941"/>
      <c r="E68" s="941"/>
      <c r="F68" s="941"/>
      <c r="G68" s="939"/>
      <c r="H68" s="943">
        <v>0</v>
      </c>
      <c r="I68" s="600"/>
      <c r="J68" s="599"/>
      <c r="K68" s="937"/>
      <c r="L68" s="600"/>
      <c r="M68" s="599"/>
      <c r="N68" s="937"/>
      <c r="O68" s="600"/>
      <c r="P68" s="599"/>
      <c r="Q68" s="930"/>
      <c r="R68" s="600"/>
      <c r="S68" s="599"/>
      <c r="T68" s="930"/>
      <c r="U68" s="600"/>
      <c r="V68" s="599"/>
      <c r="W68" s="930"/>
      <c r="X68" s="600"/>
      <c r="Y68" s="599"/>
      <c r="Z68" s="933">
        <f>IF(ISBLANK(A68),"",IF(ISBLANK(G68),SUM(H68,K68,N68,Q68,T68,W68),0))</f>
        <v>0</v>
      </c>
      <c r="AA68" s="932">
        <f>IF(Z68="","",Z68+AA66)</f>
        <v>17</v>
      </c>
      <c r="AB68" s="917">
        <f>IF(G68="X",0,COUNT(H68,K68,N68,Q68,T68,W68))</f>
        <v>1</v>
      </c>
      <c r="AC68" s="922">
        <f>COUNTIF(I68:J69,"G")+COUNTIF(L68:M69,"G")+COUNTIF(O68:P69,"G")+COUNTIF(R68:S69,"G")+COUNTIF(U68:V69,"G")+COUNTIF(X68:Y69,"G")</f>
        <v>0</v>
      </c>
      <c r="AD68" s="917">
        <f>COUNTIF(I68:J69,"B")+COUNTIF(L68:M69,"B")+COUNTIF(O68:P69,"B")+COUNTIF(R68:S69,"B")+COUNTIF(U68:V69,"B")+COUNTIF(X68:Y69,"B")</f>
        <v>0</v>
      </c>
      <c r="AE68" s="917">
        <f>COUNTIF(I68:J69,"G")+COUNTIF(L68:M69,"G")+COUNTIF(O68:P69,"G")+COUNTIF(R68:S69,"G")+COUNTIF(U68:V69,"G")+COUNTIF(X68:Y69,"G")</f>
        <v>0</v>
      </c>
      <c r="AF68" s="917">
        <f>COUNTIF(I68:J69,"G")+COUNTIF(L68:M69,"G")+COUNTIF(O68:P69,"G")+COUNTIF(R68:S69,"G")+COUNTIF(U68:V69,"G")+COUNTIF(X68:Y69,"G")</f>
        <v>0</v>
      </c>
      <c r="AG68" s="917">
        <f>COUNTIF(I68:J69,"G")+COUNTIF(L68:M69,"G")+COUNTIF(O68:P69,"G")+COUNTIF(R68:S69,"G")+COUNTIF(U68:V69,"G")+COUNTIF(X68:Y69,"G")</f>
        <v>0</v>
      </c>
      <c r="AH68" s="960">
        <v>4</v>
      </c>
      <c r="AI68" s="967" t="s">
        <v>445</v>
      </c>
      <c r="AJ68" s="960"/>
      <c r="AK68" s="941">
        <v>1</v>
      </c>
      <c r="AL68" s="941"/>
      <c r="AM68" s="941"/>
      <c r="AN68" s="939"/>
      <c r="AO68" s="943">
        <v>5</v>
      </c>
      <c r="AP68" s="600" t="s">
        <v>158</v>
      </c>
      <c r="AQ68" s="599"/>
      <c r="AR68" s="937">
        <v>5</v>
      </c>
      <c r="AS68" s="600" t="s">
        <v>158</v>
      </c>
      <c r="AT68" s="599" t="s">
        <v>380</v>
      </c>
      <c r="AU68" s="937"/>
      <c r="AV68" s="600"/>
      <c r="AW68" s="599"/>
      <c r="AX68" s="930"/>
      <c r="AY68" s="600"/>
      <c r="AZ68" s="599"/>
      <c r="BA68" s="930"/>
      <c r="BB68" s="600"/>
      <c r="BC68" s="599"/>
      <c r="BD68" s="930"/>
      <c r="BE68" s="600"/>
      <c r="BF68" s="599"/>
      <c r="BG68" s="933">
        <f>IF(ISBLANK(AH68),"",IF(ISBLANK(AN68),SUM(AO68,AR68,AU68,AX68,BA68,BD68),0))</f>
        <v>10</v>
      </c>
      <c r="BH68" s="932">
        <f>IF(BG68="","",BG68+BH66)</f>
        <v>86</v>
      </c>
      <c r="BI68" s="917">
        <f>IF(AN68="X",0,COUNT(AO68,AR68,AU68,AX68,BA68,BD68))</f>
        <v>2</v>
      </c>
      <c r="BJ68" s="922">
        <f>COUNTIF(AP68:AQ69,"G")+COUNTIF(AS68:AT69,"G")+COUNTIF(AV68:AW69,"G")+COUNTIF(AY68:AZ69,"G")+COUNTIF(BB68:BC69,"G")+COUNTIF(BE68:BF69,"G")</f>
        <v>0</v>
      </c>
      <c r="BK68" s="917">
        <f>COUNTIF(AP68:AQ69,"B")+COUNTIF(AS68:AT69,"B")+COUNTIF(AV68:AW69,"B")+COUNTIF(AY68:AZ69,"B")+COUNTIF(BB68:BC69,"B")+COUNTIF(BE68:BF69,"B")</f>
        <v>3</v>
      </c>
      <c r="BL68" s="917">
        <f>COUNTIF(AP68:AQ69,"J")+COUNTIF(AS68:AT69,"J")+COUNTIF(AV68:AW69,"J")+COUNTIF(AY68:AZ69,"J")+COUNTIF(BB68:BC69,"J")+COUNTIF(BE68:BF69,"J")</f>
        <v>2</v>
      </c>
      <c r="BM68" s="917">
        <f>COUNTIF(AP68:AQ69,"N")+COUNTIF(AS68:AT69,"N")+COUNTIF(AV68:AW69,"N")+COUNTIF(AY68:AZ69,"N")+COUNTIF(BB68:BC69,"N")+COUNTIF(BE68:BF69,"N")</f>
        <v>0</v>
      </c>
      <c r="BN68" s="919">
        <f>COUNTIF(AP68:AQ69,"O")+COUNTIF(AS68:AT69,"O")+COUNTIF(AV68:AW69,"O")+COUNTIF(AY68:AZ69,"O")+COUNTIF(BB68:BC69,"O")+COUNTIF(BE68:BF69,"O")</f>
        <v>0</v>
      </c>
    </row>
    <row r="69" spans="1:66" ht="14.25" customHeight="1">
      <c r="A69" s="961"/>
      <c r="B69" s="968"/>
      <c r="C69" s="961"/>
      <c r="D69" s="942"/>
      <c r="E69" s="942"/>
      <c r="F69" s="942"/>
      <c r="G69" s="940"/>
      <c r="H69" s="944"/>
      <c r="I69" s="600"/>
      <c r="J69" s="599"/>
      <c r="K69" s="938"/>
      <c r="L69" s="600"/>
      <c r="M69" s="599"/>
      <c r="N69" s="938"/>
      <c r="O69" s="600"/>
      <c r="P69" s="599"/>
      <c r="Q69" s="931"/>
      <c r="R69" s="600"/>
      <c r="S69" s="599"/>
      <c r="T69" s="931"/>
      <c r="U69" s="600"/>
      <c r="V69" s="599"/>
      <c r="W69" s="931"/>
      <c r="X69" s="600"/>
      <c r="Y69" s="599"/>
      <c r="Z69" s="934"/>
      <c r="AA69" s="932"/>
      <c r="AB69" s="918"/>
      <c r="AC69" s="924"/>
      <c r="AD69" s="918"/>
      <c r="AE69" s="918"/>
      <c r="AF69" s="918"/>
      <c r="AG69" s="918"/>
      <c r="AH69" s="961"/>
      <c r="AI69" s="968"/>
      <c r="AJ69" s="961"/>
      <c r="AK69" s="942"/>
      <c r="AL69" s="942"/>
      <c r="AM69" s="942"/>
      <c r="AN69" s="940"/>
      <c r="AO69" s="944"/>
      <c r="AP69" s="600" t="s">
        <v>380</v>
      </c>
      <c r="AQ69" s="599"/>
      <c r="AR69" s="938"/>
      <c r="AS69" s="600" t="s">
        <v>158</v>
      </c>
      <c r="AT69" s="599"/>
      <c r="AU69" s="938"/>
      <c r="AV69" s="600"/>
      <c r="AW69" s="599"/>
      <c r="AX69" s="931"/>
      <c r="AY69" s="600"/>
      <c r="AZ69" s="599"/>
      <c r="BA69" s="931"/>
      <c r="BB69" s="600"/>
      <c r="BC69" s="599"/>
      <c r="BD69" s="931"/>
      <c r="BE69" s="600"/>
      <c r="BF69" s="599"/>
      <c r="BG69" s="934"/>
      <c r="BH69" s="932"/>
      <c r="BI69" s="918"/>
      <c r="BJ69" s="924"/>
      <c r="BK69" s="918"/>
      <c r="BL69" s="918"/>
      <c r="BM69" s="918"/>
      <c r="BN69" s="920"/>
    </row>
    <row r="70" spans="1:66" ht="14.25" customHeight="1">
      <c r="A70" s="943">
        <v>5</v>
      </c>
      <c r="B70" s="969" t="s">
        <v>449</v>
      </c>
      <c r="C70" s="943"/>
      <c r="D70" s="937"/>
      <c r="E70" s="937"/>
      <c r="F70" s="937"/>
      <c r="G70" s="986"/>
      <c r="H70" s="1012">
        <v>0</v>
      </c>
      <c r="I70" s="598"/>
      <c r="J70" s="599"/>
      <c r="K70" s="978"/>
      <c r="L70" s="598"/>
      <c r="M70" s="599"/>
      <c r="N70" s="978"/>
      <c r="O70" s="598"/>
      <c r="P70" s="599"/>
      <c r="Q70" s="935"/>
      <c r="R70" s="598"/>
      <c r="S70" s="599"/>
      <c r="T70" s="935"/>
      <c r="U70" s="598"/>
      <c r="V70" s="599"/>
      <c r="W70" s="935"/>
      <c r="X70" s="598"/>
      <c r="Y70" s="599"/>
      <c r="Z70" s="955">
        <f>IF(ISBLANK(A70),"",IF(ISBLANK(G70),SUM(H70,K70,N70,Q70,T70,W70),0))</f>
        <v>0</v>
      </c>
      <c r="AA70" s="932">
        <f>IF(Z70="","",Z70+AA68)</f>
        <v>17</v>
      </c>
      <c r="AB70" s="917">
        <f>IF(G70="X",0,COUNT(H70,K70,N70,Q70,T70,W70))</f>
        <v>1</v>
      </c>
      <c r="AC70" s="922">
        <f>COUNTIF(I70:J71,"G")+COUNTIF(L70:M71,"G")+COUNTIF(O70:P71,"G")+COUNTIF(R70:S71,"G")+COUNTIF(U70:V71,"G")+COUNTIF(X70:Y71,"G")</f>
        <v>0</v>
      </c>
      <c r="AD70" s="917">
        <f>COUNTIF(I70:J71,"B")+COUNTIF(L70:M71,"B")+COUNTIF(O70:P71,"B")+COUNTIF(R70:S71,"B")+COUNTIF(U70:V71,"B")+COUNTIF(X70:Y71,"B")</f>
        <v>0</v>
      </c>
      <c r="AE70" s="917">
        <f>COUNTIF(I70:J71,"G")+COUNTIF(L70:M71,"G")+COUNTIF(O70:P71,"G")+COUNTIF(R70:S71,"G")+COUNTIF(U70:V71,"G")+COUNTIF(X70:Y71,"G")</f>
        <v>0</v>
      </c>
      <c r="AF70" s="917">
        <f>COUNTIF(I70:J71,"G")+COUNTIF(L70:M71,"G")+COUNTIF(O70:P71,"G")+COUNTIF(R70:S71,"G")+COUNTIF(U70:V71,"G")+COUNTIF(X70:Y71,"G")</f>
        <v>0</v>
      </c>
      <c r="AG70" s="917">
        <f>COUNTIF(I70:J71,"G")+COUNTIF(L70:M71,"G")+COUNTIF(O70:P71,"G")+COUNTIF(R70:S71,"G")+COUNTIF(U70:V71,"G")+COUNTIF(X70:Y71,"G")</f>
        <v>0</v>
      </c>
      <c r="AH70" s="943">
        <v>5</v>
      </c>
      <c r="AI70" s="969" t="s">
        <v>447</v>
      </c>
      <c r="AJ70" s="943"/>
      <c r="AK70" s="937">
        <v>1</v>
      </c>
      <c r="AL70" s="937">
        <v>1</v>
      </c>
      <c r="AM70" s="937"/>
      <c r="AN70" s="986"/>
      <c r="AO70" s="1012">
        <v>5</v>
      </c>
      <c r="AP70" s="598" t="s">
        <v>158</v>
      </c>
      <c r="AQ70" s="599"/>
      <c r="AR70" s="978">
        <v>4</v>
      </c>
      <c r="AS70" s="598" t="s">
        <v>158</v>
      </c>
      <c r="AT70" s="599"/>
      <c r="AU70" s="978"/>
      <c r="AV70" s="598"/>
      <c r="AW70" s="599"/>
      <c r="AX70" s="935"/>
      <c r="AY70" s="598"/>
      <c r="AZ70" s="599"/>
      <c r="BA70" s="935"/>
      <c r="BB70" s="598"/>
      <c r="BC70" s="599"/>
      <c r="BD70" s="935"/>
      <c r="BE70" s="598"/>
      <c r="BF70" s="599"/>
      <c r="BG70" s="955">
        <f>IF(ISBLANK(AH70),"",IF(ISBLANK(AN70),SUM(AO70,AR70,AU70,AX70,BA70,BD70),0))</f>
        <v>9</v>
      </c>
      <c r="BH70" s="932">
        <f>IF(BG70="","",BG70+BH68)</f>
        <v>95</v>
      </c>
      <c r="BI70" s="917">
        <f>IF(AN70="X",0,COUNT(AO70,AR70,AU70,AX70,BA70,BD70))</f>
        <v>2</v>
      </c>
      <c r="BJ70" s="922">
        <f>COUNTIF(AP70:AQ71,"G")+COUNTIF(AS70:AT71,"G")+COUNTIF(AV70:AW71,"G")+COUNTIF(AY70:AZ71,"G")+COUNTIF(BB70:BC71,"G")+COUNTIF(BE70:BF71,"G")</f>
        <v>0</v>
      </c>
      <c r="BK70" s="917">
        <f>COUNTIF(AP70:AQ71,"B")+COUNTIF(AS70:AT71,"B")+COUNTIF(AV70:AW71,"B")+COUNTIF(AY70:AZ71,"B")+COUNTIF(BB70:BC71,"B")+COUNTIF(BE70:BF71,"B")</f>
        <v>4</v>
      </c>
      <c r="BL70" s="917">
        <f>COUNTIF(AP70:AQ71,"J")+COUNTIF(AS70:AT71,"J")+COUNTIF(AV70:AW71,"J")+COUNTIF(AY70:AZ71,"J")+COUNTIF(BB70:BC71,"J")+COUNTIF(BE70:BF71,"J")</f>
        <v>0</v>
      </c>
      <c r="BM70" s="917">
        <f>COUNTIF(AP70:AQ71,"N")+COUNTIF(AS70:AT71,"N")+COUNTIF(AV70:AW71,"N")+COUNTIF(AY70:AZ71,"N")+COUNTIF(BB70:BC71,"N")+COUNTIF(BE70:BF71,"N")</f>
        <v>0</v>
      </c>
      <c r="BN70" s="919">
        <f>COUNTIF(AP70:AQ71,"O")+COUNTIF(AS70:AT71,"O")+COUNTIF(AV70:AW71,"O")+COUNTIF(AY70:AZ71,"O")+COUNTIF(BB70:BC71,"O")+COUNTIF(BE70:BF71,"O")</f>
        <v>0</v>
      </c>
    </row>
    <row r="71" spans="1:66" ht="14.25" customHeight="1">
      <c r="A71" s="944"/>
      <c r="B71" s="970"/>
      <c r="C71" s="944"/>
      <c r="D71" s="938"/>
      <c r="E71" s="938"/>
      <c r="F71" s="938"/>
      <c r="G71" s="987"/>
      <c r="H71" s="1013"/>
      <c r="I71" s="598"/>
      <c r="J71" s="599"/>
      <c r="K71" s="979"/>
      <c r="L71" s="598"/>
      <c r="M71" s="599"/>
      <c r="N71" s="979"/>
      <c r="O71" s="598"/>
      <c r="P71" s="599"/>
      <c r="Q71" s="936"/>
      <c r="R71" s="598"/>
      <c r="S71" s="599"/>
      <c r="T71" s="936"/>
      <c r="U71" s="598"/>
      <c r="V71" s="599"/>
      <c r="W71" s="936"/>
      <c r="X71" s="598"/>
      <c r="Y71" s="599"/>
      <c r="Z71" s="956"/>
      <c r="AA71" s="932"/>
      <c r="AB71" s="918"/>
      <c r="AC71" s="924"/>
      <c r="AD71" s="918"/>
      <c r="AE71" s="918"/>
      <c r="AF71" s="918"/>
      <c r="AG71" s="918"/>
      <c r="AH71" s="944"/>
      <c r="AI71" s="970"/>
      <c r="AJ71" s="944"/>
      <c r="AK71" s="938"/>
      <c r="AL71" s="938"/>
      <c r="AM71" s="938"/>
      <c r="AN71" s="987"/>
      <c r="AO71" s="1013"/>
      <c r="AP71" s="598" t="s">
        <v>158</v>
      </c>
      <c r="AQ71" s="599"/>
      <c r="AR71" s="979"/>
      <c r="AS71" s="598" t="s">
        <v>158</v>
      </c>
      <c r="AT71" s="599"/>
      <c r="AU71" s="979"/>
      <c r="AV71" s="598"/>
      <c r="AW71" s="599"/>
      <c r="AX71" s="936"/>
      <c r="AY71" s="598"/>
      <c r="AZ71" s="599"/>
      <c r="BA71" s="936"/>
      <c r="BB71" s="598"/>
      <c r="BC71" s="599"/>
      <c r="BD71" s="936"/>
      <c r="BE71" s="598"/>
      <c r="BF71" s="599"/>
      <c r="BG71" s="956"/>
      <c r="BH71" s="932"/>
      <c r="BI71" s="918"/>
      <c r="BJ71" s="924"/>
      <c r="BK71" s="918"/>
      <c r="BL71" s="918"/>
      <c r="BM71" s="918"/>
      <c r="BN71" s="920"/>
    </row>
    <row r="72" spans="1:66" ht="14.25" customHeight="1">
      <c r="A72" s="960">
        <v>6</v>
      </c>
      <c r="B72" s="967" t="s">
        <v>368</v>
      </c>
      <c r="C72" s="960"/>
      <c r="D72" s="941"/>
      <c r="E72" s="941"/>
      <c r="F72" s="941"/>
      <c r="G72" s="939"/>
      <c r="H72" s="943">
        <v>0</v>
      </c>
      <c r="I72" s="600"/>
      <c r="J72" s="599"/>
      <c r="K72" s="937"/>
      <c r="L72" s="600"/>
      <c r="M72" s="599"/>
      <c r="N72" s="937"/>
      <c r="O72" s="600"/>
      <c r="P72" s="599"/>
      <c r="Q72" s="930"/>
      <c r="R72" s="600"/>
      <c r="S72" s="599"/>
      <c r="T72" s="930"/>
      <c r="U72" s="600"/>
      <c r="V72" s="599"/>
      <c r="W72" s="930"/>
      <c r="X72" s="600"/>
      <c r="Y72" s="599"/>
      <c r="Z72" s="933">
        <f>IF(ISBLANK(A72),"",IF(ISBLANK(G72),SUM(H72,K72,N72,Q72,T72,W72),0))</f>
        <v>0</v>
      </c>
      <c r="AA72" s="932">
        <f>IF(Z72="","",Z72+AA70)</f>
        <v>17</v>
      </c>
      <c r="AB72" s="917">
        <f>IF(G72="X",0,COUNT(H72,K72,N72,Q72,T72,W72))</f>
        <v>1</v>
      </c>
      <c r="AC72" s="922">
        <f>COUNTIF(I72:J73,"G")+COUNTIF(L72:M73,"G")+COUNTIF(O72:P73,"G")+COUNTIF(R72:S73,"G")+COUNTIF(U72:V73,"G")+COUNTIF(X72:Y73,"G")</f>
        <v>0</v>
      </c>
      <c r="AD72" s="917">
        <f>COUNTIF(I72:J73,"B")+COUNTIF(L72:M73,"B")+COUNTIF(O72:P73,"B")+COUNTIF(R72:S73,"B")+COUNTIF(U72:V73,"B")+COUNTIF(X72:Y73,"B")</f>
        <v>0</v>
      </c>
      <c r="AE72" s="917">
        <f>COUNTIF(I72:J73,"G")+COUNTIF(L72:M73,"G")+COUNTIF(O72:P73,"G")+COUNTIF(R72:S73,"G")+COUNTIF(U72:V73,"G")+COUNTIF(X72:Y73,"G")</f>
        <v>0</v>
      </c>
      <c r="AF72" s="917">
        <f>COUNTIF(I72:J73,"G")+COUNTIF(L72:M73,"G")+COUNTIF(O72:P73,"G")+COUNTIF(R72:S73,"G")+COUNTIF(U72:V73,"G")+COUNTIF(X72:Y73,"G")</f>
        <v>0</v>
      </c>
      <c r="AG72" s="917">
        <f>COUNTIF(I72:J73,"G")+COUNTIF(L72:M73,"G")+COUNTIF(O72:P73,"G")+COUNTIF(R72:S73,"G")+COUNTIF(U72:V73,"G")+COUNTIF(X72:Y73,"G")</f>
        <v>0</v>
      </c>
      <c r="AH72" s="960">
        <v>6</v>
      </c>
      <c r="AI72" s="967" t="s">
        <v>381</v>
      </c>
      <c r="AJ72" s="960"/>
      <c r="AK72" s="941">
        <v>1</v>
      </c>
      <c r="AL72" s="941">
        <v>1</v>
      </c>
      <c r="AM72" s="941"/>
      <c r="AN72" s="939"/>
      <c r="AO72" s="943">
        <v>4</v>
      </c>
      <c r="AP72" s="600"/>
      <c r="AQ72" s="599"/>
      <c r="AR72" s="937"/>
      <c r="AS72" s="600"/>
      <c r="AT72" s="599"/>
      <c r="AU72" s="937"/>
      <c r="AV72" s="600"/>
      <c r="AW72" s="599"/>
      <c r="AX72" s="930"/>
      <c r="AY72" s="600"/>
      <c r="AZ72" s="599"/>
      <c r="BA72" s="930"/>
      <c r="BB72" s="600"/>
      <c r="BC72" s="599"/>
      <c r="BD72" s="930"/>
      <c r="BE72" s="600"/>
      <c r="BF72" s="599"/>
      <c r="BG72" s="933">
        <f>IF(ISBLANK(AH72),"",IF(ISBLANK(AN72),SUM(AO72,AR72,AU72,AX72,BA72,BD72),0))</f>
        <v>4</v>
      </c>
      <c r="BH72" s="932">
        <f>IF(BG72="","",BG72+BH70)</f>
        <v>99</v>
      </c>
      <c r="BI72" s="917">
        <f>IF(AN72="X",0,COUNT(AO72,AR72,AU72,AX72,BA72,BD72))</f>
        <v>1</v>
      </c>
      <c r="BJ72" s="922">
        <f>COUNTIF(AP72:AQ73,"G")+COUNTIF(AS72:AT73,"G")+COUNTIF(AV72:AW73,"G")+COUNTIF(AY72:AZ73,"G")+COUNTIF(BB72:BC73,"G")+COUNTIF(BE72:BF73,"G")</f>
        <v>0</v>
      </c>
      <c r="BK72" s="917">
        <f>COUNTIF(AP72:AQ73,"B")+COUNTIF(AS72:AT73,"B")+COUNTIF(AV72:AW73,"B")+COUNTIF(AY72:AZ73,"B")+COUNTIF(BB72:BC73,"B")+COUNTIF(BE72:BF73,"B")</f>
        <v>1</v>
      </c>
      <c r="BL72" s="917">
        <f>COUNTIF(AP72:AQ73,"J")+COUNTIF(AS72:AT73,"J")+COUNTIF(AV72:AW73,"J")+COUNTIF(AY72:AZ73,"J")+COUNTIF(BB72:BC73,"J")+COUNTIF(BE72:BF73,"J")</f>
        <v>0</v>
      </c>
      <c r="BM72" s="917">
        <f>COUNTIF(AP72:AQ73,"N")+COUNTIF(AS72:AT73,"N")+COUNTIF(AV72:AW73,"N")+COUNTIF(AY72:AZ73,"N")+COUNTIF(BB72:BC73,"N")+COUNTIF(BE72:BF73,"N")</f>
        <v>0</v>
      </c>
      <c r="BN72" s="919">
        <f>COUNTIF(AP72:AQ73,"O")+COUNTIF(AS72:AT73,"O")+COUNTIF(AV72:AW73,"O")+COUNTIF(AY72:AZ73,"O")+COUNTIF(BB72:BC73,"O")+COUNTIF(BE72:BF73,"O")</f>
        <v>0</v>
      </c>
    </row>
    <row r="73" spans="1:66" ht="14.25" customHeight="1">
      <c r="A73" s="961"/>
      <c r="B73" s="968"/>
      <c r="C73" s="961"/>
      <c r="D73" s="942"/>
      <c r="E73" s="942"/>
      <c r="F73" s="942"/>
      <c r="G73" s="940"/>
      <c r="H73" s="944"/>
      <c r="I73" s="600"/>
      <c r="J73" s="599"/>
      <c r="K73" s="938"/>
      <c r="L73" s="600"/>
      <c r="M73" s="599"/>
      <c r="N73" s="938"/>
      <c r="O73" s="600"/>
      <c r="P73" s="599"/>
      <c r="Q73" s="931"/>
      <c r="R73" s="600"/>
      <c r="S73" s="599"/>
      <c r="T73" s="931"/>
      <c r="U73" s="600"/>
      <c r="V73" s="599"/>
      <c r="W73" s="931"/>
      <c r="X73" s="600"/>
      <c r="Y73" s="599"/>
      <c r="Z73" s="934"/>
      <c r="AA73" s="932"/>
      <c r="AB73" s="918"/>
      <c r="AC73" s="924"/>
      <c r="AD73" s="918"/>
      <c r="AE73" s="918"/>
      <c r="AF73" s="918"/>
      <c r="AG73" s="918"/>
      <c r="AH73" s="961"/>
      <c r="AI73" s="968"/>
      <c r="AJ73" s="961"/>
      <c r="AK73" s="942"/>
      <c r="AL73" s="942"/>
      <c r="AM73" s="942"/>
      <c r="AN73" s="940"/>
      <c r="AO73" s="944"/>
      <c r="AP73" s="600" t="s">
        <v>158</v>
      </c>
      <c r="AQ73" s="599"/>
      <c r="AR73" s="938"/>
      <c r="AS73" s="600"/>
      <c r="AT73" s="599"/>
      <c r="AU73" s="938"/>
      <c r="AV73" s="600"/>
      <c r="AW73" s="599"/>
      <c r="AX73" s="931"/>
      <c r="AY73" s="600"/>
      <c r="AZ73" s="599"/>
      <c r="BA73" s="931"/>
      <c r="BB73" s="600"/>
      <c r="BC73" s="599"/>
      <c r="BD73" s="931"/>
      <c r="BE73" s="600"/>
      <c r="BF73" s="599"/>
      <c r="BG73" s="934"/>
      <c r="BH73" s="932"/>
      <c r="BI73" s="918"/>
      <c r="BJ73" s="924"/>
      <c r="BK73" s="918"/>
      <c r="BL73" s="918"/>
      <c r="BM73" s="918"/>
      <c r="BN73" s="920"/>
    </row>
    <row r="74" spans="1:66" ht="14.25" customHeight="1">
      <c r="A74" s="943">
        <v>7</v>
      </c>
      <c r="B74" s="969" t="s">
        <v>373</v>
      </c>
      <c r="C74" s="943"/>
      <c r="D74" s="937"/>
      <c r="E74" s="937"/>
      <c r="F74" s="937"/>
      <c r="G74" s="986"/>
      <c r="H74" s="1012">
        <v>4</v>
      </c>
      <c r="I74" s="598" t="s">
        <v>158</v>
      </c>
      <c r="J74" s="599"/>
      <c r="K74" s="978"/>
      <c r="L74" s="598"/>
      <c r="M74" s="599"/>
      <c r="N74" s="978"/>
      <c r="O74" s="598"/>
      <c r="P74" s="599"/>
      <c r="Q74" s="935"/>
      <c r="R74" s="598"/>
      <c r="S74" s="599"/>
      <c r="T74" s="935"/>
      <c r="U74" s="598"/>
      <c r="V74" s="599"/>
      <c r="W74" s="935"/>
      <c r="X74" s="598"/>
      <c r="Y74" s="599"/>
      <c r="Z74" s="955">
        <f>IF(ISBLANK(A74),"",IF(ISBLANK(G74),SUM(H74,K74,N74,Q74,T74,W74),0))</f>
        <v>4</v>
      </c>
      <c r="AA74" s="932">
        <f>IF(Z74="","",Z74+AA72)</f>
        <v>21</v>
      </c>
      <c r="AB74" s="917">
        <f>IF(G74="X",0,COUNT(H74,K74,N74,Q74,T74,W74))</f>
        <v>1</v>
      </c>
      <c r="AC74" s="922">
        <f>COUNTIF(I74:J75,"G")+COUNTIF(L74:M75,"G")+COUNTIF(O74:P75,"G")+COUNTIF(R74:S75,"G")+COUNTIF(U74:V75,"G")+COUNTIF(X74:Y75,"G")</f>
        <v>0</v>
      </c>
      <c r="AD74" s="917">
        <f>COUNTIF(I74:J75,"B")+COUNTIF(L74:M75,"B")+COUNTIF(O74:P75,"B")+COUNTIF(R74:S75,"B")+COUNTIF(U74:V75,"B")+COUNTIF(X74:Y75,"B")</f>
        <v>2</v>
      </c>
      <c r="AE74" s="917">
        <f>COUNTIF(I74:J75,"G")+COUNTIF(L74:M75,"G")+COUNTIF(O74:P75,"G")+COUNTIF(R74:S75,"G")+COUNTIF(U74:V75,"G")+COUNTIF(X74:Y75,"G")</f>
        <v>0</v>
      </c>
      <c r="AF74" s="917">
        <f>COUNTIF(I74:J75,"G")+COUNTIF(L74:M75,"G")+COUNTIF(O74:P75,"G")+COUNTIF(R74:S75,"G")+COUNTIF(U74:V75,"G")+COUNTIF(X74:Y75,"G")</f>
        <v>0</v>
      </c>
      <c r="AG74" s="917">
        <f>COUNTIF(I74:J75,"G")+COUNTIF(L74:M75,"G")+COUNTIF(O74:P75,"G")+COUNTIF(R74:S75,"G")+COUNTIF(U74:V75,"G")+COUNTIF(X74:Y75,"G")</f>
        <v>0</v>
      </c>
      <c r="AH74" s="943">
        <v>7</v>
      </c>
      <c r="AI74" s="969" t="s">
        <v>339</v>
      </c>
      <c r="AJ74" s="943"/>
      <c r="AK74" s="937">
        <v>1</v>
      </c>
      <c r="AL74" s="937"/>
      <c r="AM74" s="937"/>
      <c r="AN74" s="986"/>
      <c r="AO74" s="1012">
        <v>4</v>
      </c>
      <c r="AP74" s="598"/>
      <c r="AQ74" s="599"/>
      <c r="AR74" s="978"/>
      <c r="AS74" s="598"/>
      <c r="AT74" s="599"/>
      <c r="AU74" s="978"/>
      <c r="AV74" s="598"/>
      <c r="AW74" s="599"/>
      <c r="AX74" s="935"/>
      <c r="AY74" s="598"/>
      <c r="AZ74" s="599"/>
      <c r="BA74" s="935"/>
      <c r="BB74" s="598"/>
      <c r="BC74" s="599"/>
      <c r="BD74" s="935"/>
      <c r="BE74" s="598"/>
      <c r="BF74" s="599"/>
      <c r="BG74" s="955">
        <f>IF(ISBLANK(AH74),"",IF(ISBLANK(AN74),SUM(AO74,AR74,AU74,AX74,BA74,BD74),0))</f>
        <v>4</v>
      </c>
      <c r="BH74" s="932">
        <f>IF(BG74="","",BG74+BH72)</f>
        <v>103</v>
      </c>
      <c r="BI74" s="917">
        <f>IF(AN74="X",0,COUNT(AO74,AR74,AU74,AX74,BA74,BD74))</f>
        <v>1</v>
      </c>
      <c r="BJ74" s="922">
        <f>COUNTIF(AP74:AQ75,"G")+COUNTIF(AS74:AT75,"G")+COUNTIF(AV74:AW75,"G")+COUNTIF(AY74:AZ75,"G")+COUNTIF(BB74:BC75,"G")+COUNTIF(BE74:BF75,"G")</f>
        <v>0</v>
      </c>
      <c r="BK74" s="917">
        <f>COUNTIF(AP74:AQ75,"B")+COUNTIF(AS74:AT75,"B")+COUNTIF(AV74:AW75,"B")+COUNTIF(AY74:AZ75,"B")+COUNTIF(BB74:BC75,"B")+COUNTIF(BE74:BF75,"B")</f>
        <v>0</v>
      </c>
      <c r="BL74" s="917">
        <f>COUNTIF(AP74:AQ75,"J")+COUNTIF(AS74:AT75,"J")+COUNTIF(AV74:AW75,"J")+COUNTIF(AY74:AZ75,"J")+COUNTIF(BB74:BC75,"J")+COUNTIF(BE74:BF75,"J")</f>
        <v>0</v>
      </c>
      <c r="BM74" s="917">
        <f>COUNTIF(AP74:AQ75,"N")+COUNTIF(AS74:AT75,"N")+COUNTIF(AV74:AW75,"N")+COUNTIF(AY74:AZ75,"N")+COUNTIF(BB74:BC75,"N")+COUNTIF(BE74:BF75,"N")</f>
        <v>0</v>
      </c>
      <c r="BN74" s="919">
        <f>COUNTIF(AP74:AQ75,"O")+COUNTIF(AS74:AT75,"O")+COUNTIF(AV74:AW75,"O")+COUNTIF(AY74:AZ75,"O")+COUNTIF(BB74:BC75,"O")+COUNTIF(BE74:BF75,"O")</f>
        <v>0</v>
      </c>
    </row>
    <row r="75" spans="1:66" ht="14.25" customHeight="1">
      <c r="A75" s="944"/>
      <c r="B75" s="970"/>
      <c r="C75" s="944"/>
      <c r="D75" s="938"/>
      <c r="E75" s="938"/>
      <c r="F75" s="938"/>
      <c r="G75" s="987"/>
      <c r="H75" s="1013"/>
      <c r="I75" s="598" t="s">
        <v>158</v>
      </c>
      <c r="J75" s="599"/>
      <c r="K75" s="979"/>
      <c r="L75" s="598"/>
      <c r="M75" s="599"/>
      <c r="N75" s="979"/>
      <c r="O75" s="598"/>
      <c r="P75" s="599"/>
      <c r="Q75" s="936"/>
      <c r="R75" s="598"/>
      <c r="S75" s="599"/>
      <c r="T75" s="936"/>
      <c r="U75" s="598"/>
      <c r="V75" s="599"/>
      <c r="W75" s="936"/>
      <c r="X75" s="598"/>
      <c r="Y75" s="599"/>
      <c r="Z75" s="956"/>
      <c r="AA75" s="932"/>
      <c r="AB75" s="918"/>
      <c r="AC75" s="924"/>
      <c r="AD75" s="918"/>
      <c r="AE75" s="918"/>
      <c r="AF75" s="918"/>
      <c r="AG75" s="918"/>
      <c r="AH75" s="944"/>
      <c r="AI75" s="970"/>
      <c r="AJ75" s="944"/>
      <c r="AK75" s="938"/>
      <c r="AL75" s="938"/>
      <c r="AM75" s="938"/>
      <c r="AN75" s="987"/>
      <c r="AO75" s="1013"/>
      <c r="AP75" s="598"/>
      <c r="AQ75" s="599"/>
      <c r="AR75" s="979"/>
      <c r="AS75" s="598"/>
      <c r="AT75" s="599"/>
      <c r="AU75" s="979"/>
      <c r="AV75" s="598"/>
      <c r="AW75" s="599"/>
      <c r="AX75" s="936"/>
      <c r="AY75" s="598"/>
      <c r="AZ75" s="599"/>
      <c r="BA75" s="936"/>
      <c r="BB75" s="598"/>
      <c r="BC75" s="599"/>
      <c r="BD75" s="936"/>
      <c r="BE75" s="598"/>
      <c r="BF75" s="599"/>
      <c r="BG75" s="956"/>
      <c r="BH75" s="932"/>
      <c r="BI75" s="918"/>
      <c r="BJ75" s="924"/>
      <c r="BK75" s="918"/>
      <c r="BL75" s="918"/>
      <c r="BM75" s="918"/>
      <c r="BN75" s="920"/>
    </row>
    <row r="76" spans="1:66" ht="14.25" customHeight="1">
      <c r="A76" s="960">
        <v>8</v>
      </c>
      <c r="B76" s="967" t="s">
        <v>449</v>
      </c>
      <c r="C76" s="960">
        <v>1</v>
      </c>
      <c r="D76" s="941"/>
      <c r="E76" s="941"/>
      <c r="F76" s="941"/>
      <c r="G76" s="939"/>
      <c r="H76" s="943">
        <v>0</v>
      </c>
      <c r="I76" s="600"/>
      <c r="J76" s="599"/>
      <c r="K76" s="937"/>
      <c r="L76" s="600"/>
      <c r="M76" s="599"/>
      <c r="N76" s="937"/>
      <c r="O76" s="600"/>
      <c r="P76" s="599"/>
      <c r="Q76" s="930"/>
      <c r="R76" s="600"/>
      <c r="S76" s="599"/>
      <c r="T76" s="930"/>
      <c r="U76" s="600"/>
      <c r="V76" s="599"/>
      <c r="W76" s="930"/>
      <c r="X76" s="600"/>
      <c r="Y76" s="599"/>
      <c r="Z76" s="933">
        <f>IF(ISBLANK(A76),"",IF(ISBLANK(G76),SUM(H76,K76,N76,Q76,T76,W76),0))</f>
        <v>0</v>
      </c>
      <c r="AA76" s="932">
        <f>IF(Z76="","",Z76+AA74)</f>
        <v>21</v>
      </c>
      <c r="AB76" s="917">
        <f>IF(G76="X",0,COUNT(H76,K76,N76,Q76,T76,W76))</f>
        <v>1</v>
      </c>
      <c r="AC76" s="922">
        <f>COUNTIF(I76:J77,"G")+COUNTIF(L76:M77,"G")+COUNTIF(O76:P77,"G")+COUNTIF(R76:S77,"G")+COUNTIF(U76:V77,"G")+COUNTIF(X76:Y77,"G")</f>
        <v>0</v>
      </c>
      <c r="AD76" s="917">
        <f>COUNTIF(I76:J77,"B")+COUNTIF(L76:M77,"B")+COUNTIF(O76:P77,"B")+COUNTIF(R76:S77,"B")+COUNTIF(U76:V77,"B")+COUNTIF(X76:Y77,"B")</f>
        <v>0</v>
      </c>
      <c r="AE76" s="917">
        <f>COUNTIF(I76:J77,"G")+COUNTIF(L76:M77,"G")+COUNTIF(O76:P77,"G")+COUNTIF(R76:S77,"G")+COUNTIF(U76:V77,"G")+COUNTIF(X76:Y77,"G")</f>
        <v>0</v>
      </c>
      <c r="AF76" s="917">
        <f>COUNTIF(I76:J77,"G")+COUNTIF(L76:M77,"G")+COUNTIF(O76:P77,"G")+COUNTIF(R76:S77,"G")+COUNTIF(U76:V77,"G")+COUNTIF(X76:Y77,"G")</f>
        <v>0</v>
      </c>
      <c r="AG76" s="917">
        <f>COUNTIF(I76:J77,"G")+COUNTIF(L76:M77,"G")+COUNTIF(O76:P77,"G")+COUNTIF(R76:S77,"G")+COUNTIF(U76:V77,"G")+COUNTIF(X76:Y77,"G")</f>
        <v>0</v>
      </c>
      <c r="AH76" s="960">
        <v>8</v>
      </c>
      <c r="AI76" s="967" t="s">
        <v>448</v>
      </c>
      <c r="AJ76" s="960"/>
      <c r="AK76" s="941">
        <v>1</v>
      </c>
      <c r="AL76" s="941"/>
      <c r="AM76" s="941"/>
      <c r="AN76" s="939"/>
      <c r="AO76" s="943">
        <v>5</v>
      </c>
      <c r="AP76" s="600" t="s">
        <v>158</v>
      </c>
      <c r="AQ76" s="599" t="s">
        <v>380</v>
      </c>
      <c r="AR76" s="937">
        <v>5</v>
      </c>
      <c r="AS76" s="600" t="s">
        <v>158</v>
      </c>
      <c r="AT76" s="599" t="s">
        <v>380</v>
      </c>
      <c r="AU76" s="937">
        <v>4</v>
      </c>
      <c r="AV76" s="600" t="s">
        <v>158</v>
      </c>
      <c r="AW76" s="599"/>
      <c r="AX76" s="930"/>
      <c r="AY76" s="600"/>
      <c r="AZ76" s="599"/>
      <c r="BA76" s="930"/>
      <c r="BB76" s="600"/>
      <c r="BC76" s="599"/>
      <c r="BD76" s="930"/>
      <c r="BE76" s="600"/>
      <c r="BF76" s="599"/>
      <c r="BG76" s="933">
        <f>IF(ISBLANK(AH76),"",IF(ISBLANK(AN76),SUM(AO76,AR76,AU76,AX76,BA76,BD76),0))</f>
        <v>14</v>
      </c>
      <c r="BH76" s="932">
        <f>IF(BG76="","",BG76+BH74)</f>
        <v>117</v>
      </c>
      <c r="BI76" s="917">
        <f>IF(AN76="X",0,COUNT(AO76,AR76,AU76,AX76,BA76,BD76))</f>
        <v>3</v>
      </c>
      <c r="BJ76" s="922">
        <f>COUNTIF(AP76:AQ77,"G")+COUNTIF(AS76:AT77,"G")+COUNTIF(AV76:AW77,"G")+COUNTIF(AY76:AZ77,"G")+COUNTIF(BB76:BC77,"G")+COUNTIF(BE76:BF77,"G")</f>
        <v>0</v>
      </c>
      <c r="BK76" s="917">
        <f>COUNTIF(AP76:AQ77,"B")+COUNTIF(AS76:AT77,"B")+COUNTIF(AV76:AW77,"B")+COUNTIF(AY76:AZ77,"B")+COUNTIF(BB76:BC77,"B")+COUNTIF(BE76:BF77,"B")</f>
        <v>6</v>
      </c>
      <c r="BL76" s="917">
        <f>COUNTIF(AP76:AQ77,"J")+COUNTIF(AS76:AT77,"J")+COUNTIF(AV76:AW77,"J")+COUNTIF(AY76:AZ77,"J")+COUNTIF(BB76:BC77,"J")+COUNTIF(BE76:BF77,"J")</f>
        <v>2</v>
      </c>
      <c r="BM76" s="917">
        <f>COUNTIF(AP76:AQ77,"N")+COUNTIF(AS76:AT77,"N")+COUNTIF(AV76:AW77,"N")+COUNTIF(AY76:AZ77,"N")+COUNTIF(BB76:BC77,"N")+COUNTIF(BE76:BF77,"N")</f>
        <v>0</v>
      </c>
      <c r="BN76" s="919">
        <f>COUNTIF(AP76:AQ77,"O")+COUNTIF(AS76:AT77,"O")+COUNTIF(AV76:AW77,"O")+COUNTIF(AY76:AZ77,"O")+COUNTIF(BB76:BC77,"O")+COUNTIF(BE76:BF77,"O")</f>
        <v>0</v>
      </c>
    </row>
    <row r="77" spans="1:66" ht="14.25" customHeight="1">
      <c r="A77" s="961"/>
      <c r="B77" s="968"/>
      <c r="C77" s="961"/>
      <c r="D77" s="942"/>
      <c r="E77" s="942"/>
      <c r="F77" s="942"/>
      <c r="G77" s="940"/>
      <c r="H77" s="944"/>
      <c r="I77" s="600"/>
      <c r="J77" s="599"/>
      <c r="K77" s="938"/>
      <c r="L77" s="600"/>
      <c r="M77" s="599"/>
      <c r="N77" s="938"/>
      <c r="O77" s="600"/>
      <c r="P77" s="599"/>
      <c r="Q77" s="931"/>
      <c r="R77" s="600"/>
      <c r="S77" s="599"/>
      <c r="T77" s="931"/>
      <c r="U77" s="600"/>
      <c r="V77" s="599"/>
      <c r="W77" s="931"/>
      <c r="X77" s="600"/>
      <c r="Y77" s="599"/>
      <c r="Z77" s="934"/>
      <c r="AA77" s="932"/>
      <c r="AB77" s="918"/>
      <c r="AC77" s="924"/>
      <c r="AD77" s="918"/>
      <c r="AE77" s="918"/>
      <c r="AF77" s="918"/>
      <c r="AG77" s="918"/>
      <c r="AH77" s="961"/>
      <c r="AI77" s="968"/>
      <c r="AJ77" s="961"/>
      <c r="AK77" s="942"/>
      <c r="AL77" s="942"/>
      <c r="AM77" s="942"/>
      <c r="AN77" s="940"/>
      <c r="AO77" s="944"/>
      <c r="AP77" s="600" t="s">
        <v>158</v>
      </c>
      <c r="AQ77" s="599"/>
      <c r="AR77" s="938"/>
      <c r="AS77" s="600" t="s">
        <v>158</v>
      </c>
      <c r="AT77" s="599"/>
      <c r="AU77" s="938"/>
      <c r="AV77" s="600" t="s">
        <v>158</v>
      </c>
      <c r="AW77" s="599"/>
      <c r="AX77" s="931"/>
      <c r="AY77" s="600"/>
      <c r="AZ77" s="599"/>
      <c r="BA77" s="931"/>
      <c r="BB77" s="600"/>
      <c r="BC77" s="599"/>
      <c r="BD77" s="931"/>
      <c r="BE77" s="600"/>
      <c r="BF77" s="599"/>
      <c r="BG77" s="934"/>
      <c r="BH77" s="932"/>
      <c r="BI77" s="918"/>
      <c r="BJ77" s="924"/>
      <c r="BK77" s="918"/>
      <c r="BL77" s="918"/>
      <c r="BM77" s="918"/>
      <c r="BN77" s="920"/>
    </row>
    <row r="78" spans="1:66" ht="14.25" customHeight="1">
      <c r="A78" s="943">
        <v>9</v>
      </c>
      <c r="B78" s="969" t="s">
        <v>368</v>
      </c>
      <c r="C78" s="943"/>
      <c r="D78" s="937">
        <v>1</v>
      </c>
      <c r="E78" s="937">
        <v>1</v>
      </c>
      <c r="F78" s="937"/>
      <c r="G78" s="986"/>
      <c r="H78" s="1012">
        <v>0</v>
      </c>
      <c r="I78" s="598"/>
      <c r="J78" s="599"/>
      <c r="K78" s="978"/>
      <c r="L78" s="598"/>
      <c r="M78" s="599"/>
      <c r="N78" s="978"/>
      <c r="O78" s="598"/>
      <c r="P78" s="599"/>
      <c r="Q78" s="935"/>
      <c r="R78" s="598"/>
      <c r="S78" s="599"/>
      <c r="T78" s="935"/>
      <c r="U78" s="598"/>
      <c r="V78" s="599"/>
      <c r="W78" s="935"/>
      <c r="X78" s="598"/>
      <c r="Y78" s="599"/>
      <c r="Z78" s="955">
        <f>IF(ISBLANK(A78),"",IF(ISBLANK(G78),SUM(H78,K78,N78,Q78,T78,W78),0))</f>
        <v>0</v>
      </c>
      <c r="AA78" s="932">
        <f>IF(Z78="","",Z78+AA76)</f>
        <v>21</v>
      </c>
      <c r="AB78" s="917">
        <f>IF(G78="X",0,COUNT(H78,K78,N78,Q78,T78,W78))</f>
        <v>1</v>
      </c>
      <c r="AC78" s="922">
        <f>COUNTIF(I78:J79,"G")+COUNTIF(L78:M79,"G")+COUNTIF(O78:P79,"G")+COUNTIF(R78:S79,"G")+COUNTIF(U78:V79,"G")+COUNTIF(X78:Y79,"G")</f>
        <v>0</v>
      </c>
      <c r="AD78" s="917">
        <f>COUNTIF(I78:J79,"B")+COUNTIF(L78:M79,"B")+COUNTIF(O78:P79,"B")+COUNTIF(R78:S79,"B")+COUNTIF(U78:V79,"B")+COUNTIF(X78:Y79,"B")</f>
        <v>0</v>
      </c>
      <c r="AE78" s="917">
        <f>COUNTIF(I78:J79,"G")+COUNTIF(L78:M79,"G")+COUNTIF(O78:P79,"G")+COUNTIF(R78:S79,"G")+COUNTIF(U78:V79,"G")+COUNTIF(X78:Y79,"G")</f>
        <v>0</v>
      </c>
      <c r="AF78" s="917">
        <f>COUNTIF(I78:J79,"G")+COUNTIF(L78:M79,"G")+COUNTIF(O78:P79,"G")+COUNTIF(R78:S79,"G")+COUNTIF(U78:V79,"G")+COUNTIF(X78:Y79,"G")</f>
        <v>0</v>
      </c>
      <c r="AG78" s="917">
        <f>COUNTIF(I78:J79,"G")+COUNTIF(L78:M79,"G")+COUNTIF(O78:P79,"G")+COUNTIF(R78:S79,"G")+COUNTIF(U78:V79,"G")+COUNTIF(X78:Y79,"G")</f>
        <v>0</v>
      </c>
      <c r="AH78" s="943">
        <v>9</v>
      </c>
      <c r="AI78" s="969" t="s">
        <v>338</v>
      </c>
      <c r="AJ78" s="943"/>
      <c r="AK78" s="937"/>
      <c r="AL78" s="937"/>
      <c r="AM78" s="937"/>
      <c r="AN78" s="986"/>
      <c r="AO78" s="1012">
        <v>2</v>
      </c>
      <c r="AP78" s="598"/>
      <c r="AQ78" s="599"/>
      <c r="AR78" s="978"/>
      <c r="AS78" s="598"/>
      <c r="AT78" s="599"/>
      <c r="AU78" s="978"/>
      <c r="AV78" s="598"/>
      <c r="AW78" s="599"/>
      <c r="AX78" s="935"/>
      <c r="AY78" s="598"/>
      <c r="AZ78" s="599"/>
      <c r="BA78" s="935"/>
      <c r="BB78" s="598"/>
      <c r="BC78" s="599"/>
      <c r="BD78" s="935"/>
      <c r="BE78" s="598"/>
      <c r="BF78" s="599"/>
      <c r="BG78" s="955">
        <f>IF(ISBLANK(AH78),"",IF(ISBLANK(AN78),SUM(AO78,AR78,AU78,AX78,BA78,BD78),0))</f>
        <v>2</v>
      </c>
      <c r="BH78" s="932">
        <f>IF(BG78="","",BG78+BH76)</f>
        <v>119</v>
      </c>
      <c r="BI78" s="917">
        <f>IF(AN78="X",0,COUNT(AO78,AR78,AU78,AX78,BA78,BD78))</f>
        <v>1</v>
      </c>
      <c r="BJ78" s="922">
        <f>COUNTIF(AP78:AQ79,"G")+COUNTIF(AS78:AT79,"G")+COUNTIF(AV78:AW79,"G")+COUNTIF(AY78:AZ79,"G")+COUNTIF(BB78:BC79,"G")+COUNTIF(BE78:BF79,"G")</f>
        <v>0</v>
      </c>
      <c r="BK78" s="917">
        <f>COUNTIF(AP78:AQ79,"B")+COUNTIF(AS78:AT79,"B")+COUNTIF(AV78:AW79,"B")+COUNTIF(AY78:AZ79,"B")+COUNTIF(BB78:BC79,"B")+COUNTIF(BE78:BF79,"B")</f>
        <v>0</v>
      </c>
      <c r="BL78" s="917">
        <f>COUNTIF(AP78:AQ79,"J")+COUNTIF(AS78:AT79,"J")+COUNTIF(AV78:AW79,"J")+COUNTIF(AY78:AZ79,"J")+COUNTIF(BB78:BC79,"J")+COUNTIF(BE78:BF79,"J")</f>
        <v>0</v>
      </c>
      <c r="BM78" s="917">
        <f>COUNTIF(AP78:AQ79,"N")+COUNTIF(AS78:AT79,"N")+COUNTIF(AV78:AW79,"N")+COUNTIF(AY78:AZ79,"N")+COUNTIF(BB78:BC79,"N")+COUNTIF(BE78:BF79,"N")</f>
        <v>0</v>
      </c>
      <c r="BN78" s="919">
        <f>COUNTIF(AP78:AQ79,"O")+COUNTIF(AS78:AT79,"O")+COUNTIF(AV78:AW79,"O")+COUNTIF(AY78:AZ79,"O")+COUNTIF(BB78:BC79,"O")+COUNTIF(BE78:BF79,"O")</f>
        <v>0</v>
      </c>
    </row>
    <row r="79" spans="1:66" ht="14.25" customHeight="1">
      <c r="A79" s="944"/>
      <c r="B79" s="970"/>
      <c r="C79" s="944"/>
      <c r="D79" s="938"/>
      <c r="E79" s="938"/>
      <c r="F79" s="938"/>
      <c r="G79" s="987"/>
      <c r="H79" s="1013"/>
      <c r="I79" s="598"/>
      <c r="J79" s="599"/>
      <c r="K79" s="979"/>
      <c r="L79" s="598"/>
      <c r="M79" s="599"/>
      <c r="N79" s="979"/>
      <c r="O79" s="598"/>
      <c r="P79" s="599"/>
      <c r="Q79" s="936"/>
      <c r="R79" s="598"/>
      <c r="S79" s="599"/>
      <c r="T79" s="936"/>
      <c r="U79" s="598"/>
      <c r="V79" s="599"/>
      <c r="W79" s="936"/>
      <c r="X79" s="598"/>
      <c r="Y79" s="599"/>
      <c r="Z79" s="956"/>
      <c r="AA79" s="932"/>
      <c r="AB79" s="918"/>
      <c r="AC79" s="924"/>
      <c r="AD79" s="918"/>
      <c r="AE79" s="918"/>
      <c r="AF79" s="918"/>
      <c r="AG79" s="918"/>
      <c r="AH79" s="944"/>
      <c r="AI79" s="970"/>
      <c r="AJ79" s="944"/>
      <c r="AK79" s="938"/>
      <c r="AL79" s="938"/>
      <c r="AM79" s="938"/>
      <c r="AN79" s="987"/>
      <c r="AO79" s="1013"/>
      <c r="AP79" s="598"/>
      <c r="AQ79" s="599"/>
      <c r="AR79" s="979"/>
      <c r="AS79" s="598"/>
      <c r="AT79" s="599"/>
      <c r="AU79" s="979"/>
      <c r="AV79" s="598"/>
      <c r="AW79" s="599"/>
      <c r="AX79" s="936"/>
      <c r="AY79" s="598"/>
      <c r="AZ79" s="599"/>
      <c r="BA79" s="936"/>
      <c r="BB79" s="598"/>
      <c r="BC79" s="599"/>
      <c r="BD79" s="936"/>
      <c r="BE79" s="598"/>
      <c r="BF79" s="599"/>
      <c r="BG79" s="956"/>
      <c r="BH79" s="932"/>
      <c r="BI79" s="918"/>
      <c r="BJ79" s="924"/>
      <c r="BK79" s="918"/>
      <c r="BL79" s="918"/>
      <c r="BM79" s="918"/>
      <c r="BN79" s="920"/>
    </row>
    <row r="80" spans="1:66" ht="14.25" customHeight="1">
      <c r="A80" s="960">
        <v>10</v>
      </c>
      <c r="B80" s="967" t="s">
        <v>373</v>
      </c>
      <c r="C80" s="960"/>
      <c r="D80" s="941">
        <v>1</v>
      </c>
      <c r="E80" s="941"/>
      <c r="F80" s="941"/>
      <c r="G80" s="939"/>
      <c r="H80" s="943">
        <v>0</v>
      </c>
      <c r="I80" s="600"/>
      <c r="J80" s="599"/>
      <c r="K80" s="937"/>
      <c r="L80" s="600"/>
      <c r="M80" s="599"/>
      <c r="N80" s="937"/>
      <c r="O80" s="600"/>
      <c r="P80" s="599"/>
      <c r="Q80" s="930"/>
      <c r="R80" s="600"/>
      <c r="S80" s="599"/>
      <c r="T80" s="930"/>
      <c r="U80" s="600"/>
      <c r="V80" s="599"/>
      <c r="W80" s="930"/>
      <c r="X80" s="600"/>
      <c r="Y80" s="599"/>
      <c r="Z80" s="933">
        <f>IF(ISBLANK(A80),"",IF(ISBLANK(G80),SUM(H80,K80,N80,Q80,T80,W80),0))</f>
        <v>0</v>
      </c>
      <c r="AA80" s="932">
        <f>IF(Z80="","",Z80+AA78)</f>
        <v>21</v>
      </c>
      <c r="AB80" s="917">
        <f>IF(G80="X",0,COUNT(H80,K80,N80,Q80,T80,W80))</f>
        <v>1</v>
      </c>
      <c r="AC80" s="922">
        <f>COUNTIF(I80:J81,"G")+COUNTIF(L80:M81,"G")+COUNTIF(O80:P81,"G")+COUNTIF(R80:S81,"G")+COUNTIF(U80:V81,"G")+COUNTIF(X80:Y81,"G")</f>
        <v>0</v>
      </c>
      <c r="AD80" s="917">
        <f>COUNTIF(I80:J81,"B")+COUNTIF(L80:M81,"B")+COUNTIF(O80:P81,"B")+COUNTIF(R80:S81,"B")+COUNTIF(U80:V81,"B")+COUNTIF(X80:Y81,"B")</f>
        <v>0</v>
      </c>
      <c r="AE80" s="917">
        <f>COUNTIF(I80:J81,"G")+COUNTIF(L80:M81,"G")+COUNTIF(O80:P81,"G")+COUNTIF(R80:S81,"G")+COUNTIF(U80:V81,"G")+COUNTIF(X80:Y81,"G")</f>
        <v>0</v>
      </c>
      <c r="AF80" s="917">
        <f>COUNTIF(I80:J81,"G")+COUNTIF(L80:M81,"G")+COUNTIF(O80:P81,"G")+COUNTIF(R80:S81,"G")+COUNTIF(U80:V81,"G")+COUNTIF(X80:Y81,"G")</f>
        <v>0</v>
      </c>
      <c r="AG80" s="917">
        <f>COUNTIF(I80:J81,"G")+COUNTIF(L80:M81,"G")+COUNTIF(O80:P81,"G")+COUNTIF(R80:S81,"G")+COUNTIF(U80:V81,"G")+COUNTIF(X80:Y81,"G")</f>
        <v>0</v>
      </c>
      <c r="AH80" s="960">
        <v>10</v>
      </c>
      <c r="AI80" s="967" t="s">
        <v>447</v>
      </c>
      <c r="AJ80" s="960">
        <v>1</v>
      </c>
      <c r="AK80" s="941"/>
      <c r="AL80" s="941"/>
      <c r="AM80" s="941"/>
      <c r="AN80" s="939"/>
      <c r="AO80" s="943">
        <v>5</v>
      </c>
      <c r="AP80" s="600" t="s">
        <v>158</v>
      </c>
      <c r="AQ80" s="599"/>
      <c r="AR80" s="937">
        <v>4</v>
      </c>
      <c r="AS80" s="600" t="s">
        <v>158</v>
      </c>
      <c r="AT80" s="599"/>
      <c r="AU80" s="937"/>
      <c r="AV80" s="600"/>
      <c r="AW80" s="599"/>
      <c r="AX80" s="930"/>
      <c r="AY80" s="600"/>
      <c r="AZ80" s="599"/>
      <c r="BA80" s="930"/>
      <c r="BB80" s="600"/>
      <c r="BC80" s="599"/>
      <c r="BD80" s="930"/>
      <c r="BE80" s="600"/>
      <c r="BF80" s="599"/>
      <c r="BG80" s="933">
        <f>IF(ISBLANK(AH80),"",IF(ISBLANK(AN80),SUM(AO80,AR80,AU80,AX80,BA80,BD80),0))</f>
        <v>9</v>
      </c>
      <c r="BH80" s="932">
        <f>IF(BG80="","",BG80+BH78)</f>
        <v>128</v>
      </c>
      <c r="BI80" s="917">
        <f>IF(AN80="X",0,COUNT(AO80,AR80,AU80,AX80,BA80,BD80))</f>
        <v>2</v>
      </c>
      <c r="BJ80" s="922">
        <f>COUNTIF(AP80:AQ81,"G")+COUNTIF(AS80:AT81,"G")+COUNTIF(AV80:AW81,"G")+COUNTIF(AY80:AZ81,"G")+COUNTIF(BB80:BC81,"G")+COUNTIF(BE80:BF81,"G")</f>
        <v>1</v>
      </c>
      <c r="BK80" s="917">
        <f>COUNTIF(AP80:AQ81,"B")+COUNTIF(AS80:AT81,"B")+COUNTIF(AV80:AW81,"B")+COUNTIF(AY80:AZ81,"B")+COUNTIF(BB80:BC81,"B")+COUNTIF(BE80:BF81,"B")</f>
        <v>2</v>
      </c>
      <c r="BL80" s="917">
        <f>COUNTIF(AP80:AQ81,"J")+COUNTIF(AS80:AT81,"J")+COUNTIF(AV80:AW81,"J")+COUNTIF(AY80:AZ81,"J")+COUNTIF(BB80:BC81,"J")+COUNTIF(BE80:BF81,"J")</f>
        <v>0</v>
      </c>
      <c r="BM80" s="917">
        <f>COUNTIF(AP80:AQ81,"N")+COUNTIF(AS80:AT81,"N")+COUNTIF(AV80:AW81,"N")+COUNTIF(AY80:AZ81,"N")+COUNTIF(BB80:BC81,"N")+COUNTIF(BE80:BF81,"N")</f>
        <v>0</v>
      </c>
      <c r="BN80" s="919">
        <f>COUNTIF(AP80:AQ81,"O")+COUNTIF(AS80:AT81,"O")+COUNTIF(AV80:AW81,"O")+COUNTIF(AY80:AZ81,"O")+COUNTIF(BB80:BC81,"O")+COUNTIF(BE80:BF81,"O")</f>
        <v>0</v>
      </c>
    </row>
    <row r="81" spans="1:66" ht="14.25" customHeight="1">
      <c r="A81" s="961"/>
      <c r="B81" s="968"/>
      <c r="C81" s="961"/>
      <c r="D81" s="942"/>
      <c r="E81" s="942"/>
      <c r="F81" s="942"/>
      <c r="G81" s="940"/>
      <c r="H81" s="944"/>
      <c r="I81" s="600"/>
      <c r="J81" s="599"/>
      <c r="K81" s="938"/>
      <c r="L81" s="600"/>
      <c r="M81" s="599"/>
      <c r="N81" s="938"/>
      <c r="O81" s="600"/>
      <c r="P81" s="599"/>
      <c r="Q81" s="931"/>
      <c r="R81" s="600"/>
      <c r="S81" s="599"/>
      <c r="T81" s="931"/>
      <c r="U81" s="600"/>
      <c r="V81" s="599"/>
      <c r="W81" s="931"/>
      <c r="X81" s="600"/>
      <c r="Y81" s="599"/>
      <c r="Z81" s="934"/>
      <c r="AA81" s="932"/>
      <c r="AB81" s="918"/>
      <c r="AC81" s="924"/>
      <c r="AD81" s="918"/>
      <c r="AE81" s="918"/>
      <c r="AF81" s="918"/>
      <c r="AG81" s="918"/>
      <c r="AH81" s="961"/>
      <c r="AI81" s="968"/>
      <c r="AJ81" s="961"/>
      <c r="AK81" s="942"/>
      <c r="AL81" s="942"/>
      <c r="AM81" s="942"/>
      <c r="AN81" s="940"/>
      <c r="AO81" s="944"/>
      <c r="AP81" s="600"/>
      <c r="AQ81" s="599" t="s">
        <v>155</v>
      </c>
      <c r="AR81" s="938"/>
      <c r="AS81" s="600"/>
      <c r="AT81" s="599"/>
      <c r="AU81" s="938"/>
      <c r="AV81" s="600"/>
      <c r="AW81" s="599"/>
      <c r="AX81" s="931"/>
      <c r="AY81" s="600"/>
      <c r="AZ81" s="599"/>
      <c r="BA81" s="931"/>
      <c r="BB81" s="600"/>
      <c r="BC81" s="599"/>
      <c r="BD81" s="931"/>
      <c r="BE81" s="600"/>
      <c r="BF81" s="599"/>
      <c r="BG81" s="934"/>
      <c r="BH81" s="932"/>
      <c r="BI81" s="918"/>
      <c r="BJ81" s="924"/>
      <c r="BK81" s="918"/>
      <c r="BL81" s="918"/>
      <c r="BM81" s="918"/>
      <c r="BN81" s="920"/>
    </row>
    <row r="82" spans="1:66" ht="14.25" customHeight="1">
      <c r="A82" s="943">
        <v>11</v>
      </c>
      <c r="B82" s="969" t="s">
        <v>449</v>
      </c>
      <c r="C82" s="943"/>
      <c r="D82" s="937"/>
      <c r="E82" s="937"/>
      <c r="F82" s="937"/>
      <c r="G82" s="986"/>
      <c r="H82" s="1012">
        <v>0</v>
      </c>
      <c r="I82" s="598"/>
      <c r="J82" s="599"/>
      <c r="K82" s="978"/>
      <c r="L82" s="598"/>
      <c r="M82" s="599"/>
      <c r="N82" s="978"/>
      <c r="O82" s="598"/>
      <c r="P82" s="599"/>
      <c r="Q82" s="935"/>
      <c r="R82" s="598"/>
      <c r="S82" s="599"/>
      <c r="T82" s="935"/>
      <c r="U82" s="598"/>
      <c r="V82" s="599"/>
      <c r="W82" s="935"/>
      <c r="X82" s="598"/>
      <c r="Y82" s="599"/>
      <c r="Z82" s="955">
        <f>IF(ISBLANK(A82),"",IF(ISBLANK(G82),SUM(H82,K82,N82,Q82,T82,W82),0))</f>
        <v>0</v>
      </c>
      <c r="AA82" s="932">
        <f>IF(Z82="","",Z82+AA80)</f>
        <v>21</v>
      </c>
      <c r="AB82" s="917">
        <f>IF(G82="X",0,COUNT(H82,K82,N82,Q82,T82,W82))</f>
        <v>1</v>
      </c>
      <c r="AC82" s="922">
        <f>COUNTIF(I82:J83,"G")+COUNTIF(L82:M83,"G")+COUNTIF(O82:P83,"G")+COUNTIF(R82:S83,"G")+COUNTIF(U82:V83,"G")+COUNTIF(X82:Y83,"G")</f>
        <v>0</v>
      </c>
      <c r="AD82" s="917">
        <f>COUNTIF(I82:J83,"B")+COUNTIF(L82:M83,"B")+COUNTIF(O82:P83,"B")+COUNTIF(R82:S83,"B")+COUNTIF(U82:V83,"B")+COUNTIF(X82:Y83,"B")</f>
        <v>0</v>
      </c>
      <c r="AE82" s="917">
        <f>COUNTIF(I82:J83,"G")+COUNTIF(L82:M83,"G")+COUNTIF(O82:P83,"G")+COUNTIF(R82:S83,"G")+COUNTIF(U82:V83,"G")+COUNTIF(X82:Y83,"G")</f>
        <v>0</v>
      </c>
      <c r="AF82" s="917">
        <f>COUNTIF(I82:J83,"G")+COUNTIF(L82:M83,"G")+COUNTIF(O82:P83,"G")+COUNTIF(R82:S83,"G")+COUNTIF(U82:V83,"G")+COUNTIF(X82:Y83,"G")</f>
        <v>0</v>
      </c>
      <c r="AG82" s="917">
        <f>COUNTIF(I82:J83,"G")+COUNTIF(L82:M83,"G")+COUNTIF(O82:P83,"G")+COUNTIF(R82:S83,"G")+COUNTIF(U82:V83,"G")+COUNTIF(X82:Y83,"G")</f>
        <v>0</v>
      </c>
      <c r="AH82" s="943">
        <v>11</v>
      </c>
      <c r="AI82" s="969" t="s">
        <v>448</v>
      </c>
      <c r="AJ82" s="943"/>
      <c r="AK82" s="937">
        <v>1</v>
      </c>
      <c r="AL82" s="937">
        <v>1</v>
      </c>
      <c r="AM82" s="937"/>
      <c r="AN82" s="986"/>
      <c r="AO82" s="1012">
        <v>4</v>
      </c>
      <c r="AP82" s="598" t="s">
        <v>158</v>
      </c>
      <c r="AQ82" s="599"/>
      <c r="AR82" s="978"/>
      <c r="AS82" s="598"/>
      <c r="AT82" s="599"/>
      <c r="AU82" s="978"/>
      <c r="AV82" s="598"/>
      <c r="AW82" s="599"/>
      <c r="AX82" s="935"/>
      <c r="AY82" s="598"/>
      <c r="AZ82" s="599"/>
      <c r="BA82" s="935"/>
      <c r="BB82" s="598"/>
      <c r="BC82" s="599"/>
      <c r="BD82" s="935"/>
      <c r="BE82" s="598"/>
      <c r="BF82" s="599"/>
      <c r="BG82" s="955">
        <f>IF(ISBLANK(AH82),"",IF(ISBLANK(AN82),SUM(AO82,AR82,AU82,AX82,BA82,BD82),0))</f>
        <v>4</v>
      </c>
      <c r="BH82" s="932">
        <f>IF(BG82="","",BG82+BH80)</f>
        <v>132</v>
      </c>
      <c r="BI82" s="917">
        <f>IF(AN82="X",0,COUNT(AO82,AR82,AU82,AX82,BA82,BD82))</f>
        <v>1</v>
      </c>
      <c r="BJ82" s="922">
        <f>COUNTIF(AP82:AQ83,"G")+COUNTIF(AS82:AT83,"G")+COUNTIF(AV82:AW83,"G")+COUNTIF(AY82:AZ83,"G")+COUNTIF(BB82:BC83,"G")+COUNTIF(BE82:BF83,"G")</f>
        <v>0</v>
      </c>
      <c r="BK82" s="917">
        <f>COUNTIF(AP82:AQ83,"B")+COUNTIF(AS82:AT83,"B")+COUNTIF(AV82:AW83,"B")+COUNTIF(AY82:AZ83,"B")+COUNTIF(BB82:BC83,"B")+COUNTIF(BE82:BF83,"B")</f>
        <v>1</v>
      </c>
      <c r="BL82" s="917">
        <f>COUNTIF(AP82:AQ83,"J")+COUNTIF(AS82:AT83,"J")+COUNTIF(AV82:AW83,"J")+COUNTIF(AY82:AZ83,"J")+COUNTIF(BB82:BC83,"J")+COUNTIF(BE82:BF83,"J")</f>
        <v>0</v>
      </c>
      <c r="BM82" s="917">
        <f>COUNTIF(AP82:AQ83,"N")+COUNTIF(AS82:AT83,"N")+COUNTIF(AV82:AW83,"N")+COUNTIF(AY82:AZ83,"N")+COUNTIF(BB82:BC83,"N")+COUNTIF(BE82:BF83,"N")</f>
        <v>0</v>
      </c>
      <c r="BN82" s="919">
        <f>COUNTIF(AP82:AQ83,"O")+COUNTIF(AS82:AT83,"O")+COUNTIF(AV82:AW83,"O")+COUNTIF(AY82:AZ83,"O")+COUNTIF(BB82:BC83,"O")+COUNTIF(BE82:BF83,"O")</f>
        <v>0</v>
      </c>
    </row>
    <row r="83" spans="1:66" ht="14.25" customHeight="1">
      <c r="A83" s="944"/>
      <c r="B83" s="970"/>
      <c r="C83" s="944"/>
      <c r="D83" s="938"/>
      <c r="E83" s="938"/>
      <c r="F83" s="938"/>
      <c r="G83" s="987"/>
      <c r="H83" s="1013"/>
      <c r="I83" s="598"/>
      <c r="J83" s="599"/>
      <c r="K83" s="979"/>
      <c r="L83" s="598"/>
      <c r="M83" s="599"/>
      <c r="N83" s="979"/>
      <c r="O83" s="598"/>
      <c r="P83" s="599"/>
      <c r="Q83" s="936"/>
      <c r="R83" s="598"/>
      <c r="S83" s="599"/>
      <c r="T83" s="936"/>
      <c r="U83" s="598"/>
      <c r="V83" s="599"/>
      <c r="W83" s="936"/>
      <c r="X83" s="598"/>
      <c r="Y83" s="599"/>
      <c r="Z83" s="956"/>
      <c r="AA83" s="932"/>
      <c r="AB83" s="918"/>
      <c r="AC83" s="924"/>
      <c r="AD83" s="918"/>
      <c r="AE83" s="918"/>
      <c r="AF83" s="918"/>
      <c r="AG83" s="918"/>
      <c r="AH83" s="944"/>
      <c r="AI83" s="970"/>
      <c r="AJ83" s="944"/>
      <c r="AK83" s="938"/>
      <c r="AL83" s="938"/>
      <c r="AM83" s="938"/>
      <c r="AN83" s="987"/>
      <c r="AO83" s="1013"/>
      <c r="AP83" s="598"/>
      <c r="AQ83" s="599"/>
      <c r="AR83" s="979"/>
      <c r="AS83" s="598"/>
      <c r="AT83" s="599"/>
      <c r="AU83" s="979"/>
      <c r="AV83" s="598"/>
      <c r="AW83" s="599"/>
      <c r="AX83" s="936"/>
      <c r="AY83" s="598"/>
      <c r="AZ83" s="599"/>
      <c r="BA83" s="936"/>
      <c r="BB83" s="598"/>
      <c r="BC83" s="599"/>
      <c r="BD83" s="936"/>
      <c r="BE83" s="598"/>
      <c r="BF83" s="599"/>
      <c r="BG83" s="956"/>
      <c r="BH83" s="932"/>
      <c r="BI83" s="918"/>
      <c r="BJ83" s="924"/>
      <c r="BK83" s="918"/>
      <c r="BL83" s="918"/>
      <c r="BM83" s="918"/>
      <c r="BN83" s="920"/>
    </row>
    <row r="84" spans="1:66" ht="14.25" customHeight="1">
      <c r="A84" s="960">
        <v>12</v>
      </c>
      <c r="B84" s="967" t="s">
        <v>368</v>
      </c>
      <c r="C84" s="960"/>
      <c r="D84" s="941">
        <v>1</v>
      </c>
      <c r="E84" s="941">
        <v>1</v>
      </c>
      <c r="F84" s="941"/>
      <c r="G84" s="939"/>
      <c r="H84" s="943">
        <v>5</v>
      </c>
      <c r="I84" s="600" t="s">
        <v>158</v>
      </c>
      <c r="J84" s="599"/>
      <c r="K84" s="937"/>
      <c r="L84" s="600"/>
      <c r="M84" s="599"/>
      <c r="N84" s="937"/>
      <c r="O84" s="600"/>
      <c r="P84" s="599"/>
      <c r="Q84" s="930"/>
      <c r="R84" s="600"/>
      <c r="S84" s="599"/>
      <c r="T84" s="930"/>
      <c r="U84" s="600"/>
      <c r="V84" s="599"/>
      <c r="W84" s="930"/>
      <c r="X84" s="600"/>
      <c r="Y84" s="599"/>
      <c r="Z84" s="933">
        <f>IF(ISBLANK(A84),"",IF(ISBLANK(G84),SUM(H84,K84,N84,Q84,T84,W84),0))</f>
        <v>5</v>
      </c>
      <c r="AA84" s="932">
        <f>IF(Z84="","",Z84+AA82)</f>
        <v>26</v>
      </c>
      <c r="AB84" s="917">
        <f>IF(G84="X",0,COUNT(H84,K84,N84,Q84,T84,W84))</f>
        <v>1</v>
      </c>
      <c r="AC84" s="922">
        <f>COUNTIF(I84:J85,"G")+COUNTIF(L84:M85,"G")+COUNTIF(O84:P85,"G")+COUNTIF(R84:S85,"G")+COUNTIF(U84:V85,"G")+COUNTIF(X84:Y85,"G")</f>
        <v>1</v>
      </c>
      <c r="AD84" s="917">
        <f>COUNTIF(I84:J85,"B")+COUNTIF(L84:M85,"B")+COUNTIF(O84:P85,"B")+COUNTIF(R84:S85,"B")+COUNTIF(U84:V85,"B")+COUNTIF(X84:Y85,"B")</f>
        <v>1</v>
      </c>
      <c r="AE84" s="917">
        <f>COUNTIF(I84:J85,"G")+COUNTIF(L84:M85,"G")+COUNTIF(O84:P85,"G")+COUNTIF(R84:S85,"G")+COUNTIF(U84:V85,"G")+COUNTIF(X84:Y85,"G")</f>
        <v>1</v>
      </c>
      <c r="AF84" s="917">
        <f>COUNTIF(I84:J85,"G")+COUNTIF(L84:M85,"G")+COUNTIF(O84:P85,"G")+COUNTIF(R84:S85,"G")+COUNTIF(U84:V85,"G")+COUNTIF(X84:Y85,"G")</f>
        <v>1</v>
      </c>
      <c r="AG84" s="917">
        <f>COUNTIF(I84:J85,"G")+COUNTIF(L84:M85,"G")+COUNTIF(O84:P85,"G")+COUNTIF(R84:S85,"G")+COUNTIF(U84:V85,"G")+COUNTIF(X84:Y85,"G")</f>
        <v>1</v>
      </c>
      <c r="AH84" s="960">
        <v>12</v>
      </c>
      <c r="AI84" s="967" t="s">
        <v>338</v>
      </c>
      <c r="AJ84" s="960"/>
      <c r="AK84" s="941"/>
      <c r="AL84" s="941"/>
      <c r="AM84" s="941"/>
      <c r="AN84" s="939"/>
      <c r="AO84" s="943">
        <v>0</v>
      </c>
      <c r="AP84" s="600"/>
      <c r="AQ84" s="599"/>
      <c r="AR84" s="937"/>
      <c r="AS84" s="600"/>
      <c r="AT84" s="599"/>
      <c r="AU84" s="937"/>
      <c r="AV84" s="600"/>
      <c r="AW84" s="599"/>
      <c r="AX84" s="930"/>
      <c r="AY84" s="600"/>
      <c r="AZ84" s="599"/>
      <c r="BA84" s="930"/>
      <c r="BB84" s="600"/>
      <c r="BC84" s="599"/>
      <c r="BD84" s="930"/>
      <c r="BE84" s="600"/>
      <c r="BF84" s="599"/>
      <c r="BG84" s="933">
        <f>IF(ISBLANK(AH84),"",IF(ISBLANK(AN84),SUM(AO84,AR84,AU84,AX84,BA84,BD84),0))</f>
        <v>0</v>
      </c>
      <c r="BH84" s="932">
        <f>IF(BG84="","",BG84+BH82)</f>
        <v>132</v>
      </c>
      <c r="BI84" s="917">
        <f>IF(AN84="X",0,COUNT(AO84,AR84,AU84,AX84,BA84,BD84))</f>
        <v>1</v>
      </c>
      <c r="BJ84" s="922">
        <f>COUNTIF(AP84:AQ85,"G")+COUNTIF(AS84:AT85,"G")+COUNTIF(AV84:AW85,"G")+COUNTIF(AY84:AZ85,"G")+COUNTIF(BB84:BC85,"G")+COUNTIF(BE84:BF85,"G")</f>
        <v>0</v>
      </c>
      <c r="BK84" s="917">
        <f>COUNTIF(AP84:AQ85,"B")+COUNTIF(AS84:AT85,"B")+COUNTIF(AV84:AW85,"B")+COUNTIF(AY84:AZ85,"B")+COUNTIF(BB84:BC85,"B")+COUNTIF(BE84:BF85,"B")</f>
        <v>0</v>
      </c>
      <c r="BL84" s="917">
        <f>COUNTIF(AP84:AQ85,"J")+COUNTIF(AS84:AT85,"J")+COUNTIF(AV84:AW85,"J")+COUNTIF(AY84:AZ85,"J")+COUNTIF(BB84:BC85,"J")+COUNTIF(BE84:BF85,"J")</f>
        <v>0</v>
      </c>
      <c r="BM84" s="917">
        <f>COUNTIF(AP84:AQ85,"N")+COUNTIF(AS84:AT85,"N")+COUNTIF(AV84:AW85,"N")+COUNTIF(AY84:AZ85,"N")+COUNTIF(BB84:BC85,"N")+COUNTIF(BE84:BF85,"N")</f>
        <v>0</v>
      </c>
      <c r="BN84" s="919">
        <f>COUNTIF(AP84:AQ85,"O")+COUNTIF(AS84:AT85,"O")+COUNTIF(AV84:AW85,"O")+COUNTIF(AY84:AZ85,"O")+COUNTIF(BB84:BC85,"O")+COUNTIF(BE84:BF85,"O")</f>
        <v>0</v>
      </c>
    </row>
    <row r="85" spans="1:66" ht="14.25" customHeight="1">
      <c r="A85" s="961"/>
      <c r="B85" s="968"/>
      <c r="C85" s="961"/>
      <c r="D85" s="942"/>
      <c r="E85" s="942"/>
      <c r="F85" s="942"/>
      <c r="G85" s="940"/>
      <c r="H85" s="944"/>
      <c r="I85" s="600"/>
      <c r="J85" s="599" t="s">
        <v>155</v>
      </c>
      <c r="K85" s="938"/>
      <c r="L85" s="600"/>
      <c r="M85" s="599"/>
      <c r="N85" s="938"/>
      <c r="O85" s="600"/>
      <c r="P85" s="599"/>
      <c r="Q85" s="931"/>
      <c r="R85" s="600"/>
      <c r="S85" s="599"/>
      <c r="T85" s="931"/>
      <c r="U85" s="600"/>
      <c r="V85" s="599"/>
      <c r="W85" s="931"/>
      <c r="X85" s="600"/>
      <c r="Y85" s="599"/>
      <c r="Z85" s="934"/>
      <c r="AA85" s="932"/>
      <c r="AB85" s="918"/>
      <c r="AC85" s="924"/>
      <c r="AD85" s="918"/>
      <c r="AE85" s="918"/>
      <c r="AF85" s="918"/>
      <c r="AG85" s="918"/>
      <c r="AH85" s="961"/>
      <c r="AI85" s="968"/>
      <c r="AJ85" s="961"/>
      <c r="AK85" s="942"/>
      <c r="AL85" s="942"/>
      <c r="AM85" s="942"/>
      <c r="AN85" s="940"/>
      <c r="AO85" s="944"/>
      <c r="AP85" s="600"/>
      <c r="AQ85" s="599"/>
      <c r="AR85" s="938"/>
      <c r="AS85" s="600"/>
      <c r="AT85" s="599"/>
      <c r="AU85" s="938"/>
      <c r="AV85" s="600"/>
      <c r="AW85" s="599"/>
      <c r="AX85" s="931"/>
      <c r="AY85" s="600"/>
      <c r="AZ85" s="599"/>
      <c r="BA85" s="931"/>
      <c r="BB85" s="600"/>
      <c r="BC85" s="599"/>
      <c r="BD85" s="931"/>
      <c r="BE85" s="600"/>
      <c r="BF85" s="599"/>
      <c r="BG85" s="934"/>
      <c r="BH85" s="932"/>
      <c r="BI85" s="918"/>
      <c r="BJ85" s="924"/>
      <c r="BK85" s="918"/>
      <c r="BL85" s="918"/>
      <c r="BM85" s="918"/>
      <c r="BN85" s="920"/>
    </row>
    <row r="86" spans="1:66" ht="14.25" customHeight="1">
      <c r="A86" s="943">
        <v>13</v>
      </c>
      <c r="B86" s="969" t="s">
        <v>373</v>
      </c>
      <c r="C86" s="943"/>
      <c r="D86" s="937"/>
      <c r="E86" s="937"/>
      <c r="F86" s="937"/>
      <c r="G86" s="986"/>
      <c r="H86" s="1012">
        <v>1</v>
      </c>
      <c r="I86" s="598"/>
      <c r="J86" s="599"/>
      <c r="K86" s="978"/>
      <c r="L86" s="598"/>
      <c r="M86" s="599"/>
      <c r="N86" s="978"/>
      <c r="O86" s="598"/>
      <c r="P86" s="599"/>
      <c r="Q86" s="935"/>
      <c r="R86" s="598"/>
      <c r="S86" s="599"/>
      <c r="T86" s="935"/>
      <c r="U86" s="598"/>
      <c r="V86" s="599"/>
      <c r="W86" s="935"/>
      <c r="X86" s="598"/>
      <c r="Y86" s="599"/>
      <c r="Z86" s="955">
        <f>IF(ISBLANK(A86),"",IF(ISBLANK(G86),SUM(H86,K86,N86,Q86,T86,W86),0))</f>
        <v>1</v>
      </c>
      <c r="AA86" s="932">
        <f>IF(Z86="","",Z86+AA84)</f>
        <v>27</v>
      </c>
      <c r="AB86" s="917">
        <f>IF(G86="X",0,COUNT(H86,K86,N86,Q86,T86,W86))</f>
        <v>1</v>
      </c>
      <c r="AC86" s="922">
        <f>COUNTIF(I86:J87,"G")+COUNTIF(L86:M87,"G")+COUNTIF(O86:P87,"G")+COUNTIF(R86:S87,"G")+COUNTIF(U86:V87,"G")+COUNTIF(X86:Y87,"G")</f>
        <v>0</v>
      </c>
      <c r="AD86" s="917">
        <f>COUNTIF(I86:J87,"B")+COUNTIF(L86:M87,"B")+COUNTIF(O86:P87,"B")+COUNTIF(R86:S87,"B")+COUNTIF(U86:V87,"B")+COUNTIF(X86:Y87,"B")</f>
        <v>0</v>
      </c>
      <c r="AE86" s="917">
        <f>COUNTIF(I86:J87,"G")+COUNTIF(L86:M87,"G")+COUNTIF(O86:P87,"G")+COUNTIF(R86:S87,"G")+COUNTIF(U86:V87,"G")+COUNTIF(X86:Y87,"G")</f>
        <v>0</v>
      </c>
      <c r="AF86" s="917">
        <f>COUNTIF(I86:J87,"G")+COUNTIF(L86:M87,"G")+COUNTIF(O86:P87,"G")+COUNTIF(R86:S87,"G")+COUNTIF(U86:V87,"G")+COUNTIF(X86:Y87,"G")</f>
        <v>0</v>
      </c>
      <c r="AG86" s="917">
        <f>COUNTIF(I86:J87,"G")+COUNTIF(L86:M87,"G")+COUNTIF(O86:P87,"G")+COUNTIF(R86:S87,"G")+COUNTIF(U86:V87,"G")+COUNTIF(X86:Y87,"G")</f>
        <v>0</v>
      </c>
      <c r="AH86" s="943">
        <v>13</v>
      </c>
      <c r="AI86" s="969" t="s">
        <v>447</v>
      </c>
      <c r="AJ86" s="943"/>
      <c r="AK86" s="937">
        <v>1</v>
      </c>
      <c r="AL86" s="937">
        <v>1</v>
      </c>
      <c r="AM86" s="937"/>
      <c r="AN86" s="986"/>
      <c r="AO86" s="1012">
        <v>1</v>
      </c>
      <c r="AP86" s="598"/>
      <c r="AQ86" s="599"/>
      <c r="AR86" s="978"/>
      <c r="AS86" s="598"/>
      <c r="AT86" s="599"/>
      <c r="AU86" s="978"/>
      <c r="AV86" s="598"/>
      <c r="AW86" s="599"/>
      <c r="AX86" s="935"/>
      <c r="AY86" s="598"/>
      <c r="AZ86" s="599"/>
      <c r="BA86" s="935"/>
      <c r="BB86" s="598"/>
      <c r="BC86" s="599"/>
      <c r="BD86" s="935"/>
      <c r="BE86" s="598"/>
      <c r="BF86" s="599"/>
      <c r="BG86" s="955">
        <f>IF(ISBLANK(AH86),"",IF(ISBLANK(AN86),SUM(AO86,AR86,AU86,AX86,BA86,BD86),0))</f>
        <v>1</v>
      </c>
      <c r="BH86" s="932">
        <f>IF(BG86="","",BG86+BH84)</f>
        <v>133</v>
      </c>
      <c r="BI86" s="917">
        <f>IF(AN86="X",0,COUNT(AO86,AR86,AU86,AX86,BA86,BD86))</f>
        <v>1</v>
      </c>
      <c r="BJ86" s="922">
        <f>COUNTIF(AP86:AQ87,"G")+COUNTIF(AS86:AT87,"G")+COUNTIF(AV86:AW87,"G")+COUNTIF(AY86:AZ87,"G")+COUNTIF(BB86:BC87,"G")+COUNTIF(BE86:BF87,"G")</f>
        <v>0</v>
      </c>
      <c r="BK86" s="917">
        <f>COUNTIF(AP86:AQ87,"B")+COUNTIF(AS86:AT87,"B")+COUNTIF(AV86:AW87,"B")+COUNTIF(AY86:AZ87,"B")+COUNTIF(BB86:BC87,"B")+COUNTIF(BE86:BF87,"B")</f>
        <v>0</v>
      </c>
      <c r="BL86" s="917">
        <f>COUNTIF(AP86:AQ87,"J")+COUNTIF(AS86:AT87,"J")+COUNTIF(AV86:AW87,"J")+COUNTIF(AY86:AZ87,"J")+COUNTIF(BB86:BC87,"J")+COUNTIF(BE86:BF87,"J")</f>
        <v>0</v>
      </c>
      <c r="BM86" s="917">
        <f>COUNTIF(AP86:AQ87,"N")+COUNTIF(AS86:AT87,"N")+COUNTIF(AV86:AW87,"N")+COUNTIF(AY86:AZ87,"N")+COUNTIF(BB86:BC87,"N")+COUNTIF(BE86:BF87,"N")</f>
        <v>0</v>
      </c>
      <c r="BN86" s="919">
        <f>COUNTIF(AP86:AQ87,"O")+COUNTIF(AS86:AT87,"O")+COUNTIF(AV86:AW87,"O")+COUNTIF(AY86:AZ87,"O")+COUNTIF(BB86:BC87,"O")+COUNTIF(BE86:BF87,"O")</f>
        <v>0</v>
      </c>
    </row>
    <row r="87" spans="1:66" ht="14.25" customHeight="1">
      <c r="A87" s="944"/>
      <c r="B87" s="970"/>
      <c r="C87" s="944"/>
      <c r="D87" s="938"/>
      <c r="E87" s="938"/>
      <c r="F87" s="938"/>
      <c r="G87" s="987"/>
      <c r="H87" s="1013"/>
      <c r="I87" s="598"/>
      <c r="J87" s="599"/>
      <c r="K87" s="979"/>
      <c r="L87" s="598"/>
      <c r="M87" s="599"/>
      <c r="N87" s="979"/>
      <c r="O87" s="598"/>
      <c r="P87" s="599"/>
      <c r="Q87" s="936"/>
      <c r="R87" s="598"/>
      <c r="S87" s="599"/>
      <c r="T87" s="936"/>
      <c r="U87" s="598"/>
      <c r="V87" s="599"/>
      <c r="W87" s="936"/>
      <c r="X87" s="598"/>
      <c r="Y87" s="599"/>
      <c r="Z87" s="956"/>
      <c r="AA87" s="932"/>
      <c r="AB87" s="918"/>
      <c r="AC87" s="924"/>
      <c r="AD87" s="918"/>
      <c r="AE87" s="918"/>
      <c r="AF87" s="918"/>
      <c r="AG87" s="918"/>
      <c r="AH87" s="944"/>
      <c r="AI87" s="970"/>
      <c r="AJ87" s="944"/>
      <c r="AK87" s="938"/>
      <c r="AL87" s="938"/>
      <c r="AM87" s="938"/>
      <c r="AN87" s="987"/>
      <c r="AO87" s="1013"/>
      <c r="AP87" s="598"/>
      <c r="AQ87" s="599"/>
      <c r="AR87" s="979"/>
      <c r="AS87" s="598"/>
      <c r="AT87" s="599"/>
      <c r="AU87" s="979"/>
      <c r="AV87" s="598"/>
      <c r="AW87" s="599"/>
      <c r="AX87" s="936"/>
      <c r="AY87" s="598"/>
      <c r="AZ87" s="599"/>
      <c r="BA87" s="936"/>
      <c r="BB87" s="598"/>
      <c r="BC87" s="599"/>
      <c r="BD87" s="936"/>
      <c r="BE87" s="598"/>
      <c r="BF87" s="599"/>
      <c r="BG87" s="956"/>
      <c r="BH87" s="932"/>
      <c r="BI87" s="918"/>
      <c r="BJ87" s="924"/>
      <c r="BK87" s="918"/>
      <c r="BL87" s="918"/>
      <c r="BM87" s="918"/>
      <c r="BN87" s="920"/>
    </row>
    <row r="88" spans="1:66" ht="14.25" customHeight="1">
      <c r="A88" s="960">
        <v>14</v>
      </c>
      <c r="B88" s="967" t="s">
        <v>449</v>
      </c>
      <c r="C88" s="960"/>
      <c r="D88" s="941"/>
      <c r="E88" s="941"/>
      <c r="F88" s="941"/>
      <c r="G88" s="939"/>
      <c r="H88" s="943">
        <v>0</v>
      </c>
      <c r="I88" s="600"/>
      <c r="J88" s="599"/>
      <c r="K88" s="937"/>
      <c r="L88" s="600"/>
      <c r="M88" s="599"/>
      <c r="N88" s="937"/>
      <c r="O88" s="600"/>
      <c r="P88" s="599"/>
      <c r="Q88" s="930"/>
      <c r="R88" s="600"/>
      <c r="S88" s="599"/>
      <c r="T88" s="930"/>
      <c r="U88" s="600"/>
      <c r="V88" s="599"/>
      <c r="W88" s="930"/>
      <c r="X88" s="600"/>
      <c r="Y88" s="599"/>
      <c r="Z88" s="933">
        <f>IF(ISBLANK(A88),"",IF(ISBLANK(G88),SUM(H88,K88,N88,Q88,T88,W88),0))</f>
        <v>0</v>
      </c>
      <c r="AA88" s="932">
        <f>IF(Z88="","",Z88+AA86)</f>
        <v>27</v>
      </c>
      <c r="AB88" s="917">
        <f>IF(G88="X",0,COUNT(H88,K88,N88,Q88,T88,W88))</f>
        <v>1</v>
      </c>
      <c r="AC88" s="922">
        <f>COUNTIF(I88:J89,"G")+COUNTIF(L88:M89,"G")+COUNTIF(O88:P89,"G")+COUNTIF(R88:S89,"G")+COUNTIF(U88:V89,"G")+COUNTIF(X88:Y89,"G")</f>
        <v>0</v>
      </c>
      <c r="AD88" s="917">
        <f>COUNTIF(I88:J89,"B")+COUNTIF(L88:M89,"B")+COUNTIF(O88:P89,"B")+COUNTIF(R88:S89,"B")+COUNTIF(U88:V89,"B")+COUNTIF(X88:Y89,"B")</f>
        <v>0</v>
      </c>
      <c r="AE88" s="917">
        <f>COUNTIF(I88:J89,"G")+COUNTIF(L88:M89,"G")+COUNTIF(O88:P89,"G")+COUNTIF(R88:S89,"G")+COUNTIF(U88:V89,"G")+COUNTIF(X88:Y89,"G")</f>
        <v>0</v>
      </c>
      <c r="AF88" s="917">
        <f>COUNTIF(I88:J89,"G")+COUNTIF(L88:M89,"G")+COUNTIF(O88:P89,"G")+COUNTIF(R88:S89,"G")+COUNTIF(U88:V89,"G")+COUNTIF(X88:Y89,"G")</f>
        <v>0</v>
      </c>
      <c r="AG88" s="917">
        <f>COUNTIF(I88:J89,"G")+COUNTIF(L88:M89,"G")+COUNTIF(O88:P89,"G")+COUNTIF(R88:S89,"G")+COUNTIF(U88:V89,"G")+COUNTIF(X88:Y89,"G")</f>
        <v>0</v>
      </c>
      <c r="AH88" s="960">
        <v>14</v>
      </c>
      <c r="AI88" s="967" t="s">
        <v>339</v>
      </c>
      <c r="AJ88" s="960"/>
      <c r="AK88" s="941">
        <v>1</v>
      </c>
      <c r="AL88" s="941">
        <v>1</v>
      </c>
      <c r="AM88" s="941"/>
      <c r="AN88" s="939"/>
      <c r="AO88" s="943">
        <v>4</v>
      </c>
      <c r="AP88" s="600" t="s">
        <v>158</v>
      </c>
      <c r="AQ88" s="599"/>
      <c r="AR88" s="937"/>
      <c r="AS88" s="600"/>
      <c r="AT88" s="599"/>
      <c r="AU88" s="937"/>
      <c r="AV88" s="600"/>
      <c r="AW88" s="599"/>
      <c r="AX88" s="930"/>
      <c r="AY88" s="600"/>
      <c r="AZ88" s="599"/>
      <c r="BA88" s="930"/>
      <c r="BB88" s="600"/>
      <c r="BC88" s="599"/>
      <c r="BD88" s="930"/>
      <c r="BE88" s="600"/>
      <c r="BF88" s="599"/>
      <c r="BG88" s="933">
        <f>IF(ISBLANK(AH88),"",IF(ISBLANK(AN88),SUM(AO88,AR88,AU88,AX88,BA88,BD88),0))</f>
        <v>4</v>
      </c>
      <c r="BH88" s="932">
        <f>IF(BG88="","",BG88+BH86)</f>
        <v>137</v>
      </c>
      <c r="BI88" s="917">
        <f>IF(AN88="X",0,COUNT(AO88,AR88,AU88,AX88,BA88,BD88))</f>
        <v>1</v>
      </c>
      <c r="BJ88" s="922">
        <f>COUNTIF(AP88:AQ89,"G")+COUNTIF(AS88:AT89,"G")+COUNTIF(AV88:AW89,"G")+COUNTIF(AY88:AZ89,"G")+COUNTIF(BB88:BC89,"G")+COUNTIF(BE88:BF89,"G")</f>
        <v>0</v>
      </c>
      <c r="BK88" s="917">
        <f>COUNTIF(AP88:AQ89,"B")+COUNTIF(AS88:AT89,"B")+COUNTIF(AV88:AW89,"B")+COUNTIF(AY88:AZ89,"B")+COUNTIF(BB88:BC89,"B")+COUNTIF(BE88:BF89,"B")</f>
        <v>1</v>
      </c>
      <c r="BL88" s="917">
        <f>COUNTIF(AP88:AQ89,"J")+COUNTIF(AS88:AT89,"J")+COUNTIF(AV88:AW89,"J")+COUNTIF(AY88:AZ89,"J")+COUNTIF(BB88:BC89,"J")+COUNTIF(BE88:BF89,"J")</f>
        <v>0</v>
      </c>
      <c r="BM88" s="917">
        <f>COUNTIF(AP88:AQ89,"N")+COUNTIF(AS88:AT89,"N")+COUNTIF(AV88:AW89,"N")+COUNTIF(AY88:AZ89,"N")+COUNTIF(BB88:BC89,"N")+COUNTIF(BE88:BF89,"N")</f>
        <v>0</v>
      </c>
      <c r="BN88" s="919">
        <f>COUNTIF(AP88:AQ89,"O")+COUNTIF(AS88:AT89,"O")+COUNTIF(AV88:AW89,"O")+COUNTIF(AY88:AZ89,"O")+COUNTIF(BB88:BC89,"O")+COUNTIF(BE88:BF89,"O")</f>
        <v>0</v>
      </c>
    </row>
    <row r="89" spans="1:66" ht="14.25" customHeight="1">
      <c r="A89" s="961"/>
      <c r="B89" s="968"/>
      <c r="C89" s="961"/>
      <c r="D89" s="942"/>
      <c r="E89" s="942"/>
      <c r="F89" s="942"/>
      <c r="G89" s="940"/>
      <c r="H89" s="944"/>
      <c r="I89" s="600"/>
      <c r="J89" s="599"/>
      <c r="K89" s="938"/>
      <c r="L89" s="600"/>
      <c r="M89" s="599"/>
      <c r="N89" s="938"/>
      <c r="O89" s="600"/>
      <c r="P89" s="599"/>
      <c r="Q89" s="931"/>
      <c r="R89" s="600"/>
      <c r="S89" s="599"/>
      <c r="T89" s="931"/>
      <c r="U89" s="600"/>
      <c r="V89" s="599"/>
      <c r="W89" s="931"/>
      <c r="X89" s="600"/>
      <c r="Y89" s="599"/>
      <c r="Z89" s="934"/>
      <c r="AA89" s="932"/>
      <c r="AB89" s="918"/>
      <c r="AC89" s="924"/>
      <c r="AD89" s="918"/>
      <c r="AE89" s="918"/>
      <c r="AF89" s="918"/>
      <c r="AG89" s="918"/>
      <c r="AH89" s="961"/>
      <c r="AI89" s="968"/>
      <c r="AJ89" s="961"/>
      <c r="AK89" s="942"/>
      <c r="AL89" s="942"/>
      <c r="AM89" s="942"/>
      <c r="AN89" s="940"/>
      <c r="AO89" s="944"/>
      <c r="AP89" s="600"/>
      <c r="AQ89" s="599"/>
      <c r="AR89" s="938"/>
      <c r="AS89" s="600"/>
      <c r="AT89" s="599"/>
      <c r="AU89" s="938"/>
      <c r="AV89" s="600"/>
      <c r="AW89" s="599"/>
      <c r="AX89" s="931"/>
      <c r="AY89" s="600"/>
      <c r="AZ89" s="599"/>
      <c r="BA89" s="931"/>
      <c r="BB89" s="600"/>
      <c r="BC89" s="599"/>
      <c r="BD89" s="931"/>
      <c r="BE89" s="600"/>
      <c r="BF89" s="599"/>
      <c r="BG89" s="934"/>
      <c r="BH89" s="932"/>
      <c r="BI89" s="918"/>
      <c r="BJ89" s="924"/>
      <c r="BK89" s="918"/>
      <c r="BL89" s="918"/>
      <c r="BM89" s="918"/>
      <c r="BN89" s="920"/>
    </row>
    <row r="90" spans="1:66" ht="14.25" customHeight="1">
      <c r="A90" s="943">
        <v>15</v>
      </c>
      <c r="B90" s="969" t="s">
        <v>368</v>
      </c>
      <c r="C90" s="943"/>
      <c r="D90" s="937">
        <v>1</v>
      </c>
      <c r="E90" s="937"/>
      <c r="F90" s="937"/>
      <c r="G90" s="986"/>
      <c r="H90" s="1012">
        <v>5</v>
      </c>
      <c r="I90" s="598"/>
      <c r="J90" s="599"/>
      <c r="K90" s="978">
        <v>5</v>
      </c>
      <c r="L90" s="598" t="s">
        <v>158</v>
      </c>
      <c r="M90" s="599"/>
      <c r="N90" s="978"/>
      <c r="O90" s="598"/>
      <c r="P90" s="599"/>
      <c r="Q90" s="935"/>
      <c r="R90" s="598"/>
      <c r="S90" s="599"/>
      <c r="T90" s="935"/>
      <c r="U90" s="598"/>
      <c r="V90" s="599"/>
      <c r="W90" s="935"/>
      <c r="X90" s="598"/>
      <c r="Y90" s="599"/>
      <c r="Z90" s="955">
        <f>IF(ISBLANK(A90),"",IF(ISBLANK(G90),SUM(H90,K90,N90,Q90,T90,W90),0))</f>
        <v>10</v>
      </c>
      <c r="AA90" s="932">
        <f>IF(Z90="","",Z90+AA88)</f>
        <v>37</v>
      </c>
      <c r="AB90" s="917">
        <f>IF(G90="X",0,COUNT(H90,K90,N90,Q90,T90,W90))</f>
        <v>2</v>
      </c>
      <c r="AC90" s="922">
        <f>COUNTIF(I90:J91,"G")+COUNTIF(L90:M91,"G")+COUNTIF(O90:P91,"G")+COUNTIF(R90:S91,"G")+COUNTIF(U90:V91,"G")+COUNTIF(X90:Y91,"G")</f>
        <v>2</v>
      </c>
      <c r="AD90" s="917">
        <f>COUNTIF(I90:J91,"B")+COUNTIF(L90:M91,"B")+COUNTIF(O90:P91,"B")+COUNTIF(R90:S91,"B")+COUNTIF(U90:V91,"B")+COUNTIF(X90:Y91,"B")</f>
        <v>3</v>
      </c>
      <c r="AE90" s="917">
        <f>COUNTIF(I90:J91,"G")+COUNTIF(L90:M91,"G")+COUNTIF(O90:P91,"G")+COUNTIF(R90:S91,"G")+COUNTIF(U90:V91,"G")+COUNTIF(X90:Y91,"G")</f>
        <v>2</v>
      </c>
      <c r="AF90" s="917">
        <f>COUNTIF(I90:J91,"G")+COUNTIF(L90:M91,"G")+COUNTIF(O90:P91,"G")+COUNTIF(R90:S91,"G")+COUNTIF(U90:V91,"G")+COUNTIF(X90:Y91,"G")</f>
        <v>2</v>
      </c>
      <c r="AG90" s="917">
        <f>COUNTIF(I90:J91,"G")+COUNTIF(L90:M91,"G")+COUNTIF(O90:P91,"G")+COUNTIF(R90:S91,"G")+COUNTIF(U90:V91,"G")+COUNTIF(X90:Y91,"G")</f>
        <v>2</v>
      </c>
      <c r="AH90" s="943">
        <v>15</v>
      </c>
      <c r="AI90" s="969" t="s">
        <v>338</v>
      </c>
      <c r="AJ90" s="943"/>
      <c r="AK90" s="937"/>
      <c r="AL90" s="937"/>
      <c r="AM90" s="937"/>
      <c r="AN90" s="986"/>
      <c r="AO90" s="1012">
        <v>0</v>
      </c>
      <c r="AP90" s="598"/>
      <c r="AQ90" s="599"/>
      <c r="AR90" s="978"/>
      <c r="AS90" s="598"/>
      <c r="AT90" s="599"/>
      <c r="AU90" s="978"/>
      <c r="AV90" s="598"/>
      <c r="AW90" s="599"/>
      <c r="AX90" s="935"/>
      <c r="AY90" s="598"/>
      <c r="AZ90" s="599"/>
      <c r="BA90" s="935"/>
      <c r="BB90" s="598"/>
      <c r="BC90" s="599"/>
      <c r="BD90" s="935"/>
      <c r="BE90" s="598"/>
      <c r="BF90" s="599"/>
      <c r="BG90" s="955">
        <f>IF(ISBLANK(AH90),"",IF(ISBLANK(AN90),SUM(AO90,AR90,AU90,AX90,BA90,BD90),0))</f>
        <v>0</v>
      </c>
      <c r="BH90" s="932">
        <f>IF(BG90="","",BG90+BH88)</f>
        <v>137</v>
      </c>
      <c r="BI90" s="917">
        <f>IF(AN90="X",0,COUNT(AO90,AR90,AU90,AX90,BA90,BD90))</f>
        <v>1</v>
      </c>
      <c r="BJ90" s="922">
        <f>COUNTIF(AP90:AQ91,"G")+COUNTIF(AS90:AT91,"G")+COUNTIF(AV90:AW91,"G")+COUNTIF(AY90:AZ91,"G")+COUNTIF(BB90:BC91,"G")+COUNTIF(BE90:BF91,"G")</f>
        <v>0</v>
      </c>
      <c r="BK90" s="917">
        <f>COUNTIF(AP90:AQ91,"B")+COUNTIF(AS90:AT91,"B")+COUNTIF(AV90:AW91,"B")+COUNTIF(AY90:AZ91,"B")+COUNTIF(BB90:BC91,"B")+COUNTIF(BE90:BF91,"B")</f>
        <v>0</v>
      </c>
      <c r="BL90" s="917">
        <f>COUNTIF(AP90:AQ91,"J")+COUNTIF(AS90:AT91,"J")+COUNTIF(AV90:AW91,"J")+COUNTIF(AY90:AZ91,"J")+COUNTIF(BB90:BC91,"J")+COUNTIF(BE90:BF91,"J")</f>
        <v>0</v>
      </c>
      <c r="BM90" s="917">
        <f>COUNTIF(AP90:AQ91,"N")+COUNTIF(AS90:AT91,"N")+COUNTIF(AV90:AW91,"N")+COUNTIF(AY90:AZ91,"N")+COUNTIF(BB90:BC91,"N")+COUNTIF(BE90:BF91,"N")</f>
        <v>0</v>
      </c>
      <c r="BN90" s="919">
        <f>COUNTIF(AP90:AQ91,"O")+COUNTIF(AS90:AT91,"O")+COUNTIF(AV90:AW91,"O")+COUNTIF(AY90:AZ91,"O")+COUNTIF(BB90:BC91,"O")+COUNTIF(BE90:BF91,"O")</f>
        <v>0</v>
      </c>
    </row>
    <row r="91" spans="1:66" ht="14.25" customHeight="1">
      <c r="A91" s="944"/>
      <c r="B91" s="970"/>
      <c r="C91" s="944"/>
      <c r="D91" s="938"/>
      <c r="E91" s="938"/>
      <c r="F91" s="938"/>
      <c r="G91" s="987"/>
      <c r="H91" s="1013"/>
      <c r="I91" s="598" t="s">
        <v>158</v>
      </c>
      <c r="J91" s="599" t="s">
        <v>155</v>
      </c>
      <c r="K91" s="979"/>
      <c r="L91" s="598" t="s">
        <v>158</v>
      </c>
      <c r="M91" s="599" t="s">
        <v>155</v>
      </c>
      <c r="N91" s="979"/>
      <c r="O91" s="598"/>
      <c r="P91" s="599"/>
      <c r="Q91" s="936"/>
      <c r="R91" s="598"/>
      <c r="S91" s="599"/>
      <c r="T91" s="936"/>
      <c r="U91" s="598"/>
      <c r="V91" s="599"/>
      <c r="W91" s="936"/>
      <c r="X91" s="598"/>
      <c r="Y91" s="599"/>
      <c r="Z91" s="956"/>
      <c r="AA91" s="932"/>
      <c r="AB91" s="918"/>
      <c r="AC91" s="924"/>
      <c r="AD91" s="918"/>
      <c r="AE91" s="918"/>
      <c r="AF91" s="918"/>
      <c r="AG91" s="918"/>
      <c r="AH91" s="944"/>
      <c r="AI91" s="970"/>
      <c r="AJ91" s="944"/>
      <c r="AK91" s="938"/>
      <c r="AL91" s="938"/>
      <c r="AM91" s="938"/>
      <c r="AN91" s="987"/>
      <c r="AO91" s="1013"/>
      <c r="AP91" s="598"/>
      <c r="AQ91" s="599"/>
      <c r="AR91" s="979"/>
      <c r="AS91" s="598"/>
      <c r="AT91" s="599"/>
      <c r="AU91" s="979"/>
      <c r="AV91" s="598"/>
      <c r="AW91" s="599"/>
      <c r="AX91" s="936"/>
      <c r="AY91" s="598"/>
      <c r="AZ91" s="599"/>
      <c r="BA91" s="936"/>
      <c r="BB91" s="598"/>
      <c r="BC91" s="599"/>
      <c r="BD91" s="936"/>
      <c r="BE91" s="598"/>
      <c r="BF91" s="599"/>
      <c r="BG91" s="956"/>
      <c r="BH91" s="932"/>
      <c r="BI91" s="918"/>
      <c r="BJ91" s="924"/>
      <c r="BK91" s="918"/>
      <c r="BL91" s="918"/>
      <c r="BM91" s="918"/>
      <c r="BN91" s="920"/>
    </row>
    <row r="92" spans="1:66" ht="14.25" customHeight="1">
      <c r="A92" s="960">
        <v>16</v>
      </c>
      <c r="B92" s="967" t="s">
        <v>373</v>
      </c>
      <c r="C92" s="960"/>
      <c r="D92" s="941">
        <v>1</v>
      </c>
      <c r="E92" s="941"/>
      <c r="F92" s="941"/>
      <c r="G92" s="939"/>
      <c r="H92" s="943">
        <v>4</v>
      </c>
      <c r="I92" s="600"/>
      <c r="J92" s="599"/>
      <c r="K92" s="937">
        <v>3</v>
      </c>
      <c r="L92" s="600" t="s">
        <v>158</v>
      </c>
      <c r="M92" s="599"/>
      <c r="N92" s="937"/>
      <c r="O92" s="600"/>
      <c r="P92" s="599"/>
      <c r="Q92" s="930"/>
      <c r="R92" s="600"/>
      <c r="S92" s="599"/>
      <c r="T92" s="930"/>
      <c r="U92" s="600"/>
      <c r="V92" s="599"/>
      <c r="W92" s="930"/>
      <c r="X92" s="600"/>
      <c r="Y92" s="599"/>
      <c r="Z92" s="933">
        <f>IF(ISBLANK(A92),"",IF(ISBLANK(G92),SUM(H92,K92,N92,Q92,T92,W92),0))</f>
        <v>7</v>
      </c>
      <c r="AA92" s="932">
        <f>IF(Z92="","",Z92+AA90)</f>
        <v>44</v>
      </c>
      <c r="AB92" s="917">
        <f>IF(G92="X",0,COUNT(H92,K92,N92,Q92,T92,W92))</f>
        <v>2</v>
      </c>
      <c r="AC92" s="922">
        <f>COUNTIF(I92:J93,"G")+COUNTIF(L92:M93,"G")+COUNTIF(O92:P93,"G")+COUNTIF(R92:S93,"G")+COUNTIF(U92:V93,"G")+COUNTIF(X92:Y93,"G")</f>
        <v>0</v>
      </c>
      <c r="AD92" s="917">
        <f>COUNTIF(I92:J93,"B")+COUNTIF(L92:M93,"B")+COUNTIF(O92:P93,"B")+COUNTIF(R92:S93,"B")+COUNTIF(U92:V93,"B")+COUNTIF(X92:Y93,"B")</f>
        <v>1</v>
      </c>
      <c r="AE92" s="917">
        <f>COUNTIF(I92:J93,"G")+COUNTIF(L92:M93,"G")+COUNTIF(O92:P93,"G")+COUNTIF(R92:S93,"G")+COUNTIF(U92:V93,"G")+COUNTIF(X92:Y93,"G")</f>
        <v>0</v>
      </c>
      <c r="AF92" s="917">
        <f>COUNTIF(I92:J93,"G")+COUNTIF(L92:M93,"G")+COUNTIF(O92:P93,"G")+COUNTIF(R92:S93,"G")+COUNTIF(U92:V93,"G")+COUNTIF(X92:Y93,"G")</f>
        <v>0</v>
      </c>
      <c r="AG92" s="917">
        <f>COUNTIF(I92:J93,"G")+COUNTIF(L92:M93,"G")+COUNTIF(O92:P93,"G")+COUNTIF(R92:S93,"G")+COUNTIF(U92:V93,"G")+COUNTIF(X92:Y93,"G")</f>
        <v>0</v>
      </c>
      <c r="AH92" s="960">
        <v>16</v>
      </c>
      <c r="AI92" s="967" t="s">
        <v>448</v>
      </c>
      <c r="AJ92" s="960"/>
      <c r="AK92" s="941"/>
      <c r="AL92" s="941"/>
      <c r="AM92" s="941"/>
      <c r="AN92" s="939"/>
      <c r="AO92" s="943">
        <v>1</v>
      </c>
      <c r="AP92" s="600"/>
      <c r="AQ92" s="599"/>
      <c r="AR92" s="937"/>
      <c r="AS92" s="600"/>
      <c r="AT92" s="599"/>
      <c r="AU92" s="937"/>
      <c r="AV92" s="600"/>
      <c r="AW92" s="599"/>
      <c r="AX92" s="930"/>
      <c r="AY92" s="600"/>
      <c r="AZ92" s="599"/>
      <c r="BA92" s="930"/>
      <c r="BB92" s="600"/>
      <c r="BC92" s="599"/>
      <c r="BD92" s="930"/>
      <c r="BE92" s="600"/>
      <c r="BF92" s="599"/>
      <c r="BG92" s="933">
        <f>IF(ISBLANK(AH92),"",IF(ISBLANK(AN92),SUM(AO92,AR92,AU92,AX92,BA92,BD92),0))</f>
        <v>1</v>
      </c>
      <c r="BH92" s="932">
        <f>IF(BG92="","",BG92+BH90)</f>
        <v>138</v>
      </c>
      <c r="BI92" s="917">
        <f>IF(AN92="X",0,COUNT(AO92,AR92,AU92,AX92,BA92,BD92))</f>
        <v>1</v>
      </c>
      <c r="BJ92" s="922">
        <f>COUNTIF(AP92:AQ93,"G")+COUNTIF(AS92:AT93,"G")+COUNTIF(AV92:AW93,"G")+COUNTIF(AY92:AZ93,"G")+COUNTIF(BB92:BC93,"G")+COUNTIF(BE92:BF93,"G")</f>
        <v>0</v>
      </c>
      <c r="BK92" s="917">
        <f>COUNTIF(AP92:AQ93,"B")+COUNTIF(AS92:AT93,"B")+COUNTIF(AV92:AW93,"B")+COUNTIF(AY92:AZ93,"B")+COUNTIF(BB92:BC93,"B")+COUNTIF(BE92:BF93,"B")</f>
        <v>0</v>
      </c>
      <c r="BL92" s="917">
        <f>COUNTIF(AP92:AQ93,"J")+COUNTIF(AS92:AT93,"J")+COUNTIF(AV92:AW93,"J")+COUNTIF(AY92:AZ93,"J")+COUNTIF(BB92:BC93,"J")+COUNTIF(BE92:BF93,"J")</f>
        <v>0</v>
      </c>
      <c r="BM92" s="917">
        <f>COUNTIF(AP92:AQ93,"N")+COUNTIF(AS92:AT93,"N")+COUNTIF(AV92:AW93,"N")+COUNTIF(AY92:AZ93,"N")+COUNTIF(BB92:BC93,"N")+COUNTIF(BE92:BF93,"N")</f>
        <v>0</v>
      </c>
      <c r="BN92" s="919">
        <f>COUNTIF(AP92:AQ93,"O")+COUNTIF(AS92:AT93,"O")+COUNTIF(AV92:AW93,"O")+COUNTIF(AY92:AZ93,"O")+COUNTIF(BB92:BC93,"O")+COUNTIF(BE92:BF93,"O")</f>
        <v>0</v>
      </c>
    </row>
    <row r="93" spans="1:66" ht="14.25" customHeight="1">
      <c r="A93" s="961"/>
      <c r="B93" s="968"/>
      <c r="C93" s="961"/>
      <c r="D93" s="942"/>
      <c r="E93" s="942"/>
      <c r="F93" s="942"/>
      <c r="G93" s="940"/>
      <c r="H93" s="944"/>
      <c r="I93" s="600"/>
      <c r="J93" s="599"/>
      <c r="K93" s="938"/>
      <c r="L93" s="600"/>
      <c r="M93" s="599"/>
      <c r="N93" s="938"/>
      <c r="O93" s="600"/>
      <c r="P93" s="599"/>
      <c r="Q93" s="931"/>
      <c r="R93" s="600"/>
      <c r="S93" s="599"/>
      <c r="T93" s="931"/>
      <c r="U93" s="600"/>
      <c r="V93" s="599"/>
      <c r="W93" s="931"/>
      <c r="X93" s="600"/>
      <c r="Y93" s="599"/>
      <c r="Z93" s="934"/>
      <c r="AA93" s="932"/>
      <c r="AB93" s="918"/>
      <c r="AC93" s="924"/>
      <c r="AD93" s="918"/>
      <c r="AE93" s="918"/>
      <c r="AF93" s="918"/>
      <c r="AG93" s="918"/>
      <c r="AH93" s="961"/>
      <c r="AI93" s="968"/>
      <c r="AJ93" s="961"/>
      <c r="AK93" s="942"/>
      <c r="AL93" s="942"/>
      <c r="AM93" s="942"/>
      <c r="AN93" s="940"/>
      <c r="AO93" s="944"/>
      <c r="AP93" s="600"/>
      <c r="AQ93" s="599"/>
      <c r="AR93" s="938"/>
      <c r="AS93" s="600"/>
      <c r="AT93" s="599"/>
      <c r="AU93" s="938"/>
      <c r="AV93" s="600"/>
      <c r="AW93" s="599"/>
      <c r="AX93" s="931"/>
      <c r="AY93" s="600"/>
      <c r="AZ93" s="599"/>
      <c r="BA93" s="931"/>
      <c r="BB93" s="600"/>
      <c r="BC93" s="599"/>
      <c r="BD93" s="931"/>
      <c r="BE93" s="600"/>
      <c r="BF93" s="599"/>
      <c r="BG93" s="934"/>
      <c r="BH93" s="932"/>
      <c r="BI93" s="918"/>
      <c r="BJ93" s="924"/>
      <c r="BK93" s="918"/>
      <c r="BL93" s="918"/>
      <c r="BM93" s="918"/>
      <c r="BN93" s="920"/>
    </row>
    <row r="94" spans="1:66" ht="14.25" customHeight="1">
      <c r="A94" s="943"/>
      <c r="B94" s="969"/>
      <c r="C94" s="943"/>
      <c r="D94" s="937"/>
      <c r="E94" s="937"/>
      <c r="F94" s="937"/>
      <c r="G94" s="986"/>
      <c r="H94" s="1012"/>
      <c r="I94" s="598"/>
      <c r="J94" s="599"/>
      <c r="K94" s="978"/>
      <c r="L94" s="598"/>
      <c r="M94" s="599"/>
      <c r="N94" s="978"/>
      <c r="O94" s="598"/>
      <c r="P94" s="599"/>
      <c r="Q94" s="935"/>
      <c r="R94" s="598"/>
      <c r="S94" s="599"/>
      <c r="T94" s="935"/>
      <c r="U94" s="598"/>
      <c r="V94" s="599"/>
      <c r="W94" s="935"/>
      <c r="X94" s="598"/>
      <c r="Y94" s="599"/>
      <c r="Z94" s="955" t="str">
        <f>IF(ISBLANK(A94),"",IF(ISBLANK(G94),SUM(H94,K94,N94,Q94,T94,W94),0))</f>
        <v/>
      </c>
      <c r="AA94" s="932" t="str">
        <f>IF(Z94="","",Z94+AA92)</f>
        <v/>
      </c>
      <c r="AB94" s="917">
        <f>IF(G94="X",0,COUNT(H94,K94,N94,Q94,T94,W94))</f>
        <v>0</v>
      </c>
      <c r="AC94" s="922">
        <f>COUNTIF(I94:J95,"G")+COUNTIF(L94:M95,"G")+COUNTIF(O94:P95,"G")+COUNTIF(R94:S95,"G")+COUNTIF(U94:V95,"G")+COUNTIF(X94:Y95,"G")</f>
        <v>0</v>
      </c>
      <c r="AD94" s="917">
        <f>COUNTIF(I94:J95,"B")+COUNTIF(L94:M95,"B")+COUNTIF(O94:P95,"B")+COUNTIF(R94:S95,"B")+COUNTIF(U94:V95,"B")+COUNTIF(X94:Y95,"B")</f>
        <v>0</v>
      </c>
      <c r="AE94" s="917">
        <f>COUNTIF(I94:J95,"G")+COUNTIF(L94:M95,"G")+COUNTIF(O94:P95,"G")+COUNTIF(R94:S95,"G")+COUNTIF(U94:V95,"G")+COUNTIF(X94:Y95,"G")</f>
        <v>0</v>
      </c>
      <c r="AF94" s="917">
        <f>COUNTIF(I94:J95,"G")+COUNTIF(L94:M95,"G")+COUNTIF(O94:P95,"G")+COUNTIF(R94:S95,"G")+COUNTIF(U94:V95,"G")+COUNTIF(X94:Y95,"G")</f>
        <v>0</v>
      </c>
      <c r="AG94" s="917">
        <f>COUNTIF(I94:J95,"G")+COUNTIF(L94:M95,"G")+COUNTIF(O94:P95,"G")+COUNTIF(R94:S95,"G")+COUNTIF(U94:V95,"G")+COUNTIF(X94:Y95,"G")</f>
        <v>0</v>
      </c>
      <c r="AH94" s="943"/>
      <c r="AI94" s="969"/>
      <c r="AJ94" s="943"/>
      <c r="AK94" s="937"/>
      <c r="AL94" s="937"/>
      <c r="AM94" s="937"/>
      <c r="AN94" s="986"/>
      <c r="AO94" s="1012"/>
      <c r="AP94" s="598"/>
      <c r="AQ94" s="599"/>
      <c r="AR94" s="978"/>
      <c r="AS94" s="598"/>
      <c r="AT94" s="599"/>
      <c r="AU94" s="978"/>
      <c r="AV94" s="598"/>
      <c r="AW94" s="599"/>
      <c r="AX94" s="935"/>
      <c r="AY94" s="598"/>
      <c r="AZ94" s="599"/>
      <c r="BA94" s="935"/>
      <c r="BB94" s="598"/>
      <c r="BC94" s="599"/>
      <c r="BD94" s="935"/>
      <c r="BE94" s="598"/>
      <c r="BF94" s="599"/>
      <c r="BG94" s="955" t="str">
        <f>IF(ISBLANK(AH94),"",IF(ISBLANK(AN94),SUM(AO94,AR94,AU94,AX94,BA94,BD94),0))</f>
        <v/>
      </c>
      <c r="BH94" s="932" t="str">
        <f>IF(BG94="","",BG94+BH92)</f>
        <v/>
      </c>
      <c r="BI94" s="917">
        <f>IF(AN94="X",0,COUNT(AO94,AR94,AU94,AX94,BA94,BD94))</f>
        <v>0</v>
      </c>
      <c r="BJ94" s="922">
        <f>COUNTIF(AP94:AQ95,"G")+COUNTIF(AS94:AT95,"G")+COUNTIF(AV94:AW95,"G")+COUNTIF(AY94:AZ95,"G")+COUNTIF(BB94:BC95,"G")+COUNTIF(BE94:BF95,"G")</f>
        <v>0</v>
      </c>
      <c r="BK94" s="917">
        <f>COUNTIF(AP94:AQ95,"B")+COUNTIF(AS94:AT95,"B")+COUNTIF(AV94:AW95,"B")+COUNTIF(AY94:AZ95,"B")+COUNTIF(BB94:BC95,"B")+COUNTIF(BE94:BF95,"B")</f>
        <v>0</v>
      </c>
      <c r="BL94" s="917">
        <f>COUNTIF(AP94:AQ95,"J")+COUNTIF(AS94:AT95,"J")+COUNTIF(AV94:AW95,"J")+COUNTIF(AY94:AZ95,"J")+COUNTIF(BB94:BC95,"J")+COUNTIF(BE94:BF95,"J")</f>
        <v>0</v>
      </c>
      <c r="BM94" s="917">
        <f>COUNTIF(AP94:AQ95,"N")+COUNTIF(AS94:AT95,"N")+COUNTIF(AV94:AW95,"N")+COUNTIF(AY94:AZ95,"N")+COUNTIF(BB94:BC95,"N")+COUNTIF(BE94:BF95,"N")</f>
        <v>0</v>
      </c>
      <c r="BN94" s="919">
        <f>COUNTIF(AP94:AQ95,"O")+COUNTIF(AS94:AT95,"O")+COUNTIF(AV94:AW95,"O")+COUNTIF(AY94:AZ95,"O")+COUNTIF(BB94:BC95,"O")+COUNTIF(BE94:BF95,"O")</f>
        <v>0</v>
      </c>
    </row>
    <row r="95" spans="1:66" ht="14.25" customHeight="1">
      <c r="A95" s="944"/>
      <c r="B95" s="970"/>
      <c r="C95" s="944"/>
      <c r="D95" s="938"/>
      <c r="E95" s="938"/>
      <c r="F95" s="938"/>
      <c r="G95" s="987"/>
      <c r="H95" s="1013"/>
      <c r="I95" s="598"/>
      <c r="J95" s="599"/>
      <c r="K95" s="979"/>
      <c r="L95" s="598"/>
      <c r="M95" s="599"/>
      <c r="N95" s="979"/>
      <c r="O95" s="598"/>
      <c r="P95" s="599"/>
      <c r="Q95" s="936"/>
      <c r="R95" s="598"/>
      <c r="S95" s="599"/>
      <c r="T95" s="936"/>
      <c r="U95" s="598"/>
      <c r="V95" s="599"/>
      <c r="W95" s="936"/>
      <c r="X95" s="598"/>
      <c r="Y95" s="599"/>
      <c r="Z95" s="956"/>
      <c r="AA95" s="932"/>
      <c r="AB95" s="918"/>
      <c r="AC95" s="924"/>
      <c r="AD95" s="918"/>
      <c r="AE95" s="918"/>
      <c r="AF95" s="918"/>
      <c r="AG95" s="918"/>
      <c r="AH95" s="944"/>
      <c r="AI95" s="970"/>
      <c r="AJ95" s="944"/>
      <c r="AK95" s="938"/>
      <c r="AL95" s="938"/>
      <c r="AM95" s="938"/>
      <c r="AN95" s="987"/>
      <c r="AO95" s="1013"/>
      <c r="AP95" s="598"/>
      <c r="AQ95" s="599"/>
      <c r="AR95" s="979"/>
      <c r="AS95" s="598"/>
      <c r="AT95" s="599"/>
      <c r="AU95" s="979"/>
      <c r="AV95" s="598"/>
      <c r="AW95" s="599"/>
      <c r="AX95" s="936"/>
      <c r="AY95" s="598"/>
      <c r="AZ95" s="599"/>
      <c r="BA95" s="936"/>
      <c r="BB95" s="598"/>
      <c r="BC95" s="599"/>
      <c r="BD95" s="936"/>
      <c r="BE95" s="598"/>
      <c r="BF95" s="599"/>
      <c r="BG95" s="956"/>
      <c r="BH95" s="932"/>
      <c r="BI95" s="918"/>
      <c r="BJ95" s="924"/>
      <c r="BK95" s="918"/>
      <c r="BL95" s="918"/>
      <c r="BM95" s="918"/>
      <c r="BN95" s="920"/>
    </row>
    <row r="96" spans="1:66" ht="14.25" customHeight="1">
      <c r="A96" s="960"/>
      <c r="B96" s="967"/>
      <c r="C96" s="960"/>
      <c r="D96" s="941"/>
      <c r="E96" s="941"/>
      <c r="F96" s="941"/>
      <c r="G96" s="939"/>
      <c r="H96" s="943"/>
      <c r="I96" s="600"/>
      <c r="J96" s="599"/>
      <c r="K96" s="937"/>
      <c r="L96" s="600"/>
      <c r="M96" s="599"/>
      <c r="N96" s="937"/>
      <c r="O96" s="600"/>
      <c r="P96" s="599"/>
      <c r="Q96" s="930"/>
      <c r="R96" s="600"/>
      <c r="S96" s="599"/>
      <c r="T96" s="930"/>
      <c r="U96" s="600"/>
      <c r="V96" s="599"/>
      <c r="W96" s="930"/>
      <c r="X96" s="600"/>
      <c r="Y96" s="599"/>
      <c r="Z96" s="933" t="str">
        <f>IF(ISBLANK(A96),"",IF(ISBLANK(G96),SUM(H96,K96,N96,Q96,T96,W96),0))</f>
        <v/>
      </c>
      <c r="AA96" s="932" t="str">
        <f>IF(Z96="","",Z96+AA94)</f>
        <v/>
      </c>
      <c r="AB96" s="917">
        <f>IF(G96="X",0,COUNT(H96,K96,N96,Q96,T96,W96))</f>
        <v>0</v>
      </c>
      <c r="AC96" s="922">
        <f>COUNTIF(I96:J97,"G")+COUNTIF(L96:M97,"G")+COUNTIF(O96:P97,"G")+COUNTIF(R96:S97,"G")+COUNTIF(U96:V97,"G")+COUNTIF(X96:Y97,"G")</f>
        <v>0</v>
      </c>
      <c r="AD96" s="917">
        <f>COUNTIF(I96:J97,"B")+COUNTIF(L96:M97,"B")+COUNTIF(O96:P97,"B")+COUNTIF(R96:S97,"B")+COUNTIF(U96:V97,"B")+COUNTIF(X96:Y97,"B")</f>
        <v>0</v>
      </c>
      <c r="AE96" s="917">
        <f>COUNTIF(I96:J97,"G")+COUNTIF(L96:M97,"G")+COUNTIF(O96:P97,"G")+COUNTIF(R96:S97,"G")+COUNTIF(U96:V97,"G")+COUNTIF(X96:Y97,"G")</f>
        <v>0</v>
      </c>
      <c r="AF96" s="917">
        <f>COUNTIF(I96:J97,"G")+COUNTIF(L96:M97,"G")+COUNTIF(O96:P97,"G")+COUNTIF(R96:S97,"G")+COUNTIF(U96:V97,"G")+COUNTIF(X96:Y97,"G")</f>
        <v>0</v>
      </c>
      <c r="AG96" s="917">
        <f>COUNTIF(I96:J97,"G")+COUNTIF(L96:M97,"G")+COUNTIF(O96:P97,"G")+COUNTIF(R96:S97,"G")+COUNTIF(U96:V97,"G")+COUNTIF(X96:Y97,"G")</f>
        <v>0</v>
      </c>
      <c r="AH96" s="960"/>
      <c r="AI96" s="967"/>
      <c r="AJ96" s="960"/>
      <c r="AK96" s="941"/>
      <c r="AL96" s="941"/>
      <c r="AM96" s="941"/>
      <c r="AN96" s="939"/>
      <c r="AO96" s="943"/>
      <c r="AP96" s="600"/>
      <c r="AQ96" s="599"/>
      <c r="AR96" s="937"/>
      <c r="AS96" s="600"/>
      <c r="AT96" s="599"/>
      <c r="AU96" s="937"/>
      <c r="AV96" s="600"/>
      <c r="AW96" s="599"/>
      <c r="AX96" s="930"/>
      <c r="AY96" s="600"/>
      <c r="AZ96" s="599"/>
      <c r="BA96" s="930"/>
      <c r="BB96" s="600"/>
      <c r="BC96" s="599"/>
      <c r="BD96" s="930"/>
      <c r="BE96" s="600"/>
      <c r="BF96" s="599"/>
      <c r="BG96" s="933" t="str">
        <f>IF(ISBLANK(AH96),"",IF(ISBLANK(AN96),SUM(AO96,AR96,AU96,AX96,BA96,BD96),0))</f>
        <v/>
      </c>
      <c r="BH96" s="932" t="str">
        <f>IF(BG96="","",BG96+BH94)</f>
        <v/>
      </c>
      <c r="BI96" s="917">
        <f>IF(AN96="X",0,COUNT(AO96,AR96,AU96,AX96,BA96,BD96))</f>
        <v>0</v>
      </c>
      <c r="BJ96" s="922">
        <f>COUNTIF(AP96:AQ97,"G")+COUNTIF(AS96:AT97,"G")+COUNTIF(AV96:AW97,"G")+COUNTIF(AY96:AZ97,"G")+COUNTIF(BB96:BC97,"G")+COUNTIF(BE96:BF97,"G")</f>
        <v>0</v>
      </c>
      <c r="BK96" s="917">
        <f>COUNTIF(AP96:AQ97,"B")+COUNTIF(AS96:AT97,"B")+COUNTIF(AV96:AW97,"B")+COUNTIF(AY96:AZ97,"B")+COUNTIF(BB96:BC97,"B")+COUNTIF(BE96:BF97,"B")</f>
        <v>0</v>
      </c>
      <c r="BL96" s="917">
        <f>COUNTIF(AP96:AQ97,"J")+COUNTIF(AS96:AT97,"J")+COUNTIF(AV96:AW97,"J")+COUNTIF(AY96:AZ97,"J")+COUNTIF(BB96:BC97,"J")+COUNTIF(BE96:BF97,"J")</f>
        <v>0</v>
      </c>
      <c r="BM96" s="917">
        <f>COUNTIF(AP96:AQ97,"N")+COUNTIF(AS96:AT97,"N")+COUNTIF(AV96:AW97,"N")+COUNTIF(AY96:AZ97,"N")+COUNTIF(BB96:BC97,"N")+COUNTIF(BE96:BF97,"N")</f>
        <v>0</v>
      </c>
      <c r="BN96" s="919">
        <f>COUNTIF(AP96:AQ97,"O")+COUNTIF(AS96:AT97,"O")+COUNTIF(AV96:AW97,"O")+COUNTIF(AY96:AZ97,"O")+COUNTIF(BB96:BC97,"O")+COUNTIF(BE96:BF97,"O")</f>
        <v>0</v>
      </c>
    </row>
    <row r="97" spans="1:66" ht="14.25" customHeight="1">
      <c r="A97" s="961"/>
      <c r="B97" s="968"/>
      <c r="C97" s="961"/>
      <c r="D97" s="942"/>
      <c r="E97" s="942"/>
      <c r="F97" s="942"/>
      <c r="G97" s="940"/>
      <c r="H97" s="944"/>
      <c r="I97" s="600"/>
      <c r="J97" s="599"/>
      <c r="K97" s="938"/>
      <c r="L97" s="600"/>
      <c r="M97" s="599"/>
      <c r="N97" s="938"/>
      <c r="O97" s="600"/>
      <c r="P97" s="599"/>
      <c r="Q97" s="931"/>
      <c r="R97" s="600"/>
      <c r="S97" s="599"/>
      <c r="T97" s="931"/>
      <c r="U97" s="600"/>
      <c r="V97" s="599"/>
      <c r="W97" s="931"/>
      <c r="X97" s="600"/>
      <c r="Y97" s="599"/>
      <c r="Z97" s="934"/>
      <c r="AA97" s="932"/>
      <c r="AB97" s="918"/>
      <c r="AC97" s="924"/>
      <c r="AD97" s="918"/>
      <c r="AE97" s="918"/>
      <c r="AF97" s="918"/>
      <c r="AG97" s="918"/>
      <c r="AH97" s="961"/>
      <c r="AI97" s="968"/>
      <c r="AJ97" s="961"/>
      <c r="AK97" s="942"/>
      <c r="AL97" s="942"/>
      <c r="AM97" s="942"/>
      <c r="AN97" s="940"/>
      <c r="AO97" s="944"/>
      <c r="AP97" s="600"/>
      <c r="AQ97" s="599"/>
      <c r="AR97" s="938"/>
      <c r="AS97" s="600"/>
      <c r="AT97" s="599"/>
      <c r="AU97" s="938"/>
      <c r="AV97" s="600"/>
      <c r="AW97" s="599"/>
      <c r="AX97" s="931"/>
      <c r="AY97" s="600"/>
      <c r="AZ97" s="599"/>
      <c r="BA97" s="931"/>
      <c r="BB97" s="600"/>
      <c r="BC97" s="599"/>
      <c r="BD97" s="931"/>
      <c r="BE97" s="600"/>
      <c r="BF97" s="599"/>
      <c r="BG97" s="934"/>
      <c r="BH97" s="932"/>
      <c r="BI97" s="918"/>
      <c r="BJ97" s="924"/>
      <c r="BK97" s="918"/>
      <c r="BL97" s="918"/>
      <c r="BM97" s="918"/>
      <c r="BN97" s="920"/>
    </row>
    <row r="98" spans="1:66" ht="14.25" customHeight="1">
      <c r="A98" s="943"/>
      <c r="B98" s="969"/>
      <c r="C98" s="943"/>
      <c r="D98" s="937"/>
      <c r="E98" s="937"/>
      <c r="F98" s="937"/>
      <c r="G98" s="986"/>
      <c r="H98" s="1012"/>
      <c r="I98" s="598"/>
      <c r="J98" s="599"/>
      <c r="K98" s="978"/>
      <c r="L98" s="598"/>
      <c r="M98" s="599"/>
      <c r="N98" s="935"/>
      <c r="O98" s="598"/>
      <c r="P98" s="599"/>
      <c r="Q98" s="935"/>
      <c r="R98" s="598"/>
      <c r="S98" s="599"/>
      <c r="T98" s="935"/>
      <c r="U98" s="598"/>
      <c r="V98" s="599"/>
      <c r="W98" s="935"/>
      <c r="X98" s="598"/>
      <c r="Y98" s="599"/>
      <c r="Z98" s="955" t="str">
        <f>IF(ISBLANK(A98),"",IF(ISBLANK(G98),SUM(H98,K98,N98,Q98,T98,W98),0))</f>
        <v/>
      </c>
      <c r="AA98" s="932" t="str">
        <f>IF(Z98="","",Z98+AA96)</f>
        <v/>
      </c>
      <c r="AB98" s="917">
        <f>IF(G98="X",0,COUNT(H98,K98,N98,Q98,T98,W98))</f>
        <v>0</v>
      </c>
      <c r="AC98" s="922">
        <f>COUNTIF(I98:J99,"G")+COUNTIF(L98:M99,"G")+COUNTIF(O98:P99,"G")+COUNTIF(R98:S99,"G")+COUNTIF(U98:V99,"G")+COUNTIF(X98:Y99,"G")</f>
        <v>0</v>
      </c>
      <c r="AD98" s="917">
        <f>COUNTIF(I98:J99,"B")+COUNTIF(L98:M99,"B")+COUNTIF(O98:P99,"B")+COUNTIF(R98:S99,"B")+COUNTIF(U98:V99,"B")+COUNTIF(X98:Y99,"B")</f>
        <v>0</v>
      </c>
      <c r="AE98" s="917">
        <f>COUNTIF(I98:J99,"G")+COUNTIF(L98:M99,"G")+COUNTIF(O98:P99,"G")+COUNTIF(R98:S99,"G")+COUNTIF(U98:V99,"G")+COUNTIF(X98:Y99,"G")</f>
        <v>0</v>
      </c>
      <c r="AF98" s="917">
        <f>COUNTIF(I98:J99,"G")+COUNTIF(L98:M99,"G")+COUNTIF(O98:P99,"G")+COUNTIF(R98:S99,"G")+COUNTIF(U98:V99,"G")+COUNTIF(X98:Y99,"G")</f>
        <v>0</v>
      </c>
      <c r="AG98" s="917">
        <f>COUNTIF(I98:J99,"G")+COUNTIF(L98:M99,"G")+COUNTIF(O98:P99,"G")+COUNTIF(R98:S99,"G")+COUNTIF(U98:V99,"G")+COUNTIF(X98:Y99,"G")</f>
        <v>0</v>
      </c>
      <c r="AH98" s="943"/>
      <c r="AI98" s="969"/>
      <c r="AJ98" s="943"/>
      <c r="AK98" s="937"/>
      <c r="AL98" s="937"/>
      <c r="AM98" s="937"/>
      <c r="AN98" s="986"/>
      <c r="AO98" s="1012"/>
      <c r="AP98" s="598"/>
      <c r="AQ98" s="599"/>
      <c r="AR98" s="978"/>
      <c r="AS98" s="598"/>
      <c r="AT98" s="599"/>
      <c r="AU98" s="978"/>
      <c r="AV98" s="598"/>
      <c r="AW98" s="599"/>
      <c r="AX98" s="935"/>
      <c r="AY98" s="598"/>
      <c r="AZ98" s="599"/>
      <c r="BA98" s="935"/>
      <c r="BB98" s="598"/>
      <c r="BC98" s="599"/>
      <c r="BD98" s="935"/>
      <c r="BE98" s="598"/>
      <c r="BF98" s="599"/>
      <c r="BG98" s="955" t="str">
        <f>IF(ISBLANK(AH98),"",IF(ISBLANK(AN98),SUM(AO98,AR98,AU98,AX98,BA98,BD98),0))</f>
        <v/>
      </c>
      <c r="BH98" s="932" t="str">
        <f>IF(BG98="","",BG98+BH96)</f>
        <v/>
      </c>
      <c r="BI98" s="917">
        <f>IF(AN98="X",0,COUNT(AO98,AR98,AU98,AX98,BA98,BD98))</f>
        <v>0</v>
      </c>
      <c r="BJ98" s="922">
        <f>COUNTIF(AP98:AQ99,"G")+COUNTIF(AS98:AT99,"G")+COUNTIF(AV98:AW99,"G")+COUNTIF(AY98:AZ99,"G")+COUNTIF(BB98:BC99,"G")+COUNTIF(BE98:BF99,"G")</f>
        <v>0</v>
      </c>
      <c r="BK98" s="917">
        <f>COUNTIF(AP98:AQ99,"B")+COUNTIF(AS98:AT99,"B")+COUNTIF(AV98:AW99,"B")+COUNTIF(AY98:AZ99,"B")+COUNTIF(BB98:BC99,"B")+COUNTIF(BE98:BF99,"B")</f>
        <v>0</v>
      </c>
      <c r="BL98" s="917">
        <f>COUNTIF(AP98:AQ99,"J")+COUNTIF(AS98:AT99,"J")+COUNTIF(AV98:AW99,"J")+COUNTIF(AY98:AZ99,"J")+COUNTIF(BB98:BC99,"J")+COUNTIF(BE98:BF99,"J")</f>
        <v>0</v>
      </c>
      <c r="BM98" s="917">
        <f>COUNTIF(AP98:AQ99,"N")+COUNTIF(AS98:AT99,"N")+COUNTIF(AV98:AW99,"N")+COUNTIF(AY98:AZ99,"N")+COUNTIF(BB98:BC99,"N")+COUNTIF(BE98:BF99,"N")</f>
        <v>0</v>
      </c>
      <c r="BN98" s="919">
        <f>COUNTIF(AP98:AQ99,"O")+COUNTIF(AS98:AT99,"O")+COUNTIF(AV98:AW99,"O")+COUNTIF(AY98:AZ99,"O")+COUNTIF(BB98:BC99,"O")+COUNTIF(BE98:BF99,"O")</f>
        <v>0</v>
      </c>
    </row>
    <row r="99" spans="1:66" ht="14.25" customHeight="1">
      <c r="A99" s="944"/>
      <c r="B99" s="970"/>
      <c r="C99" s="944"/>
      <c r="D99" s="938"/>
      <c r="E99" s="938"/>
      <c r="F99" s="938"/>
      <c r="G99" s="987"/>
      <c r="H99" s="1013"/>
      <c r="I99" s="598"/>
      <c r="J99" s="599"/>
      <c r="K99" s="979"/>
      <c r="L99" s="598"/>
      <c r="M99" s="599"/>
      <c r="N99" s="936"/>
      <c r="O99" s="598"/>
      <c r="P99" s="599"/>
      <c r="Q99" s="936"/>
      <c r="R99" s="598"/>
      <c r="S99" s="599"/>
      <c r="T99" s="936"/>
      <c r="U99" s="598"/>
      <c r="V99" s="599"/>
      <c r="W99" s="936"/>
      <c r="X99" s="598"/>
      <c r="Y99" s="599"/>
      <c r="Z99" s="956"/>
      <c r="AA99" s="932"/>
      <c r="AB99" s="918"/>
      <c r="AC99" s="924"/>
      <c r="AD99" s="918"/>
      <c r="AE99" s="918"/>
      <c r="AF99" s="918"/>
      <c r="AG99" s="918"/>
      <c r="AH99" s="944"/>
      <c r="AI99" s="970"/>
      <c r="AJ99" s="944"/>
      <c r="AK99" s="938"/>
      <c r="AL99" s="938"/>
      <c r="AM99" s="938"/>
      <c r="AN99" s="987"/>
      <c r="AO99" s="1013"/>
      <c r="AP99" s="598"/>
      <c r="AQ99" s="599"/>
      <c r="AR99" s="979"/>
      <c r="AS99" s="598"/>
      <c r="AT99" s="599"/>
      <c r="AU99" s="979"/>
      <c r="AV99" s="598"/>
      <c r="AW99" s="599"/>
      <c r="AX99" s="936"/>
      <c r="AY99" s="598"/>
      <c r="AZ99" s="599"/>
      <c r="BA99" s="936"/>
      <c r="BB99" s="598"/>
      <c r="BC99" s="599"/>
      <c r="BD99" s="936"/>
      <c r="BE99" s="598"/>
      <c r="BF99" s="599"/>
      <c r="BG99" s="956"/>
      <c r="BH99" s="932"/>
      <c r="BI99" s="918"/>
      <c r="BJ99" s="924"/>
      <c r="BK99" s="918"/>
      <c r="BL99" s="918"/>
      <c r="BM99" s="918"/>
      <c r="BN99" s="920"/>
    </row>
    <row r="100" spans="1:66" ht="14.25" customHeight="1">
      <c r="A100" s="960"/>
      <c r="B100" s="967"/>
      <c r="C100" s="960"/>
      <c r="D100" s="941"/>
      <c r="E100" s="941"/>
      <c r="F100" s="941"/>
      <c r="G100" s="939"/>
      <c r="H100" s="943"/>
      <c r="I100" s="600"/>
      <c r="J100" s="599"/>
      <c r="K100" s="937"/>
      <c r="L100" s="600"/>
      <c r="M100" s="599"/>
      <c r="N100" s="930"/>
      <c r="O100" s="600"/>
      <c r="P100" s="599"/>
      <c r="Q100" s="930"/>
      <c r="R100" s="600"/>
      <c r="S100" s="599"/>
      <c r="T100" s="930"/>
      <c r="U100" s="600"/>
      <c r="V100" s="599"/>
      <c r="W100" s="930"/>
      <c r="X100" s="600"/>
      <c r="Y100" s="599"/>
      <c r="Z100" s="933" t="str">
        <f>IF(ISBLANK(A100),"",IF(ISBLANK(G100),SUM(H100,K100,N100,Q100,T100,W100),0))</f>
        <v/>
      </c>
      <c r="AA100" s="932" t="str">
        <f>IF(Z100="","",Z100+AA98)</f>
        <v/>
      </c>
      <c r="AB100" s="917">
        <f>IF(G100="X",0,COUNT(H100,K100,N100,Q100,T100,W100))</f>
        <v>0</v>
      </c>
      <c r="AC100" s="922">
        <f>COUNTIF(I100:J101,"G")+COUNTIF(L100:M101,"G")+COUNTIF(O100:P101,"G")+COUNTIF(R100:S101,"G")+COUNTIF(U100:V101,"G")+COUNTIF(X100:Y101,"G")</f>
        <v>0</v>
      </c>
      <c r="AD100" s="917">
        <f>COUNTIF(I100:J101,"B")+COUNTIF(L100:M101,"B")+COUNTIF(O100:P101,"B")+COUNTIF(R100:S101,"B")+COUNTIF(U100:V101,"B")+COUNTIF(X100:Y101,"B")</f>
        <v>0</v>
      </c>
      <c r="AE100" s="917">
        <f>COUNTIF(I100:J101,"G")+COUNTIF(L100:M101,"G")+COUNTIF(O100:P101,"G")+COUNTIF(R100:S101,"G")+COUNTIF(U100:V101,"G")+COUNTIF(X100:Y101,"G")</f>
        <v>0</v>
      </c>
      <c r="AF100" s="917">
        <f>COUNTIF(I100:J101,"G")+COUNTIF(L100:M101,"G")+COUNTIF(O100:P101,"G")+COUNTIF(R100:S101,"G")+COUNTIF(U100:V101,"G")+COUNTIF(X100:Y101,"G")</f>
        <v>0</v>
      </c>
      <c r="AG100" s="917">
        <f>COUNTIF(I100:J101,"G")+COUNTIF(L100:M101,"G")+COUNTIF(O100:P101,"G")+COUNTIF(R100:S101,"G")+COUNTIF(U100:V101,"G")+COUNTIF(X100:Y101,"G")</f>
        <v>0</v>
      </c>
      <c r="AH100" s="960"/>
      <c r="AI100" s="967"/>
      <c r="AJ100" s="960"/>
      <c r="AK100" s="941"/>
      <c r="AL100" s="941"/>
      <c r="AM100" s="941"/>
      <c r="AN100" s="939"/>
      <c r="AO100" s="943"/>
      <c r="AP100" s="600"/>
      <c r="AQ100" s="599"/>
      <c r="AR100" s="937"/>
      <c r="AS100" s="600"/>
      <c r="AT100" s="599"/>
      <c r="AU100" s="937"/>
      <c r="AV100" s="600"/>
      <c r="AW100" s="599"/>
      <c r="AX100" s="930"/>
      <c r="AY100" s="600"/>
      <c r="AZ100" s="599"/>
      <c r="BA100" s="930"/>
      <c r="BB100" s="600"/>
      <c r="BC100" s="599"/>
      <c r="BD100" s="930"/>
      <c r="BE100" s="600"/>
      <c r="BF100" s="599"/>
      <c r="BG100" s="933" t="str">
        <f>IF(ISBLANK(AH100),"",IF(ISBLANK(AN100),SUM(AO100,AR100,AU100,AX100,BA100,BD100),0))</f>
        <v/>
      </c>
      <c r="BH100" s="932" t="str">
        <f>IF(BG100="","",BG100+BH98)</f>
        <v/>
      </c>
      <c r="BI100" s="917">
        <f>IF(AN100="X",0,COUNT(AO100,AR100,AU100,AX100,BA100,BD100))</f>
        <v>0</v>
      </c>
      <c r="BJ100" s="922">
        <f>COUNTIF(AP100:AQ101,"G")+COUNTIF(AS100:AT101,"G")+COUNTIF(AV100:AW101,"G")+COUNTIF(AY100:AZ101,"G")+COUNTIF(BB100:BC101,"G")+COUNTIF(BE100:BF101,"G")</f>
        <v>0</v>
      </c>
      <c r="BK100" s="917">
        <f>COUNTIF(AP100:AQ101,"B")+COUNTIF(AS100:AT101,"B")+COUNTIF(AV100:AW101,"B")+COUNTIF(AY100:AZ101,"B")+COUNTIF(BB100:BC101,"B")+COUNTIF(BE100:BF101,"B")</f>
        <v>0</v>
      </c>
      <c r="BL100" s="917">
        <f>COUNTIF(AP100:AQ101,"J")+COUNTIF(AS100:AT101,"J")+COUNTIF(AV100:AW101,"J")+COUNTIF(AY100:AZ101,"J")+COUNTIF(BB100:BC101,"J")+COUNTIF(BE100:BF101,"J")</f>
        <v>0</v>
      </c>
      <c r="BM100" s="917">
        <f>COUNTIF(AP100:AQ101,"N")+COUNTIF(AS100:AT101,"N")+COUNTIF(AV100:AW101,"N")+COUNTIF(AY100:AZ101,"N")+COUNTIF(BB100:BC101,"N")+COUNTIF(BE100:BF101,"N")</f>
        <v>0</v>
      </c>
      <c r="BN100" s="919">
        <f>COUNTIF(AP100:AQ101,"O")+COUNTIF(AS100:AT101,"O")+COUNTIF(AV100:AW101,"O")+COUNTIF(AY100:AZ101,"O")+COUNTIF(BB100:BC101,"O")+COUNTIF(BE100:BF101,"O")</f>
        <v>0</v>
      </c>
    </row>
    <row r="101" spans="1:66" ht="14.25" customHeight="1">
      <c r="A101" s="961"/>
      <c r="B101" s="968"/>
      <c r="C101" s="961"/>
      <c r="D101" s="942"/>
      <c r="E101" s="942"/>
      <c r="F101" s="942"/>
      <c r="G101" s="940"/>
      <c r="H101" s="944"/>
      <c r="I101" s="600"/>
      <c r="J101" s="599"/>
      <c r="K101" s="938"/>
      <c r="L101" s="600"/>
      <c r="M101" s="599"/>
      <c r="N101" s="931"/>
      <c r="O101" s="600"/>
      <c r="P101" s="599"/>
      <c r="Q101" s="931"/>
      <c r="R101" s="600"/>
      <c r="S101" s="599"/>
      <c r="T101" s="931"/>
      <c r="U101" s="600"/>
      <c r="V101" s="599"/>
      <c r="W101" s="931"/>
      <c r="X101" s="600"/>
      <c r="Y101" s="599"/>
      <c r="Z101" s="934"/>
      <c r="AA101" s="932"/>
      <c r="AB101" s="918"/>
      <c r="AC101" s="924"/>
      <c r="AD101" s="918"/>
      <c r="AE101" s="918"/>
      <c r="AF101" s="918"/>
      <c r="AG101" s="918"/>
      <c r="AH101" s="961"/>
      <c r="AI101" s="968"/>
      <c r="AJ101" s="961"/>
      <c r="AK101" s="942"/>
      <c r="AL101" s="942"/>
      <c r="AM101" s="942"/>
      <c r="AN101" s="940"/>
      <c r="AO101" s="944"/>
      <c r="AP101" s="600"/>
      <c r="AQ101" s="599"/>
      <c r="AR101" s="938"/>
      <c r="AS101" s="600"/>
      <c r="AT101" s="599"/>
      <c r="AU101" s="938"/>
      <c r="AV101" s="600"/>
      <c r="AW101" s="599"/>
      <c r="AX101" s="931"/>
      <c r="AY101" s="600"/>
      <c r="AZ101" s="599"/>
      <c r="BA101" s="931"/>
      <c r="BB101" s="600"/>
      <c r="BC101" s="599"/>
      <c r="BD101" s="931"/>
      <c r="BE101" s="600"/>
      <c r="BF101" s="599"/>
      <c r="BG101" s="934"/>
      <c r="BH101" s="932"/>
      <c r="BI101" s="918"/>
      <c r="BJ101" s="924"/>
      <c r="BK101" s="918"/>
      <c r="BL101" s="918"/>
      <c r="BM101" s="918"/>
      <c r="BN101" s="920"/>
    </row>
    <row r="102" spans="1:66" ht="14.25" customHeight="1">
      <c r="A102" s="947"/>
      <c r="B102" s="962"/>
      <c r="C102" s="948"/>
      <c r="D102" s="930"/>
      <c r="E102" s="930"/>
      <c r="F102" s="930"/>
      <c r="G102" s="974"/>
      <c r="H102" s="945"/>
      <c r="I102" s="598"/>
      <c r="J102" s="599"/>
      <c r="K102" s="935"/>
      <c r="L102" s="598"/>
      <c r="M102" s="599"/>
      <c r="N102" s="935"/>
      <c r="O102" s="598"/>
      <c r="P102" s="599"/>
      <c r="Q102" s="935"/>
      <c r="R102" s="598"/>
      <c r="S102" s="599"/>
      <c r="T102" s="935"/>
      <c r="U102" s="598"/>
      <c r="V102" s="599"/>
      <c r="W102" s="935"/>
      <c r="X102" s="598"/>
      <c r="Y102" s="599"/>
      <c r="Z102" s="955" t="str">
        <f>IF(ISBLANK(A102),"",IF(ISBLANK(G102),SUM(H102,K102,N102,Q102,T102,W102),0))</f>
        <v/>
      </c>
      <c r="AA102" s="932" t="str">
        <f>IF(Z102="","",Z102+AA100)</f>
        <v/>
      </c>
      <c r="AB102" s="917">
        <f>IF(G102="X",0,COUNT(H102,K102,N102,Q102,T102,W102))</f>
        <v>0</v>
      </c>
      <c r="AC102" s="922">
        <f>COUNTIF(I102:J103,"G")+COUNTIF(L102:M103,"G")+COUNTIF(O102:P103,"G")+COUNTIF(R102:S103,"G")+COUNTIF(U102:V103,"G")+COUNTIF(X102:Y103,"G")</f>
        <v>0</v>
      </c>
      <c r="AD102" s="917">
        <f>COUNTIF(I102:J103,"B")+COUNTIF(L102:M103,"B")+COUNTIF(O102:P103,"B")+COUNTIF(R102:S103,"B")+COUNTIF(U102:V103,"B")+COUNTIF(X102:Y103,"B")</f>
        <v>0</v>
      </c>
      <c r="AE102" s="917">
        <f>COUNTIF(I102:J103,"G")+COUNTIF(L102:M103,"G")+COUNTIF(O102:P103,"G")+COUNTIF(R102:S103,"G")+COUNTIF(U102:V103,"G")+COUNTIF(X102:Y103,"G")</f>
        <v>0</v>
      </c>
      <c r="AF102" s="917">
        <f>COUNTIF(I102:J103,"G")+COUNTIF(L102:M103,"G")+COUNTIF(O102:P103,"G")+COUNTIF(R102:S103,"G")+COUNTIF(U102:V103,"G")+COUNTIF(X102:Y103,"G")</f>
        <v>0</v>
      </c>
      <c r="AG102" s="917">
        <f>COUNTIF(I102:J103,"G")+COUNTIF(L102:M103,"G")+COUNTIF(O102:P103,"G")+COUNTIF(R102:S103,"G")+COUNTIF(U102:V103,"G")+COUNTIF(X102:Y103,"G")</f>
        <v>0</v>
      </c>
      <c r="AH102" s="947"/>
      <c r="AI102" s="962"/>
      <c r="AJ102" s="948"/>
      <c r="AK102" s="930"/>
      <c r="AL102" s="930"/>
      <c r="AM102" s="930"/>
      <c r="AN102" s="974"/>
      <c r="AO102" s="945"/>
      <c r="AP102" s="598"/>
      <c r="AQ102" s="599"/>
      <c r="AR102" s="935"/>
      <c r="AS102" s="598"/>
      <c r="AT102" s="599"/>
      <c r="AU102" s="935"/>
      <c r="AV102" s="598"/>
      <c r="AW102" s="599"/>
      <c r="AX102" s="935"/>
      <c r="AY102" s="598"/>
      <c r="AZ102" s="599"/>
      <c r="BA102" s="935"/>
      <c r="BB102" s="598"/>
      <c r="BC102" s="599"/>
      <c r="BD102" s="935"/>
      <c r="BE102" s="598"/>
      <c r="BF102" s="599"/>
      <c r="BG102" s="955" t="str">
        <f>IF(ISBLANK(AH102),"",IF(ISBLANK(AN102),SUM(AO102,AR102,AU102,AX102,BA102,BD102),0))</f>
        <v/>
      </c>
      <c r="BH102" s="932" t="str">
        <f>IF(BG102="","",BG102+BH100)</f>
        <v/>
      </c>
      <c r="BI102" s="917">
        <f>IF(AN102="X",0,COUNT(AO102,AR102,AU102,AX102,BA102,BD102))</f>
        <v>0</v>
      </c>
      <c r="BJ102" s="922">
        <f>COUNTIF(AP102:AQ103,"G")+COUNTIF(AS102:AT103,"G")+COUNTIF(AV102:AW103,"G")+COUNTIF(AY102:AZ103,"G")+COUNTIF(BB102:BC103,"G")+COUNTIF(BE102:BF103,"G")</f>
        <v>0</v>
      </c>
      <c r="BK102" s="917">
        <f>COUNTIF(AP102:AQ103,"B")+COUNTIF(AS102:AT103,"B")+COUNTIF(AV102:AW103,"B")+COUNTIF(AY102:AZ103,"B")+COUNTIF(BB102:BC103,"B")+COUNTIF(BE102:BF103,"B")</f>
        <v>0</v>
      </c>
      <c r="BL102" s="917">
        <f>COUNTIF(AP102:AQ103,"J")+COUNTIF(AS102:AT103,"J")+COUNTIF(AV102:AW103,"J")+COUNTIF(AY102:AZ103,"J")+COUNTIF(BB102:BC103,"J")+COUNTIF(BE102:BF103,"J")</f>
        <v>0</v>
      </c>
      <c r="BM102" s="917">
        <f>COUNTIF(AP102:AQ103,"N")+COUNTIF(AS102:AT103,"N")+COUNTIF(AV102:AW103,"N")+COUNTIF(AY102:AZ103,"N")+COUNTIF(BB102:BC103,"N")+COUNTIF(BE102:BF103,"N")</f>
        <v>0</v>
      </c>
      <c r="BN102" s="919">
        <f>COUNTIF(AP102:AQ103,"O")+COUNTIF(AS102:AT103,"O")+COUNTIF(AV102:AW103,"O")+COUNTIF(AY102:AZ103,"O")+COUNTIF(BB102:BC103,"O")+COUNTIF(BE102:BF103,"O")</f>
        <v>0</v>
      </c>
    </row>
    <row r="103" spans="1:66" ht="14.25" customHeight="1">
      <c r="A103" s="947"/>
      <c r="B103" s="962"/>
      <c r="C103" s="949"/>
      <c r="D103" s="931"/>
      <c r="E103" s="931"/>
      <c r="F103" s="931"/>
      <c r="G103" s="975"/>
      <c r="H103" s="946"/>
      <c r="I103" s="598"/>
      <c r="J103" s="599"/>
      <c r="K103" s="936"/>
      <c r="L103" s="598"/>
      <c r="M103" s="599"/>
      <c r="N103" s="936"/>
      <c r="O103" s="598"/>
      <c r="P103" s="599"/>
      <c r="Q103" s="936"/>
      <c r="R103" s="598"/>
      <c r="S103" s="599"/>
      <c r="T103" s="936"/>
      <c r="U103" s="598"/>
      <c r="V103" s="599"/>
      <c r="W103" s="936"/>
      <c r="X103" s="598"/>
      <c r="Y103" s="599"/>
      <c r="Z103" s="956"/>
      <c r="AA103" s="932"/>
      <c r="AB103" s="918"/>
      <c r="AC103" s="924"/>
      <c r="AD103" s="918"/>
      <c r="AE103" s="918"/>
      <c r="AF103" s="918"/>
      <c r="AG103" s="918"/>
      <c r="AH103" s="947"/>
      <c r="AI103" s="962"/>
      <c r="AJ103" s="949"/>
      <c r="AK103" s="931"/>
      <c r="AL103" s="931"/>
      <c r="AM103" s="931"/>
      <c r="AN103" s="975"/>
      <c r="AO103" s="946"/>
      <c r="AP103" s="598"/>
      <c r="AQ103" s="599"/>
      <c r="AR103" s="936"/>
      <c r="AS103" s="598"/>
      <c r="AT103" s="599"/>
      <c r="AU103" s="936"/>
      <c r="AV103" s="598"/>
      <c r="AW103" s="599"/>
      <c r="AX103" s="936"/>
      <c r="AY103" s="598"/>
      <c r="AZ103" s="599"/>
      <c r="BA103" s="936"/>
      <c r="BB103" s="598"/>
      <c r="BC103" s="599"/>
      <c r="BD103" s="936"/>
      <c r="BE103" s="598"/>
      <c r="BF103" s="599"/>
      <c r="BG103" s="956"/>
      <c r="BH103" s="932"/>
      <c r="BI103" s="918"/>
      <c r="BJ103" s="924"/>
      <c r="BK103" s="918"/>
      <c r="BL103" s="918"/>
      <c r="BM103" s="918"/>
      <c r="BN103" s="920"/>
    </row>
    <row r="104" spans="1:66" ht="14.25" customHeight="1">
      <c r="A104" s="981"/>
      <c r="B104" s="980"/>
      <c r="C104" s="972"/>
      <c r="D104" s="952"/>
      <c r="E104" s="952"/>
      <c r="F104" s="952"/>
      <c r="G104" s="999"/>
      <c r="H104" s="947"/>
      <c r="I104" s="600"/>
      <c r="J104" s="599"/>
      <c r="K104" s="930"/>
      <c r="L104" s="600"/>
      <c r="M104" s="599"/>
      <c r="N104" s="930"/>
      <c r="O104" s="600"/>
      <c r="P104" s="599"/>
      <c r="Q104" s="930"/>
      <c r="R104" s="600"/>
      <c r="S104" s="599"/>
      <c r="T104" s="930"/>
      <c r="U104" s="600"/>
      <c r="V104" s="599"/>
      <c r="W104" s="930"/>
      <c r="X104" s="600"/>
      <c r="Y104" s="599"/>
      <c r="Z104" s="933" t="str">
        <f>IF(ISBLANK(A104),"",IF(ISBLANK(G104),SUM(H104,K104,N104,Q104,T104,W104),0))</f>
        <v/>
      </c>
      <c r="AA104" s="932" t="str">
        <f>IF(Z104="","",Z104+AA102)</f>
        <v/>
      </c>
      <c r="AB104" s="917">
        <f>IF(G104="X",0,COUNT(H104,K104,N104,Q104,T104,W104))</f>
        <v>0</v>
      </c>
      <c r="AC104" s="922">
        <f>COUNTIF(I104:J105,"G")+COUNTIF(L104:M105,"G")+COUNTIF(O104:P105,"G")+COUNTIF(R104:S105,"G")+COUNTIF(U104:V105,"G")+COUNTIF(X104:Y105,"G")</f>
        <v>0</v>
      </c>
      <c r="AD104" s="917">
        <f>COUNTIF(I104:J105,"B")+COUNTIF(L104:M105,"B")+COUNTIF(O104:P105,"B")+COUNTIF(R104:S105,"B")+COUNTIF(U104:V105,"B")+COUNTIF(X104:Y105,"B")</f>
        <v>0</v>
      </c>
      <c r="AE104" s="917">
        <f>COUNTIF(I104:J105,"G")+COUNTIF(L104:M105,"G")+COUNTIF(O104:P105,"G")+COUNTIF(R104:S105,"G")+COUNTIF(U104:V105,"G")+COUNTIF(X104:Y105,"G")</f>
        <v>0</v>
      </c>
      <c r="AF104" s="917">
        <f>COUNTIF(I104:J105,"G")+COUNTIF(L104:M105,"G")+COUNTIF(O104:P105,"G")+COUNTIF(R104:S105,"G")+COUNTIF(U104:V105,"G")+COUNTIF(X104:Y105,"G")</f>
        <v>0</v>
      </c>
      <c r="AG104" s="917">
        <f>COUNTIF(I104:J105,"G")+COUNTIF(L104:M105,"G")+COUNTIF(O104:P105,"G")+COUNTIF(R104:S105,"G")+COUNTIF(U104:V105,"G")+COUNTIF(X104:Y105,"G")</f>
        <v>0</v>
      </c>
      <c r="AH104" s="981"/>
      <c r="AI104" s="980"/>
      <c r="AJ104" s="972"/>
      <c r="AK104" s="952"/>
      <c r="AL104" s="952"/>
      <c r="AM104" s="952"/>
      <c r="AN104" s="999"/>
      <c r="AO104" s="947"/>
      <c r="AP104" s="600"/>
      <c r="AQ104" s="599"/>
      <c r="AR104" s="930"/>
      <c r="AS104" s="600"/>
      <c r="AT104" s="599"/>
      <c r="AU104" s="930"/>
      <c r="AV104" s="600"/>
      <c r="AW104" s="599"/>
      <c r="AX104" s="930"/>
      <c r="AY104" s="600"/>
      <c r="AZ104" s="599"/>
      <c r="BA104" s="930"/>
      <c r="BB104" s="600"/>
      <c r="BC104" s="599"/>
      <c r="BD104" s="930"/>
      <c r="BE104" s="600"/>
      <c r="BF104" s="599"/>
      <c r="BG104" s="933" t="str">
        <f>IF(ISBLANK(AH104),"",IF(ISBLANK(AN104),SUM(AO104,AR104,AU104,AX104,BA104,BD104),0))</f>
        <v/>
      </c>
      <c r="BH104" s="932" t="str">
        <f>IF(BG104="","",BG104+BH102)</f>
        <v/>
      </c>
      <c r="BI104" s="917">
        <f>IF(AN104="X",0,COUNT(AO104,AR104,AU104,AX104,BA104,BD104))</f>
        <v>0</v>
      </c>
      <c r="BJ104" s="922">
        <f>COUNTIF(AP104:AQ105,"G")+COUNTIF(AS104:AT105,"G")+COUNTIF(AV104:AW105,"G")+COUNTIF(AY104:AZ105,"G")+COUNTIF(BB104:BC105,"G")+COUNTIF(BE104:BF105,"G")</f>
        <v>0</v>
      </c>
      <c r="BK104" s="917">
        <f>COUNTIF(AP104:AQ105,"B")+COUNTIF(AS104:AT105,"B")+COUNTIF(AV104:AW105,"B")+COUNTIF(AY104:AZ105,"B")+COUNTIF(BB104:BC105,"B")+COUNTIF(BE104:BF105,"B")</f>
        <v>0</v>
      </c>
      <c r="BL104" s="917">
        <f>COUNTIF(AP104:AQ105,"J")+COUNTIF(AS104:AT105,"J")+COUNTIF(AV104:AW105,"J")+COUNTIF(AY104:AZ105,"J")+COUNTIF(BB104:BC105,"J")+COUNTIF(BE104:BF105,"J")</f>
        <v>0</v>
      </c>
      <c r="BM104" s="917">
        <f>COUNTIF(AP104:AQ105,"N")+COUNTIF(AS104:AT105,"N")+COUNTIF(AV104:AW105,"N")+COUNTIF(AY104:AZ105,"N")+COUNTIF(BB104:BC105,"N")+COUNTIF(BE104:BF105,"N")</f>
        <v>0</v>
      </c>
      <c r="BN104" s="919">
        <f>COUNTIF(AP104:AQ105,"O")+COUNTIF(AS104:AT105,"O")+COUNTIF(AV104:AW105,"O")+COUNTIF(AY104:AZ105,"O")+COUNTIF(BB104:BC105,"O")+COUNTIF(BE104:BF105,"O")</f>
        <v>0</v>
      </c>
    </row>
    <row r="105" spans="1:66" ht="14.25" customHeight="1">
      <c r="A105" s="981"/>
      <c r="B105" s="980"/>
      <c r="C105" s="973"/>
      <c r="D105" s="953"/>
      <c r="E105" s="953"/>
      <c r="F105" s="953"/>
      <c r="G105" s="1000"/>
      <c r="H105" s="954"/>
      <c r="I105" s="600"/>
      <c r="J105" s="599"/>
      <c r="K105" s="931"/>
      <c r="L105" s="600"/>
      <c r="M105" s="599"/>
      <c r="N105" s="931"/>
      <c r="O105" s="600"/>
      <c r="P105" s="599"/>
      <c r="Q105" s="931"/>
      <c r="R105" s="600"/>
      <c r="S105" s="599"/>
      <c r="T105" s="931"/>
      <c r="U105" s="600"/>
      <c r="V105" s="599"/>
      <c r="W105" s="931"/>
      <c r="X105" s="600"/>
      <c r="Y105" s="599"/>
      <c r="Z105" s="934"/>
      <c r="AA105" s="932"/>
      <c r="AB105" s="918"/>
      <c r="AC105" s="924"/>
      <c r="AD105" s="918"/>
      <c r="AE105" s="918"/>
      <c r="AF105" s="918"/>
      <c r="AG105" s="918"/>
      <c r="AH105" s="981"/>
      <c r="AI105" s="980"/>
      <c r="AJ105" s="973"/>
      <c r="AK105" s="953"/>
      <c r="AL105" s="953"/>
      <c r="AM105" s="953"/>
      <c r="AN105" s="1000"/>
      <c r="AO105" s="954"/>
      <c r="AP105" s="600"/>
      <c r="AQ105" s="599"/>
      <c r="AR105" s="931"/>
      <c r="AS105" s="600"/>
      <c r="AT105" s="599"/>
      <c r="AU105" s="931"/>
      <c r="AV105" s="600"/>
      <c r="AW105" s="599"/>
      <c r="AX105" s="931"/>
      <c r="AY105" s="600"/>
      <c r="AZ105" s="599"/>
      <c r="BA105" s="931"/>
      <c r="BB105" s="600"/>
      <c r="BC105" s="599"/>
      <c r="BD105" s="931"/>
      <c r="BE105" s="600"/>
      <c r="BF105" s="599"/>
      <c r="BG105" s="934"/>
      <c r="BH105" s="932"/>
      <c r="BI105" s="918"/>
      <c r="BJ105" s="924"/>
      <c r="BK105" s="918"/>
      <c r="BL105" s="918"/>
      <c r="BM105" s="918"/>
      <c r="BN105" s="920"/>
    </row>
    <row r="106" spans="1:66" ht="14.25" customHeight="1">
      <c r="A106" s="947"/>
      <c r="B106" s="962"/>
      <c r="C106" s="948"/>
      <c r="D106" s="930"/>
      <c r="E106" s="930"/>
      <c r="F106" s="930"/>
      <c r="G106" s="974"/>
      <c r="H106" s="945"/>
      <c r="I106" s="598"/>
      <c r="J106" s="599"/>
      <c r="K106" s="935"/>
      <c r="L106" s="598"/>
      <c r="M106" s="599"/>
      <c r="N106" s="935"/>
      <c r="O106" s="598"/>
      <c r="P106" s="599"/>
      <c r="Q106" s="935"/>
      <c r="R106" s="598"/>
      <c r="S106" s="599"/>
      <c r="T106" s="935"/>
      <c r="U106" s="598"/>
      <c r="V106" s="599"/>
      <c r="W106" s="935"/>
      <c r="X106" s="598"/>
      <c r="Y106" s="599"/>
      <c r="Z106" s="955" t="str">
        <f>IF(ISBLANK(A106),"",IF(ISBLANK(G106),SUM(H106,K106,N106,Q106,T106,W106),0))</f>
        <v/>
      </c>
      <c r="AA106" s="932" t="str">
        <f>IF(Z106="","",Z106+AA104)</f>
        <v/>
      </c>
      <c r="AB106" s="917">
        <f>IF(G106="X",0,COUNT(H106,K106,N106,Q106,T106,W106))</f>
        <v>0</v>
      </c>
      <c r="AC106" s="922">
        <f>COUNTIF(I106:J107,"G")+COUNTIF(L106:M107,"G")+COUNTIF(O106:P107,"G")+COUNTIF(R106:S107,"G")+COUNTIF(U106:V107,"G")+COUNTIF(X106:Y107,"G")</f>
        <v>0</v>
      </c>
      <c r="AD106" s="917">
        <f>COUNTIF(I106:J107,"B")+COUNTIF(L106:M107,"B")+COUNTIF(O106:P107,"B")+COUNTIF(R106:S107,"B")+COUNTIF(U106:V107,"B")+COUNTIF(X106:Y107,"B")</f>
        <v>0</v>
      </c>
      <c r="AE106" s="917">
        <f>COUNTIF(I106:J107,"G")+COUNTIF(L106:M107,"G")+COUNTIF(O106:P107,"G")+COUNTIF(R106:S107,"G")+COUNTIF(U106:V107,"G")+COUNTIF(X106:Y107,"G")</f>
        <v>0</v>
      </c>
      <c r="AF106" s="917">
        <f>COUNTIF(I106:J107,"G")+COUNTIF(L106:M107,"G")+COUNTIF(O106:P107,"G")+COUNTIF(R106:S107,"G")+COUNTIF(U106:V107,"G")+COUNTIF(X106:Y107,"G")</f>
        <v>0</v>
      </c>
      <c r="AG106" s="917">
        <f>COUNTIF(I106:J107,"G")+COUNTIF(L106:M107,"G")+COUNTIF(O106:P107,"G")+COUNTIF(R106:S107,"G")+COUNTIF(U106:V107,"G")+COUNTIF(X106:Y107,"G")</f>
        <v>0</v>
      </c>
      <c r="AH106" s="947"/>
      <c r="AI106" s="962"/>
      <c r="AJ106" s="948"/>
      <c r="AK106" s="930"/>
      <c r="AL106" s="930"/>
      <c r="AM106" s="930"/>
      <c r="AN106" s="974"/>
      <c r="AO106" s="945"/>
      <c r="AP106" s="598"/>
      <c r="AQ106" s="599"/>
      <c r="AR106" s="935"/>
      <c r="AS106" s="598"/>
      <c r="AT106" s="599"/>
      <c r="AU106" s="935"/>
      <c r="AV106" s="598"/>
      <c r="AW106" s="599"/>
      <c r="AX106" s="935"/>
      <c r="AY106" s="598"/>
      <c r="AZ106" s="599"/>
      <c r="BA106" s="935"/>
      <c r="BB106" s="598"/>
      <c r="BC106" s="599"/>
      <c r="BD106" s="935"/>
      <c r="BE106" s="598"/>
      <c r="BF106" s="599"/>
      <c r="BG106" s="955" t="str">
        <f>IF(ISBLANK(AH106),"",IF(ISBLANK(AN106),SUM(AO106,AR106,AU106,AX106,BA106,BD106),0))</f>
        <v/>
      </c>
      <c r="BH106" s="932" t="str">
        <f>IF(BG106="","",BG106+BH104)</f>
        <v/>
      </c>
      <c r="BI106" s="917">
        <f>IF(AN106="X",0,COUNT(AO106,AR106,AU106,AX106,BA106,BD106))</f>
        <v>0</v>
      </c>
      <c r="BJ106" s="922">
        <f>COUNTIF(AP106:AQ107,"G")+COUNTIF(AS106:AT107,"G")+COUNTIF(AV106:AW107,"G")+COUNTIF(AY106:AZ107,"G")+COUNTIF(BB106:BC107,"G")+COUNTIF(BE106:BF107,"G")</f>
        <v>0</v>
      </c>
      <c r="BK106" s="917">
        <f>COUNTIF(AP106:AQ107,"B")+COUNTIF(AS106:AT107,"B")+COUNTIF(AV106:AW107,"B")+COUNTIF(AY106:AZ107,"B")+COUNTIF(BB106:BC107,"B")+COUNTIF(BE106:BF107,"B")</f>
        <v>0</v>
      </c>
      <c r="BL106" s="917">
        <f>COUNTIF(AP106:AQ107,"J")+COUNTIF(AS106:AT107,"J")+COUNTIF(AV106:AW107,"J")+COUNTIF(AY106:AZ107,"J")+COUNTIF(BB106:BC107,"J")+COUNTIF(BE106:BF107,"J")</f>
        <v>0</v>
      </c>
      <c r="BM106" s="917">
        <f>COUNTIF(AP106:AQ107,"N")+COUNTIF(AS106:AT107,"N")+COUNTIF(AV106:AW107,"N")+COUNTIF(AY106:AZ107,"N")+COUNTIF(BB106:BC107,"N")+COUNTIF(BE106:BF107,"N")</f>
        <v>0</v>
      </c>
      <c r="BN106" s="919">
        <f>COUNTIF(AP106:AQ107,"O")+COUNTIF(AS106:AT107,"O")+COUNTIF(AV106:AW107,"O")+COUNTIF(AY106:AZ107,"O")+COUNTIF(BB106:BC107,"O")+COUNTIF(BE106:BF107,"O")</f>
        <v>0</v>
      </c>
    </row>
    <row r="107" spans="1:66" ht="14.25" customHeight="1">
      <c r="A107" s="947"/>
      <c r="B107" s="962"/>
      <c r="C107" s="949"/>
      <c r="D107" s="931"/>
      <c r="E107" s="931"/>
      <c r="F107" s="931"/>
      <c r="G107" s="975"/>
      <c r="H107" s="946"/>
      <c r="I107" s="598"/>
      <c r="J107" s="599"/>
      <c r="K107" s="936"/>
      <c r="L107" s="598"/>
      <c r="M107" s="599"/>
      <c r="N107" s="936"/>
      <c r="O107" s="598"/>
      <c r="P107" s="599"/>
      <c r="Q107" s="936"/>
      <c r="R107" s="598"/>
      <c r="S107" s="599"/>
      <c r="T107" s="936"/>
      <c r="U107" s="598"/>
      <c r="V107" s="599"/>
      <c r="W107" s="936"/>
      <c r="X107" s="598"/>
      <c r="Y107" s="599"/>
      <c r="Z107" s="956"/>
      <c r="AA107" s="932"/>
      <c r="AB107" s="918"/>
      <c r="AC107" s="924"/>
      <c r="AD107" s="918"/>
      <c r="AE107" s="918"/>
      <c r="AF107" s="918"/>
      <c r="AG107" s="918"/>
      <c r="AH107" s="947"/>
      <c r="AI107" s="962"/>
      <c r="AJ107" s="949"/>
      <c r="AK107" s="931"/>
      <c r="AL107" s="931"/>
      <c r="AM107" s="931"/>
      <c r="AN107" s="975"/>
      <c r="AO107" s="946"/>
      <c r="AP107" s="598"/>
      <c r="AQ107" s="599"/>
      <c r="AR107" s="936"/>
      <c r="AS107" s="598"/>
      <c r="AT107" s="599"/>
      <c r="AU107" s="936"/>
      <c r="AV107" s="598"/>
      <c r="AW107" s="599"/>
      <c r="AX107" s="936"/>
      <c r="AY107" s="598"/>
      <c r="AZ107" s="599"/>
      <c r="BA107" s="936"/>
      <c r="BB107" s="598"/>
      <c r="BC107" s="599"/>
      <c r="BD107" s="936"/>
      <c r="BE107" s="598"/>
      <c r="BF107" s="599"/>
      <c r="BG107" s="956"/>
      <c r="BH107" s="932"/>
      <c r="BI107" s="918"/>
      <c r="BJ107" s="924"/>
      <c r="BK107" s="918"/>
      <c r="BL107" s="918"/>
      <c r="BM107" s="918"/>
      <c r="BN107" s="920"/>
    </row>
    <row r="108" spans="1:66" ht="14.25" customHeight="1">
      <c r="A108" s="981"/>
      <c r="B108" s="980"/>
      <c r="C108" s="972"/>
      <c r="D108" s="952"/>
      <c r="E108" s="952"/>
      <c r="F108" s="952"/>
      <c r="G108" s="999"/>
      <c r="H108" s="947"/>
      <c r="I108" s="600"/>
      <c r="J108" s="599"/>
      <c r="K108" s="930"/>
      <c r="L108" s="600"/>
      <c r="M108" s="599"/>
      <c r="N108" s="930"/>
      <c r="O108" s="600"/>
      <c r="P108" s="599"/>
      <c r="Q108" s="930"/>
      <c r="R108" s="600"/>
      <c r="S108" s="599"/>
      <c r="T108" s="930"/>
      <c r="U108" s="600"/>
      <c r="V108" s="599"/>
      <c r="W108" s="930"/>
      <c r="X108" s="600"/>
      <c r="Y108" s="599"/>
      <c r="Z108" s="933" t="str">
        <f>IF(ISBLANK(A108),"",IF(ISBLANK(G108),SUM(H108,K108,N108,Q108,T108,W108),0))</f>
        <v/>
      </c>
      <c r="AA108" s="932" t="str">
        <f>IF(Z108="","",Z108+AA106)</f>
        <v/>
      </c>
      <c r="AB108" s="917">
        <f>IF(G108="X",0,COUNT(H108,K108,N108,Q108,T108,W108))</f>
        <v>0</v>
      </c>
      <c r="AC108" s="922">
        <f>COUNTIF(I108:J109,"G")+COUNTIF(L108:M109,"G")+COUNTIF(O108:P109,"G")+COUNTIF(R108:S109,"G")+COUNTIF(U108:V109,"G")+COUNTIF(X108:Y109,"G")</f>
        <v>0</v>
      </c>
      <c r="AD108" s="917">
        <f>COUNTIF(I108:J109,"B")+COUNTIF(L108:M109,"B")+COUNTIF(O108:P109,"B")+COUNTIF(R108:S109,"B")+COUNTIF(U108:V109,"B")+COUNTIF(X108:Y109,"B")</f>
        <v>0</v>
      </c>
      <c r="AE108" s="917">
        <f>COUNTIF(I108:J109,"G")+COUNTIF(L108:M109,"G")+COUNTIF(O108:P109,"G")+COUNTIF(R108:S109,"G")+COUNTIF(U108:V109,"G")+COUNTIF(X108:Y109,"G")</f>
        <v>0</v>
      </c>
      <c r="AF108" s="917">
        <f>COUNTIF(I108:J109,"G")+COUNTIF(L108:M109,"G")+COUNTIF(O108:P109,"G")+COUNTIF(R108:S109,"G")+COUNTIF(U108:V109,"G")+COUNTIF(X108:Y109,"G")</f>
        <v>0</v>
      </c>
      <c r="AG108" s="917">
        <f>COUNTIF(I108:J109,"G")+COUNTIF(L108:M109,"G")+COUNTIF(O108:P109,"G")+COUNTIF(R108:S109,"G")+COUNTIF(U108:V109,"G")+COUNTIF(X108:Y109,"G")</f>
        <v>0</v>
      </c>
      <c r="AH108" s="981"/>
      <c r="AI108" s="980"/>
      <c r="AJ108" s="972"/>
      <c r="AK108" s="952"/>
      <c r="AL108" s="952"/>
      <c r="AM108" s="952"/>
      <c r="AN108" s="999"/>
      <c r="AO108" s="947"/>
      <c r="AP108" s="600"/>
      <c r="AQ108" s="599"/>
      <c r="AR108" s="930"/>
      <c r="AS108" s="600"/>
      <c r="AT108" s="599"/>
      <c r="AU108" s="930"/>
      <c r="AV108" s="600"/>
      <c r="AW108" s="599"/>
      <c r="AX108" s="930"/>
      <c r="AY108" s="600"/>
      <c r="AZ108" s="599"/>
      <c r="BA108" s="930"/>
      <c r="BB108" s="600"/>
      <c r="BC108" s="599"/>
      <c r="BD108" s="930"/>
      <c r="BE108" s="600"/>
      <c r="BF108" s="599"/>
      <c r="BG108" s="933" t="str">
        <f>IF(ISBLANK(AH108),"",IF(ISBLANK(AN108),SUM(AO108,AR108,AU108,AX108,BA108,BD108),0))</f>
        <v/>
      </c>
      <c r="BH108" s="932" t="str">
        <f>IF(BG108="","",BG108+BH106)</f>
        <v/>
      </c>
      <c r="BI108" s="917">
        <f>IF(AN108="X",0,COUNT(AO108,AR108,AU108,AX108,BA108,BD108))</f>
        <v>0</v>
      </c>
      <c r="BJ108" s="922">
        <f>COUNTIF(AP108:AQ109,"G")+COUNTIF(AS108:AT109,"G")+COUNTIF(AV108:AW109,"G")+COUNTIF(AY108:AZ109,"G")+COUNTIF(BB108:BC109,"G")+COUNTIF(BE108:BF109,"G")</f>
        <v>0</v>
      </c>
      <c r="BK108" s="917">
        <f>COUNTIF(AP108:AQ109,"B")+COUNTIF(AS108:AT109,"B")+COUNTIF(AV108:AW109,"B")+COUNTIF(AY108:AZ109,"B")+COUNTIF(BB108:BC109,"B")+COUNTIF(BE108:BF109,"B")</f>
        <v>0</v>
      </c>
      <c r="BL108" s="917">
        <f>COUNTIF(AP108:AQ109,"J")+COUNTIF(AS108:AT109,"J")+COUNTIF(AV108:AW109,"J")+COUNTIF(AY108:AZ109,"J")+COUNTIF(BB108:BC109,"J")+COUNTIF(BE108:BF109,"J")</f>
        <v>0</v>
      </c>
      <c r="BM108" s="917">
        <f>COUNTIF(AP108:AQ109,"N")+COUNTIF(AS108:AT109,"N")+COUNTIF(AV108:AW109,"N")+COUNTIF(AY108:AZ109,"N")+COUNTIF(BB108:BC109,"N")+COUNTIF(BE108:BF109,"N")</f>
        <v>0</v>
      </c>
      <c r="BN108" s="919">
        <f>COUNTIF(AP108:AQ109,"O")+COUNTIF(AS108:AT109,"O")+COUNTIF(AV108:AW109,"O")+COUNTIF(AY108:AZ109,"O")+COUNTIF(BB108:BC109,"O")+COUNTIF(BE108:BF109,"O")</f>
        <v>0</v>
      </c>
    </row>
    <row r="109" spans="1:66" ht="14.25" customHeight="1">
      <c r="A109" s="981"/>
      <c r="B109" s="980"/>
      <c r="C109" s="973"/>
      <c r="D109" s="953"/>
      <c r="E109" s="953"/>
      <c r="F109" s="953"/>
      <c r="G109" s="1000"/>
      <c r="H109" s="954"/>
      <c r="I109" s="600"/>
      <c r="J109" s="599"/>
      <c r="K109" s="931"/>
      <c r="L109" s="600"/>
      <c r="M109" s="599"/>
      <c r="N109" s="931"/>
      <c r="O109" s="600"/>
      <c r="P109" s="599"/>
      <c r="Q109" s="931"/>
      <c r="R109" s="600"/>
      <c r="S109" s="599"/>
      <c r="T109" s="931"/>
      <c r="U109" s="600"/>
      <c r="V109" s="599"/>
      <c r="W109" s="931"/>
      <c r="X109" s="600"/>
      <c r="Y109" s="599"/>
      <c r="Z109" s="934"/>
      <c r="AA109" s="932"/>
      <c r="AB109" s="918"/>
      <c r="AC109" s="924"/>
      <c r="AD109" s="918"/>
      <c r="AE109" s="918"/>
      <c r="AF109" s="918"/>
      <c r="AG109" s="918"/>
      <c r="AH109" s="981"/>
      <c r="AI109" s="980"/>
      <c r="AJ109" s="973"/>
      <c r="AK109" s="953"/>
      <c r="AL109" s="953"/>
      <c r="AM109" s="953"/>
      <c r="AN109" s="1000"/>
      <c r="AO109" s="954"/>
      <c r="AP109" s="600"/>
      <c r="AQ109" s="599"/>
      <c r="AR109" s="931"/>
      <c r="AS109" s="600"/>
      <c r="AT109" s="599"/>
      <c r="AU109" s="931"/>
      <c r="AV109" s="600"/>
      <c r="AW109" s="599"/>
      <c r="AX109" s="931"/>
      <c r="AY109" s="600"/>
      <c r="AZ109" s="599"/>
      <c r="BA109" s="931"/>
      <c r="BB109" s="600"/>
      <c r="BC109" s="599"/>
      <c r="BD109" s="931"/>
      <c r="BE109" s="600"/>
      <c r="BF109" s="599"/>
      <c r="BG109" s="934"/>
      <c r="BH109" s="932"/>
      <c r="BI109" s="918"/>
      <c r="BJ109" s="924"/>
      <c r="BK109" s="918"/>
      <c r="BL109" s="918"/>
      <c r="BM109" s="918"/>
      <c r="BN109" s="920"/>
    </row>
    <row r="110" spans="1:66" ht="14.25" customHeight="1">
      <c r="A110" s="947"/>
      <c r="B110" s="962"/>
      <c r="C110" s="948"/>
      <c r="D110" s="930"/>
      <c r="E110" s="930"/>
      <c r="F110" s="930"/>
      <c r="G110" s="974"/>
      <c r="H110" s="945"/>
      <c r="I110" s="598"/>
      <c r="J110" s="599"/>
      <c r="K110" s="935"/>
      <c r="L110" s="598"/>
      <c r="M110" s="599"/>
      <c r="N110" s="935"/>
      <c r="O110" s="598"/>
      <c r="P110" s="599"/>
      <c r="Q110" s="935"/>
      <c r="R110" s="598"/>
      <c r="S110" s="599"/>
      <c r="T110" s="935"/>
      <c r="U110" s="598"/>
      <c r="V110" s="599"/>
      <c r="W110" s="935"/>
      <c r="X110" s="598"/>
      <c r="Y110" s="599"/>
      <c r="Z110" s="955" t="str">
        <f>IF(ISBLANK(A110),"",IF(ISBLANK(G110),SUM(H110,K110,N110,Q110,T110,W110),0))</f>
        <v/>
      </c>
      <c r="AA110" s="932" t="str">
        <f>IF(Z110="","",Z110+AA108)</f>
        <v/>
      </c>
      <c r="AB110" s="917">
        <f>IF(G110="X",0,COUNT(H110,K110,N110,Q110,T110,W110))</f>
        <v>0</v>
      </c>
      <c r="AC110" s="922">
        <f>COUNTIF(I110:J111,"G")+COUNTIF(L110:M111,"G")+COUNTIF(O110:P111,"G")+COUNTIF(R110:S111,"G")+COUNTIF(U110:V111,"G")+COUNTIF(X110:Y111,"G")</f>
        <v>0</v>
      </c>
      <c r="AD110" s="917">
        <f>COUNTIF(I110:J111,"B")+COUNTIF(L110:M111,"B")+COUNTIF(O110:P111,"B")+COUNTIF(R110:S111,"B")+COUNTIF(U110:V111,"B")+COUNTIF(X110:Y111,"B")</f>
        <v>0</v>
      </c>
      <c r="AE110" s="917">
        <f>COUNTIF(I110:J111,"G")+COUNTIF(L110:M111,"G")+COUNTIF(O110:P111,"G")+COUNTIF(R110:S111,"G")+COUNTIF(U110:V111,"G")+COUNTIF(X110:Y111,"G")</f>
        <v>0</v>
      </c>
      <c r="AF110" s="917">
        <f>COUNTIF(I110:J111,"G")+COUNTIF(L110:M111,"G")+COUNTIF(O110:P111,"G")+COUNTIF(R110:S111,"G")+COUNTIF(U110:V111,"G")+COUNTIF(X110:Y111,"G")</f>
        <v>0</v>
      </c>
      <c r="AG110" s="917">
        <f>COUNTIF(I110:J111,"G")+COUNTIF(L110:M111,"G")+COUNTIF(O110:P111,"G")+COUNTIF(R110:S111,"G")+COUNTIF(U110:V111,"G")+COUNTIF(X110:Y111,"G")</f>
        <v>0</v>
      </c>
      <c r="AH110" s="947"/>
      <c r="AI110" s="962"/>
      <c r="AJ110" s="948"/>
      <c r="AK110" s="930"/>
      <c r="AL110" s="930"/>
      <c r="AM110" s="930"/>
      <c r="AN110" s="974"/>
      <c r="AO110" s="945"/>
      <c r="AP110" s="598"/>
      <c r="AQ110" s="599"/>
      <c r="AR110" s="935"/>
      <c r="AS110" s="598"/>
      <c r="AT110" s="599"/>
      <c r="AU110" s="935"/>
      <c r="AV110" s="598"/>
      <c r="AW110" s="599"/>
      <c r="AX110" s="935"/>
      <c r="AY110" s="598"/>
      <c r="AZ110" s="599"/>
      <c r="BA110" s="935"/>
      <c r="BB110" s="598"/>
      <c r="BC110" s="599"/>
      <c r="BD110" s="935"/>
      <c r="BE110" s="598"/>
      <c r="BF110" s="599"/>
      <c r="BG110" s="955" t="str">
        <f>IF(ISBLANK(AH110),"",IF(ISBLANK(AN110),SUM(AO110,AR110,AU110,AX110,BA110,BD110),0))</f>
        <v/>
      </c>
      <c r="BH110" s="932" t="str">
        <f>IF(BG110="","",BG110+BH108)</f>
        <v/>
      </c>
      <c r="BI110" s="917">
        <f>IF(AN110="X",0,COUNT(AO110,AR110,AU110,AX110,BA110,BD110))</f>
        <v>0</v>
      </c>
      <c r="BJ110" s="922">
        <f>COUNTIF(AP110:AQ111,"G")+COUNTIF(AS110:AT111,"G")+COUNTIF(AV110:AW111,"G")+COUNTIF(AY110:AZ111,"G")+COUNTIF(BB110:BC111,"G")+COUNTIF(BE110:BF111,"G")</f>
        <v>0</v>
      </c>
      <c r="BK110" s="917">
        <f>COUNTIF(AP110:AQ111,"B")+COUNTIF(AS110:AT111,"B")+COUNTIF(AV110:AW111,"B")+COUNTIF(AY110:AZ111,"B")+COUNTIF(BB110:BC111,"B")+COUNTIF(BE110:BF111,"B")</f>
        <v>0</v>
      </c>
      <c r="BL110" s="917">
        <f>COUNTIF(AP110:AQ111,"J")+COUNTIF(AS110:AT111,"J")+COUNTIF(AV110:AW111,"J")+COUNTIF(AY110:AZ111,"J")+COUNTIF(BB110:BC111,"J")+COUNTIF(BE110:BF111,"J")</f>
        <v>0</v>
      </c>
      <c r="BM110" s="917">
        <f>COUNTIF(AP110:AQ111,"N")+COUNTIF(AS110:AT111,"N")+COUNTIF(AV110:AW111,"N")+COUNTIF(AY110:AZ111,"N")+COUNTIF(BB110:BC111,"N")+COUNTIF(BE110:BF111,"N")</f>
        <v>0</v>
      </c>
      <c r="BN110" s="919">
        <f>COUNTIF(AP110:AQ111,"O")+COUNTIF(AS110:AT111,"O")+COUNTIF(AV110:AW111,"O")+COUNTIF(AY110:AZ111,"O")+COUNTIF(BB110:BC111,"O")+COUNTIF(BE110:BF111,"O")</f>
        <v>0</v>
      </c>
    </row>
    <row r="111" spans="1:66" ht="14.25" customHeight="1" thickBot="1">
      <c r="A111" s="982"/>
      <c r="B111" s="983"/>
      <c r="C111" s="951"/>
      <c r="D111" s="950"/>
      <c r="E111" s="950"/>
      <c r="F111" s="950"/>
      <c r="G111" s="1027"/>
      <c r="H111" s="998"/>
      <c r="I111" s="601"/>
      <c r="J111" s="602"/>
      <c r="K111" s="957"/>
      <c r="L111" s="601"/>
      <c r="M111" s="602"/>
      <c r="N111" s="957"/>
      <c r="O111" s="601"/>
      <c r="P111" s="602"/>
      <c r="Q111" s="957"/>
      <c r="R111" s="601"/>
      <c r="S111" s="602"/>
      <c r="T111" s="957"/>
      <c r="U111" s="601"/>
      <c r="V111" s="602"/>
      <c r="W111" s="957"/>
      <c r="X111" s="601"/>
      <c r="Y111" s="602"/>
      <c r="Z111" s="959"/>
      <c r="AA111" s="958"/>
      <c r="AB111" s="921"/>
      <c r="AC111" s="923"/>
      <c r="AD111" s="921"/>
      <c r="AE111" s="921"/>
      <c r="AF111" s="921"/>
      <c r="AG111" s="921"/>
      <c r="AH111" s="982"/>
      <c r="AI111" s="983"/>
      <c r="AJ111" s="951"/>
      <c r="AK111" s="950"/>
      <c r="AL111" s="950"/>
      <c r="AM111" s="950"/>
      <c r="AN111" s="1027"/>
      <c r="AO111" s="998"/>
      <c r="AP111" s="601"/>
      <c r="AQ111" s="602"/>
      <c r="AR111" s="957"/>
      <c r="AS111" s="601"/>
      <c r="AT111" s="602"/>
      <c r="AU111" s="957"/>
      <c r="AV111" s="601"/>
      <c r="AW111" s="602"/>
      <c r="AX111" s="957"/>
      <c r="AY111" s="601"/>
      <c r="AZ111" s="602"/>
      <c r="BA111" s="957"/>
      <c r="BB111" s="601"/>
      <c r="BC111" s="602"/>
      <c r="BD111" s="957"/>
      <c r="BE111" s="601"/>
      <c r="BF111" s="602"/>
      <c r="BG111" s="959"/>
      <c r="BH111" s="958"/>
      <c r="BI111" s="921"/>
      <c r="BJ111" s="923"/>
      <c r="BK111" s="918"/>
      <c r="BL111" s="918"/>
      <c r="BM111" s="918"/>
      <c r="BN111" s="920"/>
    </row>
    <row r="112" spans="1:66" ht="14.25" customHeight="1">
      <c r="A112" s="1024">
        <f>IF(COUNT(A62:A111),MAX(A62:A111),"")</f>
        <v>16</v>
      </c>
      <c r="B112" s="1025" t="s">
        <v>29</v>
      </c>
      <c r="C112" s="994">
        <f ca="1">IF(A112="","",SK!G112)</f>
        <v>1</v>
      </c>
      <c r="D112" s="994">
        <f ca="1">IF(A112="","",SK!H112)</f>
        <v>6</v>
      </c>
      <c r="E112" s="994">
        <f ca="1">IF(A112="","",SK!J112)</f>
        <v>3</v>
      </c>
      <c r="F112" s="994">
        <f ca="1">IF(A112="","",SK!K112)</f>
        <v>0</v>
      </c>
      <c r="G112" s="994">
        <f ca="1">IF(A112="","",SUM(SK!L112,SK!L113))</f>
        <v>0</v>
      </c>
      <c r="H112" s="1004">
        <f>IF(COUNT(H62:H111),SUM(H62:H111),"")</f>
        <v>21</v>
      </c>
      <c r="I112" s="603"/>
      <c r="J112" s="603"/>
      <c r="K112" s="1006">
        <f>IF(COUNT(K62:K111),SUM(K62:K111),"")</f>
        <v>8</v>
      </c>
      <c r="L112" s="603"/>
      <c r="M112" s="603"/>
      <c r="N112" s="1006" t="str">
        <f>IF(COUNT(N62:N111),SUM(N62:N111),"")</f>
        <v/>
      </c>
      <c r="O112" s="603"/>
      <c r="P112" s="603"/>
      <c r="Q112" s="1006" t="str">
        <f>IF(COUNT(Q62:Q111),SUM(Q62:Q111),"")</f>
        <v/>
      </c>
      <c r="R112" s="603"/>
      <c r="S112" s="603"/>
      <c r="T112" s="1006" t="str">
        <f>IF(COUNT(T62:T111),SUM(T62:T111),"")</f>
        <v/>
      </c>
      <c r="U112" s="603"/>
      <c r="V112" s="604"/>
      <c r="W112" s="1006" t="str">
        <f>IF(COUNT(W62:W111),SUM(W62:W111),"")</f>
        <v/>
      </c>
      <c r="X112" s="603"/>
      <c r="Y112" s="603"/>
      <c r="Z112" s="1017">
        <f>IF(COUNT(Z62:Z111),SUM(Z62:Z111),"")</f>
        <v>29</v>
      </c>
      <c r="AA112" s="1019">
        <f>IF(A112="","",MAX(AA62:AA111))</f>
        <v>44</v>
      </c>
      <c r="AB112" s="915"/>
      <c r="AC112" s="915"/>
      <c r="AD112" s="915"/>
      <c r="AE112" s="915"/>
      <c r="AF112" s="915"/>
      <c r="AG112" s="915"/>
      <c r="AH112" s="1024">
        <f>IF(COUNT(AH62:AH111),MAX(AH62:AH111),"")</f>
        <v>16</v>
      </c>
      <c r="AI112" s="1025" t="s">
        <v>29</v>
      </c>
      <c r="AJ112" s="994">
        <f ca="1">IF(AH112="","",SK!AE112)</f>
        <v>1</v>
      </c>
      <c r="AK112" s="994">
        <f ca="1">IF(AH112="","",SK!AF112)</f>
        <v>10</v>
      </c>
      <c r="AL112" s="994">
        <f ca="1">IF(AH112="","",SK!AH112)</f>
        <v>7</v>
      </c>
      <c r="AM112" s="994">
        <f ca="1">IF(AH112="","",SK!AI112)</f>
        <v>0</v>
      </c>
      <c r="AN112" s="994">
        <f ca="1">IF(AH112="","",SUM(SK!AJ112,SK!AJ113))</f>
        <v>0</v>
      </c>
      <c r="AO112" s="1004">
        <f>IF(COUNT(AO62:AO111),SUM(AO62:AO111),"")</f>
        <v>45</v>
      </c>
      <c r="AP112" s="603"/>
      <c r="AQ112" s="603"/>
      <c r="AR112" s="1006">
        <f>IF(COUNT(AR62:AR111),SUM(AR62:AR111),"")</f>
        <v>18</v>
      </c>
      <c r="AS112" s="603"/>
      <c r="AT112" s="603"/>
      <c r="AU112" s="1006">
        <f>IF(COUNT(AU62:AU111),SUM(AU62:AU111),"")</f>
        <v>4</v>
      </c>
      <c r="AV112" s="603"/>
      <c r="AW112" s="603"/>
      <c r="AX112" s="1006" t="str">
        <f>IF(COUNT(AX62:AX111),SUM(AX62:AX111),"")</f>
        <v/>
      </c>
      <c r="AY112" s="603"/>
      <c r="AZ112" s="603"/>
      <c r="BA112" s="1006" t="str">
        <f>IF(COUNT(BA62:BA111),SUM(BA62:BA111),"")</f>
        <v/>
      </c>
      <c r="BB112" s="603"/>
      <c r="BC112" s="604"/>
      <c r="BD112" s="1006" t="str">
        <f>IF(COUNT(BD62:BD111),SUM(BD62:BD111),"")</f>
        <v/>
      </c>
      <c r="BE112" s="603"/>
      <c r="BF112" s="603"/>
      <c r="BG112" s="1017">
        <f>IF(COUNT(BG62:BG111),SUM(BG62:BG111),"")</f>
        <v>67</v>
      </c>
      <c r="BH112" s="1019">
        <f>IF(AH112="","",MAX(BH62:BH111))</f>
        <v>138</v>
      </c>
      <c r="BI112" s="915"/>
      <c r="BJ112" s="915"/>
      <c r="BK112" s="915"/>
      <c r="BL112" s="915"/>
      <c r="BM112" s="915"/>
      <c r="BN112" s="915"/>
    </row>
    <row r="113" spans="1:66" ht="14.25" customHeight="1" thickBot="1">
      <c r="A113" s="1005"/>
      <c r="B113" s="1026"/>
      <c r="C113" s="995"/>
      <c r="D113" s="995"/>
      <c r="E113" s="995"/>
      <c r="F113" s="995"/>
      <c r="G113" s="995"/>
      <c r="H113" s="1005"/>
      <c r="I113" s="605"/>
      <c r="J113" s="605"/>
      <c r="K113" s="1007"/>
      <c r="L113" s="605"/>
      <c r="M113" s="605"/>
      <c r="N113" s="1008"/>
      <c r="O113" s="605"/>
      <c r="P113" s="605"/>
      <c r="Q113" s="1007"/>
      <c r="R113" s="605"/>
      <c r="S113" s="605"/>
      <c r="T113" s="1007"/>
      <c r="U113" s="605"/>
      <c r="V113" s="606"/>
      <c r="W113" s="1007"/>
      <c r="X113" s="605"/>
      <c r="Y113" s="605"/>
      <c r="Z113" s="1018"/>
      <c r="AA113" s="1020"/>
      <c r="AB113" s="916"/>
      <c r="AC113" s="916"/>
      <c r="AD113" s="916"/>
      <c r="AE113" s="916"/>
      <c r="AF113" s="916"/>
      <c r="AG113" s="916"/>
      <c r="AH113" s="1005"/>
      <c r="AI113" s="1026"/>
      <c r="AJ113" s="995"/>
      <c r="AK113" s="995"/>
      <c r="AL113" s="995"/>
      <c r="AM113" s="995"/>
      <c r="AN113" s="995"/>
      <c r="AO113" s="1005"/>
      <c r="AP113" s="605"/>
      <c r="AQ113" s="605"/>
      <c r="AR113" s="1007"/>
      <c r="AS113" s="605"/>
      <c r="AT113" s="605"/>
      <c r="AU113" s="1008"/>
      <c r="AV113" s="605"/>
      <c r="AW113" s="605"/>
      <c r="AX113" s="1007"/>
      <c r="AY113" s="605"/>
      <c r="AZ113" s="605"/>
      <c r="BA113" s="1007"/>
      <c r="BB113" s="605"/>
      <c r="BC113" s="606"/>
      <c r="BD113" s="1007"/>
      <c r="BE113" s="605"/>
      <c r="BF113" s="605"/>
      <c r="BG113" s="1018"/>
      <c r="BH113" s="1020"/>
      <c r="BI113" s="916"/>
      <c r="BJ113" s="916"/>
      <c r="BK113" s="916"/>
      <c r="BL113" s="916"/>
      <c r="BM113" s="916"/>
      <c r="BN113" s="916"/>
    </row>
    <row r="114" spans="1:66" ht="12" customHeight="1">
      <c r="A114" s="1021" t="s">
        <v>249</v>
      </c>
      <c r="B114" s="1022"/>
      <c r="C114" s="1022"/>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2"/>
      <c r="AA114" s="1023"/>
      <c r="AB114" s="90"/>
      <c r="AC114" s="90"/>
      <c r="AD114" s="90"/>
      <c r="AE114" s="90"/>
      <c r="AF114" s="90"/>
      <c r="AG114" s="90"/>
      <c r="AH114" s="1021" t="s">
        <v>249</v>
      </c>
      <c r="AI114" s="1022"/>
      <c r="AJ114" s="1022"/>
      <c r="AK114" s="1022"/>
      <c r="AL114" s="1022"/>
      <c r="AM114" s="1022"/>
      <c r="AN114" s="1022"/>
      <c r="AO114" s="1022"/>
      <c r="AP114" s="1022"/>
      <c r="AQ114" s="1022"/>
      <c r="AR114" s="1022"/>
      <c r="AS114" s="1022"/>
      <c r="AT114" s="1022"/>
      <c r="AU114" s="1022"/>
      <c r="AV114" s="1022"/>
      <c r="AW114" s="1022"/>
      <c r="AX114" s="1022"/>
      <c r="AY114" s="1022"/>
      <c r="AZ114" s="1022"/>
      <c r="BA114" s="1022"/>
      <c r="BB114" s="1022"/>
      <c r="BC114" s="1022"/>
      <c r="BD114" s="1022"/>
      <c r="BE114" s="1022"/>
      <c r="BF114" s="1022"/>
      <c r="BG114" s="1022"/>
      <c r="BH114" s="1023"/>
      <c r="BI114" s="85"/>
      <c r="BJ114" s="86"/>
      <c r="BK114" s="86"/>
      <c r="BL114" s="86"/>
      <c r="BM114" s="86"/>
      <c r="BN114" s="87"/>
    </row>
    <row r="115" spans="1:66" ht="12" customHeight="1">
      <c r="A115" s="1001" t="s">
        <v>250</v>
      </c>
      <c r="B115" s="1002"/>
      <c r="C115" s="1002"/>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2"/>
      <c r="AA115" s="1003"/>
      <c r="AB115" s="91"/>
      <c r="AC115" s="91"/>
      <c r="AD115" s="91"/>
      <c r="AE115" s="91"/>
      <c r="AF115" s="91"/>
      <c r="AG115" s="91"/>
      <c r="AH115" s="1001" t="s">
        <v>250</v>
      </c>
      <c r="AI115" s="1002"/>
      <c r="AJ115" s="1002"/>
      <c r="AK115" s="1002"/>
      <c r="AL115" s="1002"/>
      <c r="AM115" s="1002"/>
      <c r="AN115" s="1002"/>
      <c r="AO115" s="1002"/>
      <c r="AP115" s="1002"/>
      <c r="AQ115" s="1002"/>
      <c r="AR115" s="1002"/>
      <c r="AS115" s="1002"/>
      <c r="AT115" s="1002"/>
      <c r="AU115" s="1002"/>
      <c r="AV115" s="1002"/>
      <c r="AW115" s="1002"/>
      <c r="AX115" s="1002"/>
      <c r="AY115" s="1002"/>
      <c r="AZ115" s="1002"/>
      <c r="BA115" s="1002"/>
      <c r="BB115" s="1002"/>
      <c r="BC115" s="1002"/>
      <c r="BD115" s="1002"/>
      <c r="BE115" s="1002"/>
      <c r="BF115" s="1002"/>
      <c r="BG115" s="1002"/>
      <c r="BH115" s="1003"/>
      <c r="BI115" s="85"/>
      <c r="BJ115" s="86"/>
      <c r="BK115" s="86"/>
      <c r="BL115" s="86"/>
      <c r="BM115" s="86"/>
      <c r="BN115" s="87"/>
    </row>
    <row r="116" spans="1:66" ht="12" customHeight="1">
      <c r="A116" s="1001" t="s">
        <v>251</v>
      </c>
      <c r="B116" s="1002"/>
      <c r="C116" s="1002"/>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3"/>
      <c r="AB116" s="91"/>
      <c r="AC116" s="91"/>
      <c r="AD116" s="91"/>
      <c r="AE116" s="91"/>
      <c r="AF116" s="91"/>
      <c r="AG116" s="91"/>
      <c r="AH116" s="1001" t="s">
        <v>251</v>
      </c>
      <c r="AI116" s="1002"/>
      <c r="AJ116" s="1002"/>
      <c r="AK116" s="1002"/>
      <c r="AL116" s="1002"/>
      <c r="AM116" s="1002"/>
      <c r="AN116" s="1002"/>
      <c r="AO116" s="1002"/>
      <c r="AP116" s="1002"/>
      <c r="AQ116" s="1002"/>
      <c r="AR116" s="1002"/>
      <c r="AS116" s="1002"/>
      <c r="AT116" s="1002"/>
      <c r="AU116" s="1002"/>
      <c r="AV116" s="1002"/>
      <c r="AW116" s="1002"/>
      <c r="AX116" s="1002"/>
      <c r="AY116" s="1002"/>
      <c r="AZ116" s="1002"/>
      <c r="BA116" s="1002"/>
      <c r="BB116" s="1002"/>
      <c r="BC116" s="1002"/>
      <c r="BD116" s="1002"/>
      <c r="BE116" s="1002"/>
      <c r="BF116" s="1002"/>
      <c r="BG116" s="1002"/>
      <c r="BH116" s="1003"/>
      <c r="BI116" s="85"/>
      <c r="BJ116" s="86"/>
      <c r="BK116" s="86"/>
      <c r="BL116" s="86"/>
      <c r="BM116" s="86"/>
      <c r="BN116" s="87"/>
    </row>
    <row r="117" spans="1:66" ht="12" customHeight="1">
      <c r="A117" s="1009" t="s">
        <v>252</v>
      </c>
      <c r="B117" s="1010"/>
      <c r="C117" s="1010"/>
      <c r="D117" s="1010"/>
      <c r="E117" s="1010"/>
      <c r="F117" s="1010"/>
      <c r="G117" s="1010"/>
      <c r="H117" s="1010"/>
      <c r="I117" s="1010"/>
      <c r="J117" s="1010"/>
      <c r="K117" s="1010"/>
      <c r="L117" s="1010"/>
      <c r="M117" s="1010"/>
      <c r="N117" s="1010"/>
      <c r="O117" s="1010"/>
      <c r="P117" s="1010"/>
      <c r="Q117" s="1010"/>
      <c r="R117" s="1010"/>
      <c r="S117" s="1010"/>
      <c r="T117" s="1010"/>
      <c r="U117" s="1010"/>
      <c r="V117" s="1010"/>
      <c r="W117" s="1010"/>
      <c r="X117" s="1010"/>
      <c r="Y117" s="1010"/>
      <c r="Z117" s="1010"/>
      <c r="AA117" s="1011"/>
      <c r="AB117" s="93"/>
      <c r="AC117" s="93"/>
      <c r="AD117" s="93"/>
      <c r="AE117" s="93"/>
      <c r="AF117" s="93"/>
      <c r="AG117" s="93"/>
      <c r="AH117" s="1009" t="s">
        <v>252</v>
      </c>
      <c r="AI117" s="1010"/>
      <c r="AJ117" s="1010"/>
      <c r="AK117" s="1010"/>
      <c r="AL117" s="1010"/>
      <c r="AM117" s="1010"/>
      <c r="AN117" s="1010"/>
      <c r="AO117" s="1010"/>
      <c r="AP117" s="1010"/>
      <c r="AQ117" s="1010"/>
      <c r="AR117" s="1010"/>
      <c r="AS117" s="1010"/>
      <c r="AT117" s="1010"/>
      <c r="AU117" s="1010"/>
      <c r="AV117" s="1010"/>
      <c r="AW117" s="1010"/>
      <c r="AX117" s="1010"/>
      <c r="AY117" s="1010"/>
      <c r="AZ117" s="1010"/>
      <c r="BA117" s="1010"/>
      <c r="BB117" s="1010"/>
      <c r="BC117" s="1010"/>
      <c r="BD117" s="1010"/>
      <c r="BE117" s="1010"/>
      <c r="BF117" s="1010"/>
      <c r="BG117" s="1010"/>
      <c r="BH117" s="1011"/>
      <c r="BI117" s="85"/>
      <c r="BJ117" s="86"/>
      <c r="BK117" s="86"/>
      <c r="BL117" s="86"/>
      <c r="BM117" s="86"/>
      <c r="BN117" s="87"/>
    </row>
    <row r="118" spans="1:66" ht="12" customHeight="1" thickBot="1">
      <c r="A118" s="1014" t="s">
        <v>253</v>
      </c>
      <c r="B118" s="1015"/>
      <c r="C118" s="1015"/>
      <c r="D118" s="1015"/>
      <c r="E118" s="1015"/>
      <c r="F118" s="1015"/>
      <c r="G118" s="1015"/>
      <c r="H118" s="1015"/>
      <c r="I118" s="1015"/>
      <c r="J118" s="1015"/>
      <c r="K118" s="1015"/>
      <c r="L118" s="1015"/>
      <c r="M118" s="1015"/>
      <c r="N118" s="1015"/>
      <c r="O118" s="1015"/>
      <c r="P118" s="1015"/>
      <c r="Q118" s="1015"/>
      <c r="R118" s="1015"/>
      <c r="S118" s="1015"/>
      <c r="T118" s="1015"/>
      <c r="U118" s="1015"/>
      <c r="V118" s="1015"/>
      <c r="W118" s="1015"/>
      <c r="X118" s="1015"/>
      <c r="Y118" s="1015"/>
      <c r="Z118" s="1015"/>
      <c r="AA118" s="1016"/>
      <c r="AB118" s="92"/>
      <c r="AC118" s="92"/>
      <c r="AD118" s="92"/>
      <c r="AE118" s="92"/>
      <c r="AF118" s="92"/>
      <c r="AG118" s="92"/>
      <c r="AH118" s="1014" t="s">
        <v>253</v>
      </c>
      <c r="AI118" s="1015"/>
      <c r="AJ118" s="1015"/>
      <c r="AK118" s="1015"/>
      <c r="AL118" s="1015"/>
      <c r="AM118" s="1015"/>
      <c r="AN118" s="1015"/>
      <c r="AO118" s="1015"/>
      <c r="AP118" s="1015"/>
      <c r="AQ118" s="1015"/>
      <c r="AR118" s="1015"/>
      <c r="AS118" s="1015"/>
      <c r="AT118" s="1015"/>
      <c r="AU118" s="1015"/>
      <c r="AV118" s="1015"/>
      <c r="AW118" s="1015"/>
      <c r="AX118" s="1015"/>
      <c r="AY118" s="1015"/>
      <c r="AZ118" s="1015"/>
      <c r="BA118" s="1015"/>
      <c r="BB118" s="1015"/>
      <c r="BC118" s="1015"/>
      <c r="BD118" s="1015"/>
      <c r="BE118" s="1015"/>
      <c r="BF118" s="1015"/>
      <c r="BG118" s="1015"/>
      <c r="BH118" s="1016"/>
      <c r="BI118" s="85"/>
      <c r="BJ118" s="86"/>
      <c r="BK118" s="86"/>
      <c r="BL118" s="86"/>
      <c r="BM118" s="86"/>
      <c r="BN118" s="87"/>
    </row>
  </sheetData>
  <sheetCalcPr fullCalcOnLoad="1"/>
  <mergeCells count="2256">
    <mergeCell ref="T17:T18"/>
    <mergeCell ref="T15:T16"/>
    <mergeCell ref="Q17:Q18"/>
    <mergeCell ref="W9:W10"/>
    <mergeCell ref="T9:T10"/>
    <mergeCell ref="Q13:Q14"/>
    <mergeCell ref="W11:W12"/>
    <mergeCell ref="T13:T14"/>
    <mergeCell ref="T11:T12"/>
    <mergeCell ref="Q11:Q12"/>
    <mergeCell ref="AA19:AA20"/>
    <mergeCell ref="AA11:AA12"/>
    <mergeCell ref="AA13:AA14"/>
    <mergeCell ref="Z19:Z20"/>
    <mergeCell ref="AA17:AA18"/>
    <mergeCell ref="Z11:Z12"/>
    <mergeCell ref="Z13:Z14"/>
    <mergeCell ref="AA3:AA4"/>
    <mergeCell ref="Z9:Z10"/>
    <mergeCell ref="AA7:AA8"/>
    <mergeCell ref="AA9:AA10"/>
    <mergeCell ref="Z5:Z6"/>
    <mergeCell ref="Z7:Z8"/>
    <mergeCell ref="AA21:AA22"/>
    <mergeCell ref="AA45:AA46"/>
    <mergeCell ref="Q5:Q6"/>
    <mergeCell ref="T5:T6"/>
    <mergeCell ref="AA5:AA6"/>
    <mergeCell ref="Z37:Z38"/>
    <mergeCell ref="AA37:AA38"/>
    <mergeCell ref="Z17:Z18"/>
    <mergeCell ref="AA15:AA16"/>
    <mergeCell ref="Z15:Z16"/>
    <mergeCell ref="X2:Y2"/>
    <mergeCell ref="W1:Y1"/>
    <mergeCell ref="U1:V1"/>
    <mergeCell ref="T7:T8"/>
    <mergeCell ref="W5:W6"/>
    <mergeCell ref="W7:W8"/>
    <mergeCell ref="U2:V2"/>
    <mergeCell ref="N5:N6"/>
    <mergeCell ref="N3:N4"/>
    <mergeCell ref="Q9:Q10"/>
    <mergeCell ref="Q3:Q4"/>
    <mergeCell ref="Q7:Q8"/>
    <mergeCell ref="N9:N10"/>
    <mergeCell ref="I1:M1"/>
    <mergeCell ref="L2:M2"/>
    <mergeCell ref="O1:S1"/>
    <mergeCell ref="O2:P2"/>
    <mergeCell ref="K9:K10"/>
    <mergeCell ref="K5:K6"/>
    <mergeCell ref="I2:J2"/>
    <mergeCell ref="A13:A14"/>
    <mergeCell ref="B13:B14"/>
    <mergeCell ref="C13:C14"/>
    <mergeCell ref="E11:E12"/>
    <mergeCell ref="R2:S2"/>
    <mergeCell ref="K7:K8"/>
    <mergeCell ref="N7:N8"/>
    <mergeCell ref="A11:A12"/>
    <mergeCell ref="B11:B12"/>
    <mergeCell ref="D11:D12"/>
    <mergeCell ref="C11:C12"/>
    <mergeCell ref="D9:D10"/>
    <mergeCell ref="A9:A10"/>
    <mergeCell ref="B9:B10"/>
    <mergeCell ref="C9:C10"/>
    <mergeCell ref="Z3:Z4"/>
    <mergeCell ref="W3:W4"/>
    <mergeCell ref="K3:K4"/>
    <mergeCell ref="H3:H4"/>
    <mergeCell ref="T3:T4"/>
    <mergeCell ref="D7:D8"/>
    <mergeCell ref="H9:H10"/>
    <mergeCell ref="H7:H8"/>
    <mergeCell ref="A3:A4"/>
    <mergeCell ref="B3:B4"/>
    <mergeCell ref="C3:C4"/>
    <mergeCell ref="G3:G4"/>
    <mergeCell ref="A5:A6"/>
    <mergeCell ref="B5:B6"/>
    <mergeCell ref="C5:C6"/>
    <mergeCell ref="D5:D6"/>
    <mergeCell ref="N13:N14"/>
    <mergeCell ref="K11:K12"/>
    <mergeCell ref="N11:N12"/>
    <mergeCell ref="N17:N18"/>
    <mergeCell ref="N15:N16"/>
    <mergeCell ref="K13:K14"/>
    <mergeCell ref="E3:E4"/>
    <mergeCell ref="G5:G6"/>
    <mergeCell ref="B7:B8"/>
    <mergeCell ref="C7:C8"/>
    <mergeCell ref="H11:H12"/>
    <mergeCell ref="H13:H14"/>
    <mergeCell ref="E5:E6"/>
    <mergeCell ref="F5:F6"/>
    <mergeCell ref="H5:H6"/>
    <mergeCell ref="F13:F14"/>
    <mergeCell ref="C15:C16"/>
    <mergeCell ref="W17:W18"/>
    <mergeCell ref="W19:W20"/>
    <mergeCell ref="W15:W16"/>
    <mergeCell ref="W13:W14"/>
    <mergeCell ref="B1:F1"/>
    <mergeCell ref="G1:H1"/>
    <mergeCell ref="F7:F8"/>
    <mergeCell ref="F3:F4"/>
    <mergeCell ref="D3:D4"/>
    <mergeCell ref="A17:A18"/>
    <mergeCell ref="A21:A22"/>
    <mergeCell ref="G17:G18"/>
    <mergeCell ref="H17:H18"/>
    <mergeCell ref="H15:H16"/>
    <mergeCell ref="F17:F18"/>
    <mergeCell ref="C17:C18"/>
    <mergeCell ref="D17:D18"/>
    <mergeCell ref="A15:A16"/>
    <mergeCell ref="B15:B16"/>
    <mergeCell ref="G15:G16"/>
    <mergeCell ref="D15:D16"/>
    <mergeCell ref="A7:A8"/>
    <mergeCell ref="K15:K16"/>
    <mergeCell ref="E21:E22"/>
    <mergeCell ref="D21:D22"/>
    <mergeCell ref="G21:G22"/>
    <mergeCell ref="G19:G20"/>
    <mergeCell ref="E15:E16"/>
    <mergeCell ref="F15:F16"/>
    <mergeCell ref="F11:F12"/>
    <mergeCell ref="G13:G14"/>
    <mergeCell ref="G7:G8"/>
    <mergeCell ref="D13:D14"/>
    <mergeCell ref="E7:E8"/>
    <mergeCell ref="G11:G12"/>
    <mergeCell ref="E13:E14"/>
    <mergeCell ref="E9:E10"/>
    <mergeCell ref="G9:G10"/>
    <mergeCell ref="F9:F10"/>
    <mergeCell ref="H19:H20"/>
    <mergeCell ref="H21:H22"/>
    <mergeCell ref="K21:K22"/>
    <mergeCell ref="F21:F22"/>
    <mergeCell ref="K19:K20"/>
    <mergeCell ref="B17:B18"/>
    <mergeCell ref="E17:E18"/>
    <mergeCell ref="G25:G26"/>
    <mergeCell ref="B25:B26"/>
    <mergeCell ref="D25:D26"/>
    <mergeCell ref="F25:F26"/>
    <mergeCell ref="D23:D24"/>
    <mergeCell ref="B21:B22"/>
    <mergeCell ref="C21:C22"/>
    <mergeCell ref="A19:A20"/>
    <mergeCell ref="B19:B20"/>
    <mergeCell ref="C19:C20"/>
    <mergeCell ref="D19:D20"/>
    <mergeCell ref="A25:A26"/>
    <mergeCell ref="C25:C26"/>
    <mergeCell ref="A23:A24"/>
    <mergeCell ref="B23:B24"/>
    <mergeCell ref="C23:C24"/>
    <mergeCell ref="E19:E20"/>
    <mergeCell ref="Q19:Q20"/>
    <mergeCell ref="Q15:Q16"/>
    <mergeCell ref="K17:K18"/>
    <mergeCell ref="N21:N22"/>
    <mergeCell ref="T19:T20"/>
    <mergeCell ref="T21:T22"/>
    <mergeCell ref="Q21:Q22"/>
    <mergeCell ref="N19:N20"/>
    <mergeCell ref="F19:F20"/>
    <mergeCell ref="N23:N24"/>
    <mergeCell ref="H27:H28"/>
    <mergeCell ref="K27:K28"/>
    <mergeCell ref="E29:E30"/>
    <mergeCell ref="N27:N28"/>
    <mergeCell ref="H23:H24"/>
    <mergeCell ref="E23:E24"/>
    <mergeCell ref="F23:F24"/>
    <mergeCell ref="G23:G24"/>
    <mergeCell ref="G27:G28"/>
    <mergeCell ref="N25:N26"/>
    <mergeCell ref="Z21:Z22"/>
    <mergeCell ref="E25:E26"/>
    <mergeCell ref="K25:K26"/>
    <mergeCell ref="H25:H26"/>
    <mergeCell ref="Z25:Z26"/>
    <mergeCell ref="Q25:Q26"/>
    <mergeCell ref="T25:T26"/>
    <mergeCell ref="Q23:Q24"/>
    <mergeCell ref="K23:K24"/>
    <mergeCell ref="Q27:Q28"/>
    <mergeCell ref="W21:W22"/>
    <mergeCell ref="B33:B34"/>
    <mergeCell ref="C33:C34"/>
    <mergeCell ref="D33:D34"/>
    <mergeCell ref="E33:E34"/>
    <mergeCell ref="F33:F34"/>
    <mergeCell ref="Q29:Q30"/>
    <mergeCell ref="K29:K30"/>
    <mergeCell ref="N29:N30"/>
    <mergeCell ref="AA23:AA24"/>
    <mergeCell ref="W27:W28"/>
    <mergeCell ref="Z27:Z28"/>
    <mergeCell ref="T27:T28"/>
    <mergeCell ref="AA25:AA26"/>
    <mergeCell ref="Z23:Z24"/>
    <mergeCell ref="W25:W26"/>
    <mergeCell ref="AA27:AA28"/>
    <mergeCell ref="T23:T24"/>
    <mergeCell ref="W23:W24"/>
    <mergeCell ref="AA29:AA30"/>
    <mergeCell ref="T29:T30"/>
    <mergeCell ref="W29:W30"/>
    <mergeCell ref="AA31:AA32"/>
    <mergeCell ref="Z31:Z32"/>
    <mergeCell ref="Z29:Z30"/>
    <mergeCell ref="T31:T32"/>
    <mergeCell ref="A27:A28"/>
    <mergeCell ref="B27:B28"/>
    <mergeCell ref="H29:H30"/>
    <mergeCell ref="B35:B36"/>
    <mergeCell ref="C35:C36"/>
    <mergeCell ref="D35:D36"/>
    <mergeCell ref="C31:C32"/>
    <mergeCell ref="G29:G30"/>
    <mergeCell ref="F29:F30"/>
    <mergeCell ref="G33:G34"/>
    <mergeCell ref="E27:E28"/>
    <mergeCell ref="F27:F28"/>
    <mergeCell ref="C27:C28"/>
    <mergeCell ref="D27:D28"/>
    <mergeCell ref="B29:B30"/>
    <mergeCell ref="C29:C30"/>
    <mergeCell ref="C39:C40"/>
    <mergeCell ref="D39:D40"/>
    <mergeCell ref="N33:N34"/>
    <mergeCell ref="Q33:Q34"/>
    <mergeCell ref="N35:N36"/>
    <mergeCell ref="A29:A30"/>
    <mergeCell ref="D29:D30"/>
    <mergeCell ref="H33:H34"/>
    <mergeCell ref="A31:A32"/>
    <mergeCell ref="B31:B32"/>
    <mergeCell ref="D31:D32"/>
    <mergeCell ref="A33:A34"/>
    <mergeCell ref="Z35:Z36"/>
    <mergeCell ref="N31:N32"/>
    <mergeCell ref="W35:W36"/>
    <mergeCell ref="Q35:Q36"/>
    <mergeCell ref="T35:T36"/>
    <mergeCell ref="W31:W32"/>
    <mergeCell ref="G31:G32"/>
    <mergeCell ref="H31:H32"/>
    <mergeCell ref="Q31:Q32"/>
    <mergeCell ref="A37:A38"/>
    <mergeCell ref="B37:B38"/>
    <mergeCell ref="C37:C38"/>
    <mergeCell ref="D37:D38"/>
    <mergeCell ref="A35:A36"/>
    <mergeCell ref="F31:F32"/>
    <mergeCell ref="E31:E32"/>
    <mergeCell ref="W41:W42"/>
    <mergeCell ref="W39:W40"/>
    <mergeCell ref="Q41:Q42"/>
    <mergeCell ref="Z41:Z42"/>
    <mergeCell ref="Z39:Z40"/>
    <mergeCell ref="K31:K32"/>
    <mergeCell ref="W33:W34"/>
    <mergeCell ref="Z33:Z34"/>
    <mergeCell ref="T33:T34"/>
    <mergeCell ref="K33:K34"/>
    <mergeCell ref="AA39:AA40"/>
    <mergeCell ref="G37:G38"/>
    <mergeCell ref="N39:N40"/>
    <mergeCell ref="T37:T38"/>
    <mergeCell ref="H37:H38"/>
    <mergeCell ref="W37:W38"/>
    <mergeCell ref="T39:T40"/>
    <mergeCell ref="A39:A40"/>
    <mergeCell ref="Q37:Q38"/>
    <mergeCell ref="G35:G36"/>
    <mergeCell ref="K35:K36"/>
    <mergeCell ref="K37:K38"/>
    <mergeCell ref="Q39:Q40"/>
    <mergeCell ref="N37:N38"/>
    <mergeCell ref="K39:K40"/>
    <mergeCell ref="G39:G40"/>
    <mergeCell ref="B39:B40"/>
    <mergeCell ref="AA33:AA34"/>
    <mergeCell ref="AA41:AA42"/>
    <mergeCell ref="E37:E38"/>
    <mergeCell ref="E35:E36"/>
    <mergeCell ref="F35:F36"/>
    <mergeCell ref="F37:F38"/>
    <mergeCell ref="E39:E40"/>
    <mergeCell ref="F39:F40"/>
    <mergeCell ref="H35:H36"/>
    <mergeCell ref="AA35:AA36"/>
    <mergeCell ref="A41:A42"/>
    <mergeCell ref="D41:D42"/>
    <mergeCell ref="E41:E42"/>
    <mergeCell ref="F41:F42"/>
    <mergeCell ref="B41:B42"/>
    <mergeCell ref="C41:C42"/>
    <mergeCell ref="G45:G46"/>
    <mergeCell ref="G47:G48"/>
    <mergeCell ref="H47:H48"/>
    <mergeCell ref="N43:N44"/>
    <mergeCell ref="K47:K48"/>
    <mergeCell ref="H45:H46"/>
    <mergeCell ref="K45:K46"/>
    <mergeCell ref="N41:N42"/>
    <mergeCell ref="Q45:Q46"/>
    <mergeCell ref="T49:T50"/>
    <mergeCell ref="T41:T42"/>
    <mergeCell ref="Q47:Q48"/>
    <mergeCell ref="N47:N48"/>
    <mergeCell ref="N45:N46"/>
    <mergeCell ref="F47:F48"/>
    <mergeCell ref="F43:F44"/>
    <mergeCell ref="H39:H40"/>
    <mergeCell ref="T43:T44"/>
    <mergeCell ref="G43:G44"/>
    <mergeCell ref="G41:G42"/>
    <mergeCell ref="K41:K42"/>
    <mergeCell ref="H43:H44"/>
    <mergeCell ref="K43:K44"/>
    <mergeCell ref="F45:F46"/>
    <mergeCell ref="A47:A48"/>
    <mergeCell ref="B47:B48"/>
    <mergeCell ref="C47:C48"/>
    <mergeCell ref="A43:A44"/>
    <mergeCell ref="A45:A46"/>
    <mergeCell ref="B45:B46"/>
    <mergeCell ref="B43:B44"/>
    <mergeCell ref="C43:C44"/>
    <mergeCell ref="C45:C46"/>
    <mergeCell ref="H41:H42"/>
    <mergeCell ref="Q43:Q44"/>
    <mergeCell ref="AA53:AA54"/>
    <mergeCell ref="T53:T54"/>
    <mergeCell ref="K53:K54"/>
    <mergeCell ref="W53:W54"/>
    <mergeCell ref="W51:W52"/>
    <mergeCell ref="T51:T52"/>
    <mergeCell ref="Z49:Z50"/>
    <mergeCell ref="W49:W50"/>
    <mergeCell ref="AA47:AA48"/>
    <mergeCell ref="Q49:Q50"/>
    <mergeCell ref="H51:H52"/>
    <mergeCell ref="G53:G54"/>
    <mergeCell ref="Q51:Q52"/>
    <mergeCell ref="K51:K52"/>
    <mergeCell ref="N51:N52"/>
    <mergeCell ref="Z51:Z52"/>
    <mergeCell ref="K49:K50"/>
    <mergeCell ref="N49:N50"/>
    <mergeCell ref="AA49:AA50"/>
    <mergeCell ref="AA43:AA44"/>
    <mergeCell ref="T45:T46"/>
    <mergeCell ref="W45:W46"/>
    <mergeCell ref="W43:W44"/>
    <mergeCell ref="Z45:Z46"/>
    <mergeCell ref="Z43:Z44"/>
    <mergeCell ref="Z47:Z48"/>
    <mergeCell ref="T47:T48"/>
    <mergeCell ref="W47:W48"/>
    <mergeCell ref="Z70:Z71"/>
    <mergeCell ref="AA70:AA71"/>
    <mergeCell ref="H66:H67"/>
    <mergeCell ref="T64:T65"/>
    <mergeCell ref="H64:H65"/>
    <mergeCell ref="K66:K67"/>
    <mergeCell ref="W66:W67"/>
    <mergeCell ref="AA64:AA65"/>
    <mergeCell ref="AA68:AA69"/>
    <mergeCell ref="W70:W71"/>
    <mergeCell ref="D45:D46"/>
    <mergeCell ref="E43:E44"/>
    <mergeCell ref="D47:D48"/>
    <mergeCell ref="D49:D50"/>
    <mergeCell ref="D43:D44"/>
    <mergeCell ref="E49:E50"/>
    <mergeCell ref="E45:E46"/>
    <mergeCell ref="E47:E48"/>
    <mergeCell ref="G49:G50"/>
    <mergeCell ref="N53:N54"/>
    <mergeCell ref="E51:E52"/>
    <mergeCell ref="F49:F50"/>
    <mergeCell ref="H49:H50"/>
    <mergeCell ref="F51:F52"/>
    <mergeCell ref="A68:A69"/>
    <mergeCell ref="B68:B69"/>
    <mergeCell ref="C68:C69"/>
    <mergeCell ref="K68:K69"/>
    <mergeCell ref="Z68:Z69"/>
    <mergeCell ref="T68:T69"/>
    <mergeCell ref="W68:W69"/>
    <mergeCell ref="AA62:AA63"/>
    <mergeCell ref="W62:W63"/>
    <mergeCell ref="Z66:Z67"/>
    <mergeCell ref="K62:K63"/>
    <mergeCell ref="Q66:Q67"/>
    <mergeCell ref="N62:N63"/>
    <mergeCell ref="K64:K65"/>
    <mergeCell ref="W64:W65"/>
    <mergeCell ref="Z62:Z63"/>
    <mergeCell ref="A66:A67"/>
    <mergeCell ref="B66:B67"/>
    <mergeCell ref="C66:C67"/>
    <mergeCell ref="D66:D67"/>
    <mergeCell ref="G66:G67"/>
    <mergeCell ref="Z64:Z65"/>
    <mergeCell ref="E66:E67"/>
    <mergeCell ref="F66:F67"/>
    <mergeCell ref="C62:C63"/>
    <mergeCell ref="F62:F63"/>
    <mergeCell ref="G62:G63"/>
    <mergeCell ref="A64:A65"/>
    <mergeCell ref="B64:B65"/>
    <mergeCell ref="C64:C65"/>
    <mergeCell ref="G64:G65"/>
    <mergeCell ref="D64:D65"/>
    <mergeCell ref="D62:D63"/>
    <mergeCell ref="E64:E65"/>
    <mergeCell ref="E53:E54"/>
    <mergeCell ref="F53:F54"/>
    <mergeCell ref="H53:H54"/>
    <mergeCell ref="U61:V61"/>
    <mergeCell ref="U60:V60"/>
    <mergeCell ref="A58:AA58"/>
    <mergeCell ref="I61:J61"/>
    <mergeCell ref="Q53:Q54"/>
    <mergeCell ref="R61:S61"/>
    <mergeCell ref="H62:H63"/>
    <mergeCell ref="T62:T63"/>
    <mergeCell ref="L61:M61"/>
    <mergeCell ref="X61:Y61"/>
    <mergeCell ref="F64:F65"/>
    <mergeCell ref="N64:N65"/>
    <mergeCell ref="Q64:Q65"/>
    <mergeCell ref="E62:E63"/>
    <mergeCell ref="Z53:Z54"/>
    <mergeCell ref="Q62:Q63"/>
    <mergeCell ref="A56:AA56"/>
    <mergeCell ref="O61:P61"/>
    <mergeCell ref="I60:M60"/>
    <mergeCell ref="O60:S60"/>
    <mergeCell ref="A70:A71"/>
    <mergeCell ref="B70:B71"/>
    <mergeCell ref="C70:C71"/>
    <mergeCell ref="K78:K79"/>
    <mergeCell ref="D74:D75"/>
    <mergeCell ref="E74:E75"/>
    <mergeCell ref="H74:H75"/>
    <mergeCell ref="G72:G73"/>
    <mergeCell ref="E70:E71"/>
    <mergeCell ref="F72:F73"/>
    <mergeCell ref="D70:D71"/>
    <mergeCell ref="E72:E73"/>
    <mergeCell ref="N72:N73"/>
    <mergeCell ref="G68:G69"/>
    <mergeCell ref="E68:E69"/>
    <mergeCell ref="F70:F71"/>
    <mergeCell ref="D72:D73"/>
    <mergeCell ref="D68:D69"/>
    <mergeCell ref="F68:F69"/>
    <mergeCell ref="G70:G71"/>
    <mergeCell ref="K80:K81"/>
    <mergeCell ref="H68:H69"/>
    <mergeCell ref="Q68:Q69"/>
    <mergeCell ref="G76:G77"/>
    <mergeCell ref="Q70:Q71"/>
    <mergeCell ref="K70:K71"/>
    <mergeCell ref="N70:N71"/>
    <mergeCell ref="H70:H71"/>
    <mergeCell ref="K72:K73"/>
    <mergeCell ref="Q72:Q73"/>
    <mergeCell ref="A78:A79"/>
    <mergeCell ref="C72:C73"/>
    <mergeCell ref="N78:N79"/>
    <mergeCell ref="Q78:Q79"/>
    <mergeCell ref="Q76:Q77"/>
    <mergeCell ref="C74:C75"/>
    <mergeCell ref="G78:G79"/>
    <mergeCell ref="H78:H79"/>
    <mergeCell ref="G74:G75"/>
    <mergeCell ref="Z84:Z85"/>
    <mergeCell ref="T76:T77"/>
    <mergeCell ref="K74:K75"/>
    <mergeCell ref="N76:N77"/>
    <mergeCell ref="H76:H77"/>
    <mergeCell ref="N74:N75"/>
    <mergeCell ref="Q74:Q75"/>
    <mergeCell ref="T74:T75"/>
    <mergeCell ref="A72:A73"/>
    <mergeCell ref="B72:B73"/>
    <mergeCell ref="A74:A75"/>
    <mergeCell ref="B74:B75"/>
    <mergeCell ref="D80:D81"/>
    <mergeCell ref="G80:G81"/>
    <mergeCell ref="F74:F75"/>
    <mergeCell ref="E76:E77"/>
    <mergeCell ref="F76:F77"/>
    <mergeCell ref="A80:A81"/>
    <mergeCell ref="B80:B81"/>
    <mergeCell ref="A76:A77"/>
    <mergeCell ref="B76:B77"/>
    <mergeCell ref="C76:C77"/>
    <mergeCell ref="D76:D77"/>
    <mergeCell ref="E78:E79"/>
    <mergeCell ref="F78:F79"/>
    <mergeCell ref="AA76:AA77"/>
    <mergeCell ref="AA78:AA79"/>
    <mergeCell ref="W72:W73"/>
    <mergeCell ref="AA74:AA75"/>
    <mergeCell ref="W76:W77"/>
    <mergeCell ref="W74:W75"/>
    <mergeCell ref="AA72:AA73"/>
    <mergeCell ref="Z74:Z75"/>
    <mergeCell ref="T72:T73"/>
    <mergeCell ref="H72:H73"/>
    <mergeCell ref="AA82:AA83"/>
    <mergeCell ref="C80:C81"/>
    <mergeCell ref="E80:E81"/>
    <mergeCell ref="F80:F81"/>
    <mergeCell ref="E82:E83"/>
    <mergeCell ref="F82:F83"/>
    <mergeCell ref="D82:D83"/>
    <mergeCell ref="C82:C83"/>
    <mergeCell ref="T78:T79"/>
    <mergeCell ref="K76:K77"/>
    <mergeCell ref="T84:T85"/>
    <mergeCell ref="A84:A85"/>
    <mergeCell ref="B84:B85"/>
    <mergeCell ref="C84:C85"/>
    <mergeCell ref="D84:D85"/>
    <mergeCell ref="E84:E85"/>
    <mergeCell ref="B78:B79"/>
    <mergeCell ref="C78:C79"/>
    <mergeCell ref="W80:W81"/>
    <mergeCell ref="A86:A87"/>
    <mergeCell ref="B86:B87"/>
    <mergeCell ref="C86:C87"/>
    <mergeCell ref="Z86:Z87"/>
    <mergeCell ref="E86:E87"/>
    <mergeCell ref="G82:G83"/>
    <mergeCell ref="H80:H81"/>
    <mergeCell ref="A82:A83"/>
    <mergeCell ref="B82:B83"/>
    <mergeCell ref="T88:T89"/>
    <mergeCell ref="Q86:Q87"/>
    <mergeCell ref="K88:K89"/>
    <mergeCell ref="N88:N89"/>
    <mergeCell ref="W82:W83"/>
    <mergeCell ref="Z80:Z81"/>
    <mergeCell ref="Q80:Q81"/>
    <mergeCell ref="T82:T83"/>
    <mergeCell ref="Z82:Z83"/>
    <mergeCell ref="T80:T81"/>
    <mergeCell ref="K90:K91"/>
    <mergeCell ref="E90:E91"/>
    <mergeCell ref="F90:F91"/>
    <mergeCell ref="G90:G91"/>
    <mergeCell ref="Z88:Z89"/>
    <mergeCell ref="H86:H87"/>
    <mergeCell ref="N86:N87"/>
    <mergeCell ref="W88:W89"/>
    <mergeCell ref="Q88:Q89"/>
    <mergeCell ref="T86:T87"/>
    <mergeCell ref="E92:E93"/>
    <mergeCell ref="C92:C93"/>
    <mergeCell ref="D92:D93"/>
    <mergeCell ref="A94:A95"/>
    <mergeCell ref="D96:D97"/>
    <mergeCell ref="A92:A93"/>
    <mergeCell ref="B92:B93"/>
    <mergeCell ref="A88:A89"/>
    <mergeCell ref="B88:B89"/>
    <mergeCell ref="A90:A91"/>
    <mergeCell ref="B90:B91"/>
    <mergeCell ref="A96:A97"/>
    <mergeCell ref="B96:B97"/>
    <mergeCell ref="E100:E101"/>
    <mergeCell ref="C94:C95"/>
    <mergeCell ref="E88:E89"/>
    <mergeCell ref="C90:C91"/>
    <mergeCell ref="C88:C89"/>
    <mergeCell ref="D88:D89"/>
    <mergeCell ref="D90:D91"/>
    <mergeCell ref="D98:D99"/>
    <mergeCell ref="E98:E99"/>
    <mergeCell ref="C96:C97"/>
    <mergeCell ref="G96:G97"/>
    <mergeCell ref="G94:G95"/>
    <mergeCell ref="G100:G101"/>
    <mergeCell ref="F96:F97"/>
    <mergeCell ref="F98:F99"/>
    <mergeCell ref="F92:F93"/>
    <mergeCell ref="G92:G93"/>
    <mergeCell ref="G106:G107"/>
    <mergeCell ref="C108:C109"/>
    <mergeCell ref="D108:D109"/>
    <mergeCell ref="E108:E109"/>
    <mergeCell ref="D106:D107"/>
    <mergeCell ref="H100:H101"/>
    <mergeCell ref="G104:G105"/>
    <mergeCell ref="H102:H103"/>
    <mergeCell ref="G102:G103"/>
    <mergeCell ref="H104:H105"/>
    <mergeCell ref="AA96:AA97"/>
    <mergeCell ref="N100:N101"/>
    <mergeCell ref="T96:T97"/>
    <mergeCell ref="N98:N99"/>
    <mergeCell ref="Q98:Q99"/>
    <mergeCell ref="T98:T99"/>
    <mergeCell ref="T100:T101"/>
    <mergeCell ref="AA98:AA99"/>
    <mergeCell ref="B94:B95"/>
    <mergeCell ref="A112:A113"/>
    <mergeCell ref="B112:B113"/>
    <mergeCell ref="A102:A103"/>
    <mergeCell ref="B102:B103"/>
    <mergeCell ref="A106:A107"/>
    <mergeCell ref="B106:B107"/>
    <mergeCell ref="A104:A105"/>
    <mergeCell ref="Q96:Q97"/>
    <mergeCell ref="H94:H95"/>
    <mergeCell ref="K94:K95"/>
    <mergeCell ref="Q94:Q95"/>
    <mergeCell ref="N94:N95"/>
    <mergeCell ref="K98:K99"/>
    <mergeCell ref="A108:A109"/>
    <mergeCell ref="B108:B109"/>
    <mergeCell ref="C106:C107"/>
    <mergeCell ref="B98:B99"/>
    <mergeCell ref="C98:C99"/>
    <mergeCell ref="C104:C105"/>
    <mergeCell ref="B104:B105"/>
    <mergeCell ref="C102:C103"/>
    <mergeCell ref="C100:C101"/>
    <mergeCell ref="A98:A99"/>
    <mergeCell ref="N92:N93"/>
    <mergeCell ref="Q92:Q93"/>
    <mergeCell ref="K92:K93"/>
    <mergeCell ref="H90:H91"/>
    <mergeCell ref="D102:D103"/>
    <mergeCell ref="A100:A101"/>
    <mergeCell ref="B100:B101"/>
    <mergeCell ref="D100:D101"/>
    <mergeCell ref="K96:K97"/>
    <mergeCell ref="N96:N97"/>
    <mergeCell ref="F86:F87"/>
    <mergeCell ref="G84:G85"/>
    <mergeCell ref="F84:F85"/>
    <mergeCell ref="G86:G87"/>
    <mergeCell ref="D104:D105"/>
    <mergeCell ref="H82:H83"/>
    <mergeCell ref="D94:D95"/>
    <mergeCell ref="G88:G89"/>
    <mergeCell ref="G98:G99"/>
    <mergeCell ref="F100:F101"/>
    <mergeCell ref="F108:F109"/>
    <mergeCell ref="E104:E105"/>
    <mergeCell ref="F104:F105"/>
    <mergeCell ref="E102:E103"/>
    <mergeCell ref="F102:F103"/>
    <mergeCell ref="E106:E107"/>
    <mergeCell ref="F106:F107"/>
    <mergeCell ref="BH3:BH4"/>
    <mergeCell ref="BG3:BG4"/>
    <mergeCell ref="BG5:BG6"/>
    <mergeCell ref="BD5:BD6"/>
    <mergeCell ref="BD3:BD4"/>
    <mergeCell ref="F94:F95"/>
    <mergeCell ref="F88:F89"/>
    <mergeCell ref="H88:H89"/>
    <mergeCell ref="H84:H85"/>
    <mergeCell ref="K84:K85"/>
    <mergeCell ref="AA84:AA85"/>
    <mergeCell ref="BH5:BH6"/>
    <mergeCell ref="W78:W79"/>
    <mergeCell ref="AJ84:AJ85"/>
    <mergeCell ref="AJ82:AJ83"/>
    <mergeCell ref="AI82:AI83"/>
    <mergeCell ref="BA7:BA8"/>
    <mergeCell ref="AM9:AM10"/>
    <mergeCell ref="AI66:AI67"/>
    <mergeCell ref="AL9:AL10"/>
    <mergeCell ref="AF76:AF77"/>
    <mergeCell ref="BD1:BF1"/>
    <mergeCell ref="AV1:AZ1"/>
    <mergeCell ref="BE2:BF2"/>
    <mergeCell ref="AY2:AZ2"/>
    <mergeCell ref="AV2:AW2"/>
    <mergeCell ref="AK11:AK12"/>
    <mergeCell ref="AK9:AK10"/>
    <mergeCell ref="N80:N81"/>
    <mergeCell ref="AJ64:AJ65"/>
    <mergeCell ref="Z78:Z79"/>
    <mergeCell ref="T70:T71"/>
    <mergeCell ref="N68:N69"/>
    <mergeCell ref="AA66:AA67"/>
    <mergeCell ref="Z76:Z77"/>
    <mergeCell ref="Z72:Z73"/>
    <mergeCell ref="N66:N67"/>
    <mergeCell ref="T66:T67"/>
    <mergeCell ref="W84:W85"/>
    <mergeCell ref="N84:N85"/>
    <mergeCell ref="Q82:Q83"/>
    <mergeCell ref="K86:K87"/>
    <mergeCell ref="K82:K83"/>
    <mergeCell ref="N82:N83"/>
    <mergeCell ref="Q84:Q85"/>
    <mergeCell ref="AJ19:AJ20"/>
    <mergeCell ref="A59:AA59"/>
    <mergeCell ref="B60:F60"/>
    <mergeCell ref="G60:H60"/>
    <mergeCell ref="A51:A52"/>
    <mergeCell ref="B51:B52"/>
    <mergeCell ref="AH43:AH44"/>
    <mergeCell ref="AI23:AI24"/>
    <mergeCell ref="AH37:AH38"/>
    <mergeCell ref="AI29:AI30"/>
    <mergeCell ref="AH66:AH67"/>
    <mergeCell ref="A62:A63"/>
    <mergeCell ref="B62:B63"/>
    <mergeCell ref="G51:G52"/>
    <mergeCell ref="C51:C52"/>
    <mergeCell ref="D51:D52"/>
    <mergeCell ref="A57:AA57"/>
    <mergeCell ref="A53:A54"/>
    <mergeCell ref="B53:B54"/>
    <mergeCell ref="C53:C54"/>
    <mergeCell ref="AA86:AA87"/>
    <mergeCell ref="A55:AA55"/>
    <mergeCell ref="A49:A50"/>
    <mergeCell ref="B49:B50"/>
    <mergeCell ref="C49:C50"/>
    <mergeCell ref="AA51:AA52"/>
    <mergeCell ref="W60:Y60"/>
    <mergeCell ref="D53:D54"/>
    <mergeCell ref="D78:D79"/>
    <mergeCell ref="D86:D87"/>
    <mergeCell ref="AM5:AM6"/>
    <mergeCell ref="AH9:AH10"/>
    <mergeCell ref="AI9:AI10"/>
    <mergeCell ref="AJ11:AJ12"/>
    <mergeCell ref="AH15:AH16"/>
    <mergeCell ref="AJ15:AJ16"/>
    <mergeCell ref="AI11:AI12"/>
    <mergeCell ref="AH13:AH14"/>
    <mergeCell ref="AJ9:AJ10"/>
    <mergeCell ref="AI15:AI16"/>
    <mergeCell ref="BB2:BC2"/>
    <mergeCell ref="AR3:AR4"/>
    <mergeCell ref="AP2:AQ2"/>
    <mergeCell ref="AS2:AT2"/>
    <mergeCell ref="AI1:AM1"/>
    <mergeCell ref="AH7:AH8"/>
    <mergeCell ref="AN1:AO1"/>
    <mergeCell ref="AI7:AI8"/>
    <mergeCell ref="AJ7:AJ8"/>
    <mergeCell ref="AL7:AL8"/>
    <mergeCell ref="A117:AA117"/>
    <mergeCell ref="E112:E113"/>
    <mergeCell ref="A114:AA114"/>
    <mergeCell ref="A115:AA115"/>
    <mergeCell ref="BB1:BC1"/>
    <mergeCell ref="AP1:AT1"/>
    <mergeCell ref="AX3:AX4"/>
    <mergeCell ref="AX5:AX6"/>
    <mergeCell ref="BA5:BA6"/>
    <mergeCell ref="BA3:BA4"/>
    <mergeCell ref="A110:A111"/>
    <mergeCell ref="B110:B111"/>
    <mergeCell ref="C110:C111"/>
    <mergeCell ref="D110:D111"/>
    <mergeCell ref="A118:AA118"/>
    <mergeCell ref="H112:H113"/>
    <mergeCell ref="K112:K113"/>
    <mergeCell ref="N112:N113"/>
    <mergeCell ref="Q112:Q113"/>
    <mergeCell ref="T112:T113"/>
    <mergeCell ref="F112:F113"/>
    <mergeCell ref="A116:AA116"/>
    <mergeCell ref="C112:C113"/>
    <mergeCell ref="D112:D113"/>
    <mergeCell ref="G112:G113"/>
    <mergeCell ref="Z112:Z113"/>
    <mergeCell ref="W112:W113"/>
    <mergeCell ref="AA112:AA113"/>
    <mergeCell ref="E110:E111"/>
    <mergeCell ref="F110:F111"/>
    <mergeCell ref="H92:H93"/>
    <mergeCell ref="H106:H107"/>
    <mergeCell ref="H108:H109"/>
    <mergeCell ref="H98:H99"/>
    <mergeCell ref="H96:H97"/>
    <mergeCell ref="E96:E97"/>
    <mergeCell ref="E94:E95"/>
    <mergeCell ref="G108:G109"/>
    <mergeCell ref="AA88:AA89"/>
    <mergeCell ref="Z100:Z101"/>
    <mergeCell ref="Z102:Z103"/>
    <mergeCell ref="N90:N91"/>
    <mergeCell ref="W90:W91"/>
    <mergeCell ref="AA94:AA95"/>
    <mergeCell ref="AA90:AA91"/>
    <mergeCell ref="Z92:Z93"/>
    <mergeCell ref="AA102:AA103"/>
    <mergeCell ref="AA100:AA101"/>
    <mergeCell ref="N110:N111"/>
    <mergeCell ref="W92:W93"/>
    <mergeCell ref="T106:T107"/>
    <mergeCell ref="G110:G111"/>
    <mergeCell ref="Q110:Q111"/>
    <mergeCell ref="T110:T111"/>
    <mergeCell ref="N104:N105"/>
    <mergeCell ref="K106:K107"/>
    <mergeCell ref="Q108:Q109"/>
    <mergeCell ref="K108:K109"/>
    <mergeCell ref="T102:T103"/>
    <mergeCell ref="W102:W103"/>
    <mergeCell ref="W100:W101"/>
    <mergeCell ref="Q106:Q107"/>
    <mergeCell ref="K104:K105"/>
    <mergeCell ref="T108:T109"/>
    <mergeCell ref="N108:N109"/>
    <mergeCell ref="N106:N107"/>
    <mergeCell ref="H110:H111"/>
    <mergeCell ref="K110:K111"/>
    <mergeCell ref="W110:W111"/>
    <mergeCell ref="K100:K101"/>
    <mergeCell ref="W86:W87"/>
    <mergeCell ref="Q100:Q101"/>
    <mergeCell ref="N102:N103"/>
    <mergeCell ref="K102:K103"/>
    <mergeCell ref="Q90:Q91"/>
    <mergeCell ref="W96:W97"/>
    <mergeCell ref="AA108:AA109"/>
    <mergeCell ref="AA104:AA105"/>
    <mergeCell ref="AA106:AA107"/>
    <mergeCell ref="Z106:Z107"/>
    <mergeCell ref="AA110:AA111"/>
    <mergeCell ref="Z110:Z111"/>
    <mergeCell ref="Z90:Z91"/>
    <mergeCell ref="W108:W109"/>
    <mergeCell ref="W104:W105"/>
    <mergeCell ref="W106:W107"/>
    <mergeCell ref="W98:W99"/>
    <mergeCell ref="Z98:Z99"/>
    <mergeCell ref="Z96:Z97"/>
    <mergeCell ref="Z108:Z109"/>
    <mergeCell ref="Z94:Z95"/>
    <mergeCell ref="W94:W95"/>
    <mergeCell ref="AH82:AH83"/>
    <mergeCell ref="AH86:AH87"/>
    <mergeCell ref="AI45:AI46"/>
    <mergeCell ref="AH47:AH48"/>
    <mergeCell ref="AI47:AI48"/>
    <mergeCell ref="AI62:AI63"/>
    <mergeCell ref="AI60:AM60"/>
    <mergeCell ref="AL62:AL63"/>
    <mergeCell ref="AK64:AK65"/>
    <mergeCell ref="AK62:AK63"/>
    <mergeCell ref="AL19:AL20"/>
    <mergeCell ref="T90:T91"/>
    <mergeCell ref="T104:T105"/>
    <mergeCell ref="Q104:Q105"/>
    <mergeCell ref="T92:T93"/>
    <mergeCell ref="Q102:Q103"/>
    <mergeCell ref="T94:T95"/>
    <mergeCell ref="AH21:AH22"/>
    <mergeCell ref="AH29:AH30"/>
    <mergeCell ref="AH27:AH28"/>
    <mergeCell ref="AK17:AK18"/>
    <mergeCell ref="Z104:Z105"/>
    <mergeCell ref="AH31:AH32"/>
    <mergeCell ref="AA80:AA81"/>
    <mergeCell ref="AA92:AA93"/>
    <mergeCell ref="AH45:AH46"/>
    <mergeCell ref="AH59:BH59"/>
    <mergeCell ref="AM62:AM63"/>
    <mergeCell ref="AJ47:AJ48"/>
    <mergeCell ref="AJ27:AJ28"/>
    <mergeCell ref="AU3:AU4"/>
    <mergeCell ref="AR5:AR6"/>
    <mergeCell ref="AN3:AN4"/>
    <mergeCell ref="AK5:AK6"/>
    <mergeCell ref="AL5:AL6"/>
    <mergeCell ref="AM3:AM4"/>
    <mergeCell ref="AO3:AO4"/>
    <mergeCell ref="AL3:AL4"/>
    <mergeCell ref="AN5:AN6"/>
    <mergeCell ref="AO5:AO6"/>
    <mergeCell ref="AH17:AH18"/>
    <mergeCell ref="AI27:AI28"/>
    <mergeCell ref="AI17:AI18"/>
    <mergeCell ref="AJ17:AJ18"/>
    <mergeCell ref="AI21:AI22"/>
    <mergeCell ref="AH19:AH20"/>
    <mergeCell ref="AH23:AH24"/>
    <mergeCell ref="AI19:AI20"/>
    <mergeCell ref="AJ21:AJ22"/>
    <mergeCell ref="AJ23:AJ24"/>
    <mergeCell ref="AJ29:AJ30"/>
    <mergeCell ref="AJ31:AJ32"/>
    <mergeCell ref="AH35:AH36"/>
    <mergeCell ref="AH25:AH26"/>
    <mergeCell ref="AI25:AI26"/>
    <mergeCell ref="AJ25:AJ26"/>
    <mergeCell ref="AK13:AK14"/>
    <mergeCell ref="AL13:AL14"/>
    <mergeCell ref="AH5:AH6"/>
    <mergeCell ref="AI5:AI6"/>
    <mergeCell ref="AJ5:AJ6"/>
    <mergeCell ref="AH3:AH4"/>
    <mergeCell ref="AJ13:AJ14"/>
    <mergeCell ref="AI13:AI14"/>
    <mergeCell ref="AH11:AH12"/>
    <mergeCell ref="AL17:AL18"/>
    <mergeCell ref="AX7:AX8"/>
    <mergeCell ref="AO7:AO8"/>
    <mergeCell ref="AN13:AN14"/>
    <mergeCell ref="AO13:AO14"/>
    <mergeCell ref="AN9:AN10"/>
    <mergeCell ref="AR11:AR12"/>
    <mergeCell ref="AM7:AM8"/>
    <mergeCell ref="BH7:BH8"/>
    <mergeCell ref="AN11:AN12"/>
    <mergeCell ref="AO11:AO12"/>
    <mergeCell ref="AR9:AR10"/>
    <mergeCell ref="AX9:AX10"/>
    <mergeCell ref="AU11:AU12"/>
    <mergeCell ref="BD7:BD8"/>
    <mergeCell ref="BD11:BD12"/>
    <mergeCell ref="AI3:AI4"/>
    <mergeCell ref="AJ3:AJ4"/>
    <mergeCell ref="AK3:AK4"/>
    <mergeCell ref="AK15:AK16"/>
    <mergeCell ref="AK7:AK8"/>
    <mergeCell ref="BH17:BH18"/>
    <mergeCell ref="BH15:BH16"/>
    <mergeCell ref="BG15:BG16"/>
    <mergeCell ref="AR13:AR14"/>
    <mergeCell ref="BA13:BA14"/>
    <mergeCell ref="AU5:AU6"/>
    <mergeCell ref="AN7:AN8"/>
    <mergeCell ref="AU9:AU10"/>
    <mergeCell ref="AR7:AR8"/>
    <mergeCell ref="AO9:AO10"/>
    <mergeCell ref="AK23:AK24"/>
    <mergeCell ref="AU13:AU14"/>
    <mergeCell ref="AU7:AU8"/>
    <mergeCell ref="AM13:AM14"/>
    <mergeCell ref="AK21:AK22"/>
    <mergeCell ref="BH9:BH10"/>
    <mergeCell ref="BA9:BA10"/>
    <mergeCell ref="BD9:BD10"/>
    <mergeCell ref="BH13:BH14"/>
    <mergeCell ref="BD15:BD16"/>
    <mergeCell ref="BA15:BA16"/>
    <mergeCell ref="BH11:BH12"/>
    <mergeCell ref="BD13:BD14"/>
    <mergeCell ref="BG13:BG14"/>
    <mergeCell ref="BD19:BD20"/>
    <mergeCell ref="AU23:AU24"/>
    <mergeCell ref="AR23:AR24"/>
    <mergeCell ref="AX23:AX24"/>
    <mergeCell ref="BA25:BA26"/>
    <mergeCell ref="AO23:AO24"/>
    <mergeCell ref="BA19:BA20"/>
    <mergeCell ref="AL21:AL22"/>
    <mergeCell ref="AK19:AK20"/>
    <mergeCell ref="AM19:AM20"/>
    <mergeCell ref="AN19:AN20"/>
    <mergeCell ref="BA11:BA12"/>
    <mergeCell ref="AL25:AL26"/>
    <mergeCell ref="AL23:AL24"/>
    <mergeCell ref="AO15:AO16"/>
    <mergeCell ref="AN17:AN18"/>
    <mergeCell ref="AN15:AN16"/>
    <mergeCell ref="BG7:BG8"/>
    <mergeCell ref="AL15:AL16"/>
    <mergeCell ref="BG9:BG10"/>
    <mergeCell ref="AM17:AM18"/>
    <mergeCell ref="AR15:AR16"/>
    <mergeCell ref="AU15:AU16"/>
    <mergeCell ref="AM11:AM12"/>
    <mergeCell ref="AL11:AL12"/>
    <mergeCell ref="AM15:AM16"/>
    <mergeCell ref="AX11:AX12"/>
    <mergeCell ref="AO21:AO22"/>
    <mergeCell ref="AX19:AX20"/>
    <mergeCell ref="AU21:AU22"/>
    <mergeCell ref="AU17:AU18"/>
    <mergeCell ref="AX17:AX18"/>
    <mergeCell ref="AO17:AO18"/>
    <mergeCell ref="AR17:AR18"/>
    <mergeCell ref="AR19:AR20"/>
    <mergeCell ref="AN21:AN22"/>
    <mergeCell ref="AM21:AM22"/>
    <mergeCell ref="AM25:AM26"/>
    <mergeCell ref="AN25:AN26"/>
    <mergeCell ref="BG19:BG20"/>
    <mergeCell ref="AU19:AU20"/>
    <mergeCell ref="BA23:BA24"/>
    <mergeCell ref="AO19:AO20"/>
    <mergeCell ref="AR21:AR22"/>
    <mergeCell ref="BG23:BG24"/>
    <mergeCell ref="AK29:AK30"/>
    <mergeCell ref="AL33:AL34"/>
    <mergeCell ref="AN33:AN34"/>
    <mergeCell ref="AK33:AK34"/>
    <mergeCell ref="BG25:BG26"/>
    <mergeCell ref="BH21:BH22"/>
    <mergeCell ref="AM23:AM24"/>
    <mergeCell ref="BA21:BA22"/>
    <mergeCell ref="AX21:AX22"/>
    <mergeCell ref="AN23:AN24"/>
    <mergeCell ref="AL27:AL28"/>
    <mergeCell ref="AM29:AM30"/>
    <mergeCell ref="AR31:AR32"/>
    <mergeCell ref="AO27:AO28"/>
    <mergeCell ref="AO31:AO32"/>
    <mergeCell ref="AM27:AM28"/>
    <mergeCell ref="AN27:AN28"/>
    <mergeCell ref="AR27:AR28"/>
    <mergeCell ref="AL29:AL30"/>
    <mergeCell ref="AM33:AM34"/>
    <mergeCell ref="AM35:AM36"/>
    <mergeCell ref="AN31:AN32"/>
    <mergeCell ref="AL31:AL32"/>
    <mergeCell ref="AM31:AM32"/>
    <mergeCell ref="AL35:AL36"/>
    <mergeCell ref="AO29:AO30"/>
    <mergeCell ref="AU29:AU30"/>
    <mergeCell ref="AN29:AN30"/>
    <mergeCell ref="AO35:AO36"/>
    <mergeCell ref="AR35:AR36"/>
    <mergeCell ref="AO33:AO34"/>
    <mergeCell ref="BG39:BG40"/>
    <mergeCell ref="BD39:BD40"/>
    <mergeCell ref="AO41:AO42"/>
    <mergeCell ref="AU39:AU40"/>
    <mergeCell ref="AX39:AX40"/>
    <mergeCell ref="BG31:BG32"/>
    <mergeCell ref="AX33:AX34"/>
    <mergeCell ref="AR33:AR34"/>
    <mergeCell ref="AX31:AX32"/>
    <mergeCell ref="AU31:AU32"/>
    <mergeCell ref="BH43:BH44"/>
    <mergeCell ref="BG45:BG46"/>
    <mergeCell ref="AL43:AL44"/>
    <mergeCell ref="BH41:BH42"/>
    <mergeCell ref="AN45:AN46"/>
    <mergeCell ref="BG43:BG44"/>
    <mergeCell ref="AX41:AX42"/>
    <mergeCell ref="AN41:AN42"/>
    <mergeCell ref="BG41:BG42"/>
    <mergeCell ref="AO43:AO44"/>
    <mergeCell ref="AM43:AM44"/>
    <mergeCell ref="AL45:AL46"/>
    <mergeCell ref="AM45:AM46"/>
    <mergeCell ref="AL39:AL40"/>
    <mergeCell ref="BD35:BD36"/>
    <mergeCell ref="AO39:AO40"/>
    <mergeCell ref="AR39:AR40"/>
    <mergeCell ref="AL49:AL50"/>
    <mergeCell ref="AM49:AM50"/>
    <mergeCell ref="AK47:AK48"/>
    <mergeCell ref="AL47:AL48"/>
    <mergeCell ref="AM47:AM48"/>
    <mergeCell ref="AN43:AN44"/>
    <mergeCell ref="BH45:BH46"/>
    <mergeCell ref="BH49:BH50"/>
    <mergeCell ref="AN49:AN50"/>
    <mergeCell ref="AX49:AX50"/>
    <mergeCell ref="BG49:BG50"/>
    <mergeCell ref="AU49:AU50"/>
    <mergeCell ref="BA49:BA50"/>
    <mergeCell ref="BD49:BD50"/>
    <mergeCell ref="AO45:AO46"/>
    <mergeCell ref="BD45:BD46"/>
    <mergeCell ref="BH47:BH48"/>
    <mergeCell ref="BB60:BC60"/>
    <mergeCell ref="BD60:BF60"/>
    <mergeCell ref="BG62:BG63"/>
    <mergeCell ref="AH55:BH55"/>
    <mergeCell ref="BE61:BF61"/>
    <mergeCell ref="AS61:AT61"/>
    <mergeCell ref="AR49:AR50"/>
    <mergeCell ref="AO49:AO50"/>
    <mergeCell ref="AK49:AK50"/>
    <mergeCell ref="BG47:BG48"/>
    <mergeCell ref="AR47:AR48"/>
    <mergeCell ref="AU47:AU48"/>
    <mergeCell ref="BA47:BA48"/>
    <mergeCell ref="BD47:BD48"/>
    <mergeCell ref="AX45:AX46"/>
    <mergeCell ref="BA45:BA46"/>
    <mergeCell ref="AR45:AR46"/>
    <mergeCell ref="AU45:AU46"/>
    <mergeCell ref="AM53:AM54"/>
    <mergeCell ref="AO51:AO52"/>
    <mergeCell ref="AO53:AO54"/>
    <mergeCell ref="AN47:AN48"/>
    <mergeCell ref="AX47:AX48"/>
    <mergeCell ref="AO47:AO48"/>
    <mergeCell ref="AH51:AH52"/>
    <mergeCell ref="AH53:AH54"/>
    <mergeCell ref="AI53:AI54"/>
    <mergeCell ref="AJ53:AJ54"/>
    <mergeCell ref="AJ51:AJ52"/>
    <mergeCell ref="AI51:AI52"/>
    <mergeCell ref="AR51:AR52"/>
    <mergeCell ref="AU51:AU52"/>
    <mergeCell ref="AU53:AU54"/>
    <mergeCell ref="BG53:BG54"/>
    <mergeCell ref="BG51:BG52"/>
    <mergeCell ref="AP61:AQ61"/>
    <mergeCell ref="AV60:AZ60"/>
    <mergeCell ref="BD51:BD52"/>
    <mergeCell ref="AX64:AX65"/>
    <mergeCell ref="AV61:AW61"/>
    <mergeCell ref="AX62:AX63"/>
    <mergeCell ref="BA62:BA63"/>
    <mergeCell ref="AY61:AZ61"/>
    <mergeCell ref="BD62:BD63"/>
    <mergeCell ref="AN53:AN54"/>
    <mergeCell ref="AL53:AL54"/>
    <mergeCell ref="BB61:BC61"/>
    <mergeCell ref="AL51:AL52"/>
    <mergeCell ref="AM51:AM52"/>
    <mergeCell ref="AN51:AN52"/>
    <mergeCell ref="AH56:BH56"/>
    <mergeCell ref="AR53:AR54"/>
    <mergeCell ref="AN60:AO60"/>
    <mergeCell ref="AP60:AT60"/>
    <mergeCell ref="BH53:BH54"/>
    <mergeCell ref="BA51:BA52"/>
    <mergeCell ref="AX53:AX54"/>
    <mergeCell ref="AX51:AX52"/>
    <mergeCell ref="BD53:BD54"/>
    <mergeCell ref="BH51:BH52"/>
    <mergeCell ref="BA53:BA54"/>
    <mergeCell ref="AO64:AO65"/>
    <mergeCell ref="AR64:AR65"/>
    <mergeCell ref="AU64:AU65"/>
    <mergeCell ref="AU62:AU63"/>
    <mergeCell ref="AL64:AL65"/>
    <mergeCell ref="AM64:AM65"/>
    <mergeCell ref="AN62:AN63"/>
    <mergeCell ref="AN64:AN65"/>
    <mergeCell ref="AL66:AL67"/>
    <mergeCell ref="AO66:AO67"/>
    <mergeCell ref="AR66:AR67"/>
    <mergeCell ref="AM66:AM67"/>
    <mergeCell ref="BH62:BH63"/>
    <mergeCell ref="AH62:AH63"/>
    <mergeCell ref="BG64:BG65"/>
    <mergeCell ref="BH64:BH65"/>
    <mergeCell ref="BD64:BD65"/>
    <mergeCell ref="BA64:BA65"/>
    <mergeCell ref="AR68:AR69"/>
    <mergeCell ref="BH72:BH73"/>
    <mergeCell ref="BH70:BH71"/>
    <mergeCell ref="BG68:BG69"/>
    <mergeCell ref="BD66:BD67"/>
    <mergeCell ref="BG66:BG67"/>
    <mergeCell ref="BH66:BH67"/>
    <mergeCell ref="BD68:BD69"/>
    <mergeCell ref="BD72:BD73"/>
    <mergeCell ref="BD70:BD71"/>
    <mergeCell ref="AR74:AR75"/>
    <mergeCell ref="BA66:BA67"/>
    <mergeCell ref="AX66:AX67"/>
    <mergeCell ref="AN66:AN67"/>
    <mergeCell ref="BH68:BH69"/>
    <mergeCell ref="AX68:AX69"/>
    <mergeCell ref="AO68:AO69"/>
    <mergeCell ref="BA68:BA69"/>
    <mergeCell ref="AU68:AU69"/>
    <mergeCell ref="AN68:AN69"/>
    <mergeCell ref="AJ78:AJ79"/>
    <mergeCell ref="AO62:AO63"/>
    <mergeCell ref="AR62:AR63"/>
    <mergeCell ref="AN76:AN77"/>
    <mergeCell ref="AU72:AU73"/>
    <mergeCell ref="AO72:AO73"/>
    <mergeCell ref="AR72:AR73"/>
    <mergeCell ref="AU70:AU71"/>
    <mergeCell ref="AU66:AU67"/>
    <mergeCell ref="AR70:AR71"/>
    <mergeCell ref="AK74:AK75"/>
    <mergeCell ref="AL76:AL77"/>
    <mergeCell ref="AL74:AL75"/>
    <mergeCell ref="AO76:AO77"/>
    <mergeCell ref="AO78:AO79"/>
    <mergeCell ref="AN74:AN75"/>
    <mergeCell ref="BG70:BG71"/>
    <mergeCell ref="AX70:AX71"/>
    <mergeCell ref="AX72:AX73"/>
    <mergeCell ref="BA72:BA73"/>
    <mergeCell ref="BA70:BA71"/>
    <mergeCell ref="BD78:BD79"/>
    <mergeCell ref="BG72:BG73"/>
    <mergeCell ref="AJ76:AJ77"/>
    <mergeCell ref="AN72:AN73"/>
    <mergeCell ref="AM78:AM79"/>
    <mergeCell ref="AJ72:AJ73"/>
    <mergeCell ref="AK72:AK73"/>
    <mergeCell ref="AK78:AK79"/>
    <mergeCell ref="AM74:AM75"/>
    <mergeCell ref="AK76:AK77"/>
    <mergeCell ref="AN78:AN79"/>
    <mergeCell ref="AJ74:AJ75"/>
    <mergeCell ref="AM70:AM71"/>
    <mergeCell ref="AL72:AL73"/>
    <mergeCell ref="AM72:AM73"/>
    <mergeCell ref="AO70:AO71"/>
    <mergeCell ref="AN70:AN71"/>
    <mergeCell ref="AL70:AL71"/>
    <mergeCell ref="AU80:AU81"/>
    <mergeCell ref="AU74:AU75"/>
    <mergeCell ref="AU76:AU77"/>
    <mergeCell ref="BD74:BD75"/>
    <mergeCell ref="AX76:AX77"/>
    <mergeCell ref="BA76:BA77"/>
    <mergeCell ref="AU78:AU79"/>
    <mergeCell ref="BH78:BH79"/>
    <mergeCell ref="AR76:AR77"/>
    <mergeCell ref="AO74:AO75"/>
    <mergeCell ref="AK80:AK81"/>
    <mergeCell ref="BD76:BD77"/>
    <mergeCell ref="BA74:BA75"/>
    <mergeCell ref="AX74:AX75"/>
    <mergeCell ref="BA80:BA81"/>
    <mergeCell ref="AN80:AN81"/>
    <mergeCell ref="BD80:BD81"/>
    <mergeCell ref="AX80:AX81"/>
    <mergeCell ref="AR78:AR79"/>
    <mergeCell ref="BA78:BA79"/>
    <mergeCell ref="BH74:BH75"/>
    <mergeCell ref="BH76:BH77"/>
    <mergeCell ref="BG78:BG79"/>
    <mergeCell ref="BG80:BG81"/>
    <mergeCell ref="BG76:BG77"/>
    <mergeCell ref="BG74:BG75"/>
    <mergeCell ref="BH80:BH81"/>
    <mergeCell ref="AX86:AX87"/>
    <mergeCell ref="AR86:AR87"/>
    <mergeCell ref="BG82:BG83"/>
    <mergeCell ref="BD86:BD87"/>
    <mergeCell ref="AX78:AX79"/>
    <mergeCell ref="AJ80:AJ81"/>
    <mergeCell ref="AL78:AL79"/>
    <mergeCell ref="AL80:AL81"/>
    <mergeCell ref="AO80:AO81"/>
    <mergeCell ref="AR80:AR81"/>
    <mergeCell ref="BD82:BD83"/>
    <mergeCell ref="AX82:AX83"/>
    <mergeCell ref="AM80:AM81"/>
    <mergeCell ref="BH88:BH89"/>
    <mergeCell ref="BG88:BG89"/>
    <mergeCell ref="BG84:BG85"/>
    <mergeCell ref="AX84:AX85"/>
    <mergeCell ref="AN82:AN83"/>
    <mergeCell ref="AO82:AO83"/>
    <mergeCell ref="BH82:BH83"/>
    <mergeCell ref="AX90:AX91"/>
    <mergeCell ref="BA90:BA91"/>
    <mergeCell ref="BG92:BG93"/>
    <mergeCell ref="BH92:BH93"/>
    <mergeCell ref="AU92:AU93"/>
    <mergeCell ref="AX92:AX93"/>
    <mergeCell ref="BD92:BD93"/>
    <mergeCell ref="BH90:BH91"/>
    <mergeCell ref="BD90:BD91"/>
    <mergeCell ref="BG90:BG91"/>
    <mergeCell ref="AM88:AM89"/>
    <mergeCell ref="AL88:AL89"/>
    <mergeCell ref="AU86:AU87"/>
    <mergeCell ref="AN86:AN87"/>
    <mergeCell ref="AN92:AN93"/>
    <mergeCell ref="AU90:AU91"/>
    <mergeCell ref="AN90:AN91"/>
    <mergeCell ref="BD98:BD99"/>
    <mergeCell ref="AX98:AX99"/>
    <mergeCell ref="AO94:AO95"/>
    <mergeCell ref="AR88:AR89"/>
    <mergeCell ref="AU88:AU89"/>
    <mergeCell ref="AU96:AU97"/>
    <mergeCell ref="AU98:AU99"/>
    <mergeCell ref="AO92:AO93"/>
    <mergeCell ref="AR92:AR93"/>
    <mergeCell ref="AO90:AO91"/>
    <mergeCell ref="AU94:AU95"/>
    <mergeCell ref="AN84:AN85"/>
    <mergeCell ref="BG86:BG87"/>
    <mergeCell ref="BA86:BA87"/>
    <mergeCell ref="AU84:AU85"/>
    <mergeCell ref="AR84:AR85"/>
    <mergeCell ref="AO86:AO87"/>
    <mergeCell ref="BA84:BA85"/>
    <mergeCell ref="BA92:BA93"/>
    <mergeCell ref="AR90:AR91"/>
    <mergeCell ref="AJ112:AJ113"/>
    <mergeCell ref="AX94:AX95"/>
    <mergeCell ref="BD94:BD95"/>
    <mergeCell ref="AX104:AX105"/>
    <mergeCell ref="BD104:BD105"/>
    <mergeCell ref="BD102:BD103"/>
    <mergeCell ref="AX100:AX101"/>
    <mergeCell ref="AU102:AU103"/>
    <mergeCell ref="AU100:AU101"/>
    <mergeCell ref="BA94:BA95"/>
    <mergeCell ref="AL112:AL113"/>
    <mergeCell ref="AR102:AR103"/>
    <mergeCell ref="AO100:AO101"/>
    <mergeCell ref="AN100:AN101"/>
    <mergeCell ref="AN104:AN105"/>
    <mergeCell ref="AM104:AM105"/>
    <mergeCell ref="AL106:AL107"/>
    <mergeCell ref="AM106:AM107"/>
    <mergeCell ref="AL110:AL111"/>
    <mergeCell ref="AN110:AN111"/>
    <mergeCell ref="AX96:AX97"/>
    <mergeCell ref="AR100:AR101"/>
    <mergeCell ref="AH118:BH118"/>
    <mergeCell ref="BG112:BG113"/>
    <mergeCell ref="BH112:BH113"/>
    <mergeCell ref="AH114:BH114"/>
    <mergeCell ref="AH115:BH115"/>
    <mergeCell ref="AH117:BH117"/>
    <mergeCell ref="AN112:AN113"/>
    <mergeCell ref="AM112:AM113"/>
    <mergeCell ref="AN102:AN103"/>
    <mergeCell ref="AN106:AN107"/>
    <mergeCell ref="AN94:AN95"/>
    <mergeCell ref="AO96:AO97"/>
    <mergeCell ref="AR94:AR95"/>
    <mergeCell ref="BD100:BD101"/>
    <mergeCell ref="AN98:AN99"/>
    <mergeCell ref="AO98:AO99"/>
    <mergeCell ref="BA98:BA99"/>
    <mergeCell ref="AR98:AR99"/>
    <mergeCell ref="AU82:AU83"/>
    <mergeCell ref="BA82:BA83"/>
    <mergeCell ref="AL98:AL99"/>
    <mergeCell ref="AM98:AM99"/>
    <mergeCell ref="BA108:BA109"/>
    <mergeCell ref="BD108:BD109"/>
    <mergeCell ref="AO102:AO103"/>
    <mergeCell ref="AM100:AM101"/>
    <mergeCell ref="AL108:AL109"/>
    <mergeCell ref="AM102:AM103"/>
    <mergeCell ref="AG23:AG24"/>
    <mergeCell ref="AG15:AG16"/>
    <mergeCell ref="AI84:AI85"/>
    <mergeCell ref="AI80:AI81"/>
    <mergeCell ref="AH57:BH57"/>
    <mergeCell ref="AH58:BH58"/>
    <mergeCell ref="AK82:AK83"/>
    <mergeCell ref="BD84:BD85"/>
    <mergeCell ref="AO84:AO85"/>
    <mergeCell ref="AR82:AR83"/>
    <mergeCell ref="BD112:BD113"/>
    <mergeCell ref="AK112:AK113"/>
    <mergeCell ref="AU104:AU105"/>
    <mergeCell ref="AF3:AF4"/>
    <mergeCell ref="AG3:AG4"/>
    <mergeCell ref="AF7:AF8"/>
    <mergeCell ref="AG41:AG42"/>
    <mergeCell ref="AG5:AG6"/>
    <mergeCell ref="AF5:AF6"/>
    <mergeCell ref="AF9:AF10"/>
    <mergeCell ref="AK106:AK107"/>
    <mergeCell ref="AJ108:AJ109"/>
    <mergeCell ref="AM108:AM109"/>
    <mergeCell ref="AK86:AK87"/>
    <mergeCell ref="AH116:BH116"/>
    <mergeCell ref="AO112:AO113"/>
    <mergeCell ref="AR112:AR113"/>
    <mergeCell ref="AU112:AU113"/>
    <mergeCell ref="AX112:AX113"/>
    <mergeCell ref="BA112:BA113"/>
    <mergeCell ref="AR110:AR111"/>
    <mergeCell ref="AO104:AO105"/>
    <mergeCell ref="AR104:AR105"/>
    <mergeCell ref="AO110:AO111"/>
    <mergeCell ref="AH78:AH79"/>
    <mergeCell ref="AH76:AH77"/>
    <mergeCell ref="AL82:AL83"/>
    <mergeCell ref="AN108:AN109"/>
    <mergeCell ref="AH106:AH107"/>
    <mergeCell ref="AI106:AI107"/>
    <mergeCell ref="AJ70:AJ71"/>
    <mergeCell ref="AL96:AL97"/>
    <mergeCell ref="AM96:AM97"/>
    <mergeCell ref="AM82:AM83"/>
    <mergeCell ref="AM86:AM87"/>
    <mergeCell ref="AL84:AL85"/>
    <mergeCell ref="AM84:AM85"/>
    <mergeCell ref="AL86:AL87"/>
    <mergeCell ref="AM76:AM77"/>
    <mergeCell ref="AK84:AK85"/>
    <mergeCell ref="AJ90:AJ91"/>
    <mergeCell ref="AK90:AK91"/>
    <mergeCell ref="AF31:AF32"/>
    <mergeCell ref="AH68:AH69"/>
    <mergeCell ref="AH88:AH89"/>
    <mergeCell ref="AI88:AI89"/>
    <mergeCell ref="AI74:AI75"/>
    <mergeCell ref="AI70:AI71"/>
    <mergeCell ref="AI72:AI73"/>
    <mergeCell ref="AH64:AH65"/>
    <mergeCell ref="AE76:AE77"/>
    <mergeCell ref="AB78:AB79"/>
    <mergeCell ref="AB80:AB81"/>
    <mergeCell ref="AC80:AC81"/>
    <mergeCell ref="AD80:AD81"/>
    <mergeCell ref="AC78:AC79"/>
    <mergeCell ref="AD78:AD79"/>
    <mergeCell ref="AB76:AB77"/>
    <mergeCell ref="AC76:AC77"/>
    <mergeCell ref="AD76:AD77"/>
    <mergeCell ref="AE3:AE4"/>
    <mergeCell ref="AL94:AL95"/>
    <mergeCell ref="AI100:AI101"/>
    <mergeCell ref="AJ100:AJ101"/>
    <mergeCell ref="AK100:AK101"/>
    <mergeCell ref="AJ94:AJ95"/>
    <mergeCell ref="AK94:AK95"/>
    <mergeCell ref="AI98:AI99"/>
    <mergeCell ref="AF68:AF69"/>
    <mergeCell ref="AE37:AE38"/>
    <mergeCell ref="AH49:AH50"/>
    <mergeCell ref="AH94:AH95"/>
    <mergeCell ref="AI92:AI93"/>
    <mergeCell ref="AH80:AH81"/>
    <mergeCell ref="AH84:AH85"/>
    <mergeCell ref="AI78:AI79"/>
    <mergeCell ref="AH70:AH71"/>
    <mergeCell ref="AH72:AH73"/>
    <mergeCell ref="AH74:AH75"/>
    <mergeCell ref="AI86:AI87"/>
    <mergeCell ref="AC7:AC8"/>
    <mergeCell ref="AC11:AC12"/>
    <mergeCell ref="AD27:AD28"/>
    <mergeCell ref="AD15:AD16"/>
    <mergeCell ref="AC9:AC10"/>
    <mergeCell ref="AB25:AB26"/>
    <mergeCell ref="AC25:AC26"/>
    <mergeCell ref="AC21:AC22"/>
    <mergeCell ref="AC15:AC16"/>
    <mergeCell ref="AD64:AD65"/>
    <mergeCell ref="AC37:AC38"/>
    <mergeCell ref="AC35:AC36"/>
    <mergeCell ref="AC33:AC34"/>
    <mergeCell ref="AC53:AC54"/>
    <mergeCell ref="AD45:AD46"/>
    <mergeCell ref="AD41:AD42"/>
    <mergeCell ref="AD37:AD38"/>
    <mergeCell ref="AD33:AD34"/>
    <mergeCell ref="AD43:AD44"/>
    <mergeCell ref="AB5:AB6"/>
    <mergeCell ref="AC5:AC6"/>
    <mergeCell ref="AD5:AD6"/>
    <mergeCell ref="AB66:AB67"/>
    <mergeCell ref="AC66:AC67"/>
    <mergeCell ref="AD66:AD67"/>
    <mergeCell ref="AD62:AD63"/>
    <mergeCell ref="AB62:AB63"/>
    <mergeCell ref="AB64:AB65"/>
    <mergeCell ref="AC64:AC65"/>
    <mergeCell ref="AC41:AC42"/>
    <mergeCell ref="AB39:AB40"/>
    <mergeCell ref="AC39:AC40"/>
    <mergeCell ref="AL68:AL69"/>
    <mergeCell ref="AJ66:AJ67"/>
    <mergeCell ref="AB3:AB4"/>
    <mergeCell ref="AC3:AC4"/>
    <mergeCell ref="AD3:AD4"/>
    <mergeCell ref="AB29:AB30"/>
    <mergeCell ref="AB27:AB28"/>
    <mergeCell ref="AD29:AD30"/>
    <mergeCell ref="AG27:AG28"/>
    <mergeCell ref="AG25:AG26"/>
    <mergeCell ref="AK31:AK32"/>
    <mergeCell ref="AD31:AD32"/>
    <mergeCell ref="AB37:AB38"/>
    <mergeCell ref="AC27:AC28"/>
    <mergeCell ref="AJ33:AJ34"/>
    <mergeCell ref="AF33:AF34"/>
    <mergeCell ref="AK27:AK28"/>
    <mergeCell ref="AJ45:AJ46"/>
    <mergeCell ref="AK45:AK46"/>
    <mergeCell ref="AH39:AH40"/>
    <mergeCell ref="AI39:AI40"/>
    <mergeCell ref="AJ39:AJ40"/>
    <mergeCell ref="AI43:AI44"/>
    <mergeCell ref="AJ43:AJ44"/>
    <mergeCell ref="AK43:AK44"/>
    <mergeCell ref="AK39:AK40"/>
    <mergeCell ref="AJ68:AJ69"/>
    <mergeCell ref="AK68:AK69"/>
    <mergeCell ref="AI49:AI50"/>
    <mergeCell ref="AK53:AK54"/>
    <mergeCell ref="AJ62:AJ63"/>
    <mergeCell ref="AJ49:AJ50"/>
    <mergeCell ref="AI64:AI65"/>
    <mergeCell ref="AK66:AK67"/>
    <mergeCell ref="AK51:AK52"/>
    <mergeCell ref="AD7:AD8"/>
    <mergeCell ref="AD17:AD18"/>
    <mergeCell ref="AD11:AD12"/>
    <mergeCell ref="AB17:AB18"/>
    <mergeCell ref="AC17:AC18"/>
    <mergeCell ref="AB11:AB12"/>
    <mergeCell ref="AB13:AB14"/>
    <mergeCell ref="AC13:AC14"/>
    <mergeCell ref="AB15:AB16"/>
    <mergeCell ref="AB7:AB8"/>
    <mergeCell ref="AG9:AG10"/>
    <mergeCell ref="AF21:AF22"/>
    <mergeCell ref="AD9:AD10"/>
    <mergeCell ref="AE27:AE28"/>
    <mergeCell ref="AF23:AF24"/>
    <mergeCell ref="AF25:AF26"/>
    <mergeCell ref="AD25:AD26"/>
    <mergeCell ref="AF13:AF14"/>
    <mergeCell ref="AD13:AD14"/>
    <mergeCell ref="AE23:AE24"/>
    <mergeCell ref="AE5:AE6"/>
    <mergeCell ref="AE7:AE8"/>
    <mergeCell ref="AE31:AE32"/>
    <mergeCell ref="AE11:AE12"/>
    <mergeCell ref="AE9:AE10"/>
    <mergeCell ref="AE17:AE18"/>
    <mergeCell ref="AE25:AE26"/>
    <mergeCell ref="AE15:AE16"/>
    <mergeCell ref="AE13:AE14"/>
    <mergeCell ref="AB1:AG1"/>
    <mergeCell ref="AB33:AB34"/>
    <mergeCell ref="AG35:AG36"/>
    <mergeCell ref="AG33:AG34"/>
    <mergeCell ref="AF17:AF18"/>
    <mergeCell ref="AG21:AG22"/>
    <mergeCell ref="AF19:AF20"/>
    <mergeCell ref="AB9:AB10"/>
    <mergeCell ref="AF29:AF30"/>
    <mergeCell ref="AE19:AE20"/>
    <mergeCell ref="AB23:AB24"/>
    <mergeCell ref="AE21:AE22"/>
    <mergeCell ref="AB19:AB20"/>
    <mergeCell ref="AC19:AC20"/>
    <mergeCell ref="AD19:AD20"/>
    <mergeCell ref="AC23:AC24"/>
    <mergeCell ref="AD23:AD24"/>
    <mergeCell ref="AB21:AB22"/>
    <mergeCell ref="AD21:AD22"/>
    <mergeCell ref="AC47:AC48"/>
    <mergeCell ref="AB31:AB32"/>
    <mergeCell ref="AC31:AC32"/>
    <mergeCell ref="AC29:AC30"/>
    <mergeCell ref="AE43:AE44"/>
    <mergeCell ref="AB41:AB42"/>
    <mergeCell ref="AB43:AB44"/>
    <mergeCell ref="AC43:AC44"/>
    <mergeCell ref="AE29:AE30"/>
    <mergeCell ref="AB35:AB36"/>
    <mergeCell ref="AB70:AB71"/>
    <mergeCell ref="AC70:AC71"/>
    <mergeCell ref="AD70:AD71"/>
    <mergeCell ref="AB68:AB69"/>
    <mergeCell ref="AC45:AC46"/>
    <mergeCell ref="AB49:AB50"/>
    <mergeCell ref="AB51:AB52"/>
    <mergeCell ref="AC51:AC52"/>
    <mergeCell ref="AC49:AC50"/>
    <mergeCell ref="AB45:AB46"/>
    <mergeCell ref="AB72:AB73"/>
    <mergeCell ref="AC72:AC73"/>
    <mergeCell ref="AD72:AD73"/>
    <mergeCell ref="AD51:AD52"/>
    <mergeCell ref="AB74:AB75"/>
    <mergeCell ref="AC74:AC75"/>
    <mergeCell ref="AD74:AD75"/>
    <mergeCell ref="AD53:AD54"/>
    <mergeCell ref="AB53:AB54"/>
    <mergeCell ref="AD68:AD69"/>
    <mergeCell ref="AD49:AD50"/>
    <mergeCell ref="AD47:AD48"/>
    <mergeCell ref="AC68:AC69"/>
    <mergeCell ref="AC62:AC63"/>
    <mergeCell ref="AB60:AG60"/>
    <mergeCell ref="AG53:AG54"/>
    <mergeCell ref="AG64:AG65"/>
    <mergeCell ref="AG49:AG50"/>
    <mergeCell ref="AE49:AE50"/>
    <mergeCell ref="AB47:AB48"/>
    <mergeCell ref="BI1:BN1"/>
    <mergeCell ref="BI3:BI4"/>
    <mergeCell ref="BJ3:BJ4"/>
    <mergeCell ref="BK3:BK4"/>
    <mergeCell ref="BL3:BL4"/>
    <mergeCell ref="BN3:BN4"/>
    <mergeCell ref="BM3:BM4"/>
    <mergeCell ref="BM17:BM18"/>
    <mergeCell ref="AF11:AF12"/>
    <mergeCell ref="AF15:AF16"/>
    <mergeCell ref="AG13:AG14"/>
    <mergeCell ref="BL17:BL18"/>
    <mergeCell ref="BA17:BA18"/>
    <mergeCell ref="BG11:BG12"/>
    <mergeCell ref="BG17:BG18"/>
    <mergeCell ref="AX15:AX16"/>
    <mergeCell ref="AX13:AX14"/>
    <mergeCell ref="BL29:BL30"/>
    <mergeCell ref="BJ31:BJ32"/>
    <mergeCell ref="AN35:AN36"/>
    <mergeCell ref="BG33:BG34"/>
    <mergeCell ref="AU37:AU38"/>
    <mergeCell ref="BD37:BD38"/>
    <mergeCell ref="AU35:AU36"/>
    <mergeCell ref="AX35:AX36"/>
    <mergeCell ref="BA33:BA34"/>
    <mergeCell ref="BD33:BD34"/>
    <mergeCell ref="BL9:BL10"/>
    <mergeCell ref="BJ17:BJ18"/>
    <mergeCell ref="BN5:BN6"/>
    <mergeCell ref="BJ5:BJ6"/>
    <mergeCell ref="BK5:BK6"/>
    <mergeCell ref="BL5:BL6"/>
    <mergeCell ref="BL13:BL14"/>
    <mergeCell ref="BL15:BL16"/>
    <mergeCell ref="BK15:BK16"/>
    <mergeCell ref="BM5:BM6"/>
    <mergeCell ref="BN9:BN10"/>
    <mergeCell ref="BM21:BM22"/>
    <mergeCell ref="AE78:AE79"/>
    <mergeCell ref="AG31:AG32"/>
    <mergeCell ref="AF27:AF28"/>
    <mergeCell ref="AG68:AG69"/>
    <mergeCell ref="AE64:AE65"/>
    <mergeCell ref="BK21:BK22"/>
    <mergeCell ref="BI21:BI22"/>
    <mergeCell ref="AG43:AG44"/>
    <mergeCell ref="AE41:AE42"/>
    <mergeCell ref="AE47:AE48"/>
    <mergeCell ref="AG45:AG46"/>
    <mergeCell ref="AH41:AH42"/>
    <mergeCell ref="AF45:AF46"/>
    <mergeCell ref="AF41:AF42"/>
    <mergeCell ref="AF43:AF44"/>
    <mergeCell ref="AE45:AE46"/>
    <mergeCell ref="AE33:AE34"/>
    <mergeCell ref="AE35:AE36"/>
    <mergeCell ref="AD39:AD40"/>
    <mergeCell ref="AG39:AG40"/>
    <mergeCell ref="AF37:AF38"/>
    <mergeCell ref="AG37:AG38"/>
    <mergeCell ref="AF35:AF36"/>
    <mergeCell ref="AD35:AD36"/>
    <mergeCell ref="AF39:AF40"/>
    <mergeCell ref="AE39:AE40"/>
    <mergeCell ref="AF51:AF52"/>
    <mergeCell ref="AF53:AF54"/>
    <mergeCell ref="AG62:AG63"/>
    <mergeCell ref="AG51:AG52"/>
    <mergeCell ref="AG66:AG67"/>
    <mergeCell ref="AE68:AE69"/>
    <mergeCell ref="AE51:AE52"/>
    <mergeCell ref="AE66:AE67"/>
    <mergeCell ref="AF66:AF67"/>
    <mergeCell ref="AF64:AF65"/>
    <mergeCell ref="BI66:BI67"/>
    <mergeCell ref="BJ74:BJ75"/>
    <mergeCell ref="AG70:AG71"/>
    <mergeCell ref="AM68:AM69"/>
    <mergeCell ref="AG74:AG75"/>
    <mergeCell ref="AE53:AE54"/>
    <mergeCell ref="AE70:AE71"/>
    <mergeCell ref="AE62:AE63"/>
    <mergeCell ref="AF62:AF63"/>
    <mergeCell ref="AK70:AK71"/>
    <mergeCell ref="AC92:AC93"/>
    <mergeCell ref="AD92:AD93"/>
    <mergeCell ref="AC96:AC97"/>
    <mergeCell ref="AD96:AD97"/>
    <mergeCell ref="BI64:BI65"/>
    <mergeCell ref="BJ64:BJ65"/>
    <mergeCell ref="AG86:AG87"/>
    <mergeCell ref="AG84:AG85"/>
    <mergeCell ref="BH86:BH87"/>
    <mergeCell ref="AG78:AG79"/>
    <mergeCell ref="AC88:AC89"/>
    <mergeCell ref="AD88:AD89"/>
    <mergeCell ref="AE88:AE89"/>
    <mergeCell ref="AG88:AG89"/>
    <mergeCell ref="AC90:AC91"/>
    <mergeCell ref="AD90:AD91"/>
    <mergeCell ref="AB108:AB109"/>
    <mergeCell ref="AF102:AF103"/>
    <mergeCell ref="AG102:AG103"/>
    <mergeCell ref="AG100:AG101"/>
    <mergeCell ref="AB102:AB103"/>
    <mergeCell ref="AB106:AB107"/>
    <mergeCell ref="AC106:AC107"/>
    <mergeCell ref="AB104:AB105"/>
    <mergeCell ref="AC104:AC105"/>
    <mergeCell ref="AD106:AD107"/>
    <mergeCell ref="AB84:AB85"/>
    <mergeCell ref="AB98:AB99"/>
    <mergeCell ref="AB92:AB93"/>
    <mergeCell ref="AB96:AB97"/>
    <mergeCell ref="AB94:AB95"/>
    <mergeCell ref="AB90:AB91"/>
    <mergeCell ref="AB88:AB89"/>
    <mergeCell ref="AD104:AD105"/>
    <mergeCell ref="AE80:AE81"/>
    <mergeCell ref="AB86:AB87"/>
    <mergeCell ref="AC86:AC87"/>
    <mergeCell ref="AD86:AD87"/>
    <mergeCell ref="AB82:AB83"/>
    <mergeCell ref="AD82:AD83"/>
    <mergeCell ref="AC82:AC83"/>
    <mergeCell ref="AC84:AC85"/>
    <mergeCell ref="AD84:AD85"/>
    <mergeCell ref="AJ104:AJ105"/>
    <mergeCell ref="AF112:AF113"/>
    <mergeCell ref="AF110:AF111"/>
    <mergeCell ref="AH110:AH111"/>
    <mergeCell ref="AH104:AH105"/>
    <mergeCell ref="AF104:AF105"/>
    <mergeCell ref="AI110:AI111"/>
    <mergeCell ref="AJ106:AJ107"/>
    <mergeCell ref="AH112:AH113"/>
    <mergeCell ref="AI112:AI113"/>
    <mergeCell ref="AH108:AH109"/>
    <mergeCell ref="AG110:AG111"/>
    <mergeCell ref="AG108:AG109"/>
    <mergeCell ref="AG112:AG113"/>
    <mergeCell ref="AE106:AE107"/>
    <mergeCell ref="AI108:AI109"/>
    <mergeCell ref="AE110:AE111"/>
    <mergeCell ref="AE108:AE109"/>
    <mergeCell ref="BG27:BG28"/>
    <mergeCell ref="BA27:BA28"/>
    <mergeCell ref="BD27:BD28"/>
    <mergeCell ref="BD29:BD30"/>
    <mergeCell ref="BA35:BA36"/>
    <mergeCell ref="AN37:AN38"/>
    <mergeCell ref="AU33:AU34"/>
    <mergeCell ref="AU27:AU28"/>
    <mergeCell ref="AX27:AX28"/>
    <mergeCell ref="AX29:AX30"/>
    <mergeCell ref="AI33:AI34"/>
    <mergeCell ref="AI37:AI38"/>
    <mergeCell ref="AJ37:AJ38"/>
    <mergeCell ref="AK37:AK38"/>
    <mergeCell ref="AM37:AM38"/>
    <mergeCell ref="AL37:AL38"/>
    <mergeCell ref="AL90:AL91"/>
    <mergeCell ref="AG7:AG8"/>
    <mergeCell ref="AG11:AG12"/>
    <mergeCell ref="AJ35:AJ36"/>
    <mergeCell ref="AK35:AK36"/>
    <mergeCell ref="AG17:AG18"/>
    <mergeCell ref="AI31:AI32"/>
    <mergeCell ref="AG19:AG20"/>
    <mergeCell ref="AG29:AG30"/>
    <mergeCell ref="AH33:AH34"/>
    <mergeCell ref="BA37:BA38"/>
    <mergeCell ref="AX37:AX38"/>
    <mergeCell ref="AX102:AX103"/>
    <mergeCell ref="BA100:BA101"/>
    <mergeCell ref="AI76:AI77"/>
    <mergeCell ref="AI68:AI69"/>
    <mergeCell ref="AJ92:AJ93"/>
    <mergeCell ref="AK92:AK93"/>
    <mergeCell ref="AL102:AL103"/>
    <mergeCell ref="AI90:AI91"/>
    <mergeCell ref="AK25:AK26"/>
    <mergeCell ref="AI41:AI42"/>
    <mergeCell ref="AJ41:AJ42"/>
    <mergeCell ref="AK41:AK42"/>
    <mergeCell ref="BA41:BA42"/>
    <mergeCell ref="AR41:AR42"/>
    <mergeCell ref="AU41:AU42"/>
    <mergeCell ref="AL41:AL42"/>
    <mergeCell ref="AM41:AM42"/>
    <mergeCell ref="AO37:AO38"/>
    <mergeCell ref="BA43:BA44"/>
    <mergeCell ref="AX43:AX44"/>
    <mergeCell ref="BD43:BD44"/>
    <mergeCell ref="BH33:BH34"/>
    <mergeCell ref="BI27:BI28"/>
    <mergeCell ref="AI35:AI36"/>
    <mergeCell ref="BI29:BI30"/>
    <mergeCell ref="AR37:AR38"/>
    <mergeCell ref="AM39:AM40"/>
    <mergeCell ref="AN39:AN40"/>
    <mergeCell ref="BD17:BD18"/>
    <mergeCell ref="BD31:BD32"/>
    <mergeCell ref="BA29:BA30"/>
    <mergeCell ref="BD25:BD26"/>
    <mergeCell ref="BI41:BI42"/>
    <mergeCell ref="AR43:AR44"/>
    <mergeCell ref="AU43:AU44"/>
    <mergeCell ref="BH29:BH30"/>
    <mergeCell ref="AR29:AR30"/>
    <mergeCell ref="BD41:BD42"/>
    <mergeCell ref="BH19:BH20"/>
    <mergeCell ref="BA31:BA32"/>
    <mergeCell ref="BH25:BH26"/>
    <mergeCell ref="BH23:BH24"/>
    <mergeCell ref="BG21:BG22"/>
    <mergeCell ref="BD21:BD22"/>
    <mergeCell ref="BD23:BD24"/>
    <mergeCell ref="BH31:BH32"/>
    <mergeCell ref="BH27:BH28"/>
    <mergeCell ref="BG29:BG30"/>
    <mergeCell ref="BG35:BG36"/>
    <mergeCell ref="BH35:BH36"/>
    <mergeCell ref="BH39:BH40"/>
    <mergeCell ref="BA39:BA40"/>
    <mergeCell ref="AO25:AO26"/>
    <mergeCell ref="AX25:AX26"/>
    <mergeCell ref="AR25:AR26"/>
    <mergeCell ref="AU25:AU26"/>
    <mergeCell ref="BH37:BH38"/>
    <mergeCell ref="BG37:BG38"/>
    <mergeCell ref="BI5:BI6"/>
    <mergeCell ref="BI17:BI18"/>
    <mergeCell ref="BI7:BI8"/>
    <mergeCell ref="BI9:BI10"/>
    <mergeCell ref="BI11:BI12"/>
    <mergeCell ref="BI13:BI14"/>
    <mergeCell ref="BI15:BI16"/>
    <mergeCell ref="AF88:AF89"/>
    <mergeCell ref="AF90:AF91"/>
    <mergeCell ref="AE92:AE93"/>
    <mergeCell ref="AF92:AF93"/>
    <mergeCell ref="AE96:AE97"/>
    <mergeCell ref="AI94:AI95"/>
    <mergeCell ref="AE86:AE87"/>
    <mergeCell ref="AH92:AH93"/>
    <mergeCell ref="AE84:AE85"/>
    <mergeCell ref="AK88:AK89"/>
    <mergeCell ref="AJ98:AJ99"/>
    <mergeCell ref="AK98:AK99"/>
    <mergeCell ref="AH96:AH97"/>
    <mergeCell ref="AI96:AI97"/>
    <mergeCell ref="AF98:AF99"/>
    <mergeCell ref="AE90:AE91"/>
    <mergeCell ref="AF47:AF48"/>
    <mergeCell ref="AG47:AG48"/>
    <mergeCell ref="AF49:AF50"/>
    <mergeCell ref="AJ96:AJ97"/>
    <mergeCell ref="AK96:AK97"/>
    <mergeCell ref="AH98:AH99"/>
    <mergeCell ref="AH90:AH91"/>
    <mergeCell ref="AJ88:AJ89"/>
    <mergeCell ref="AG90:AG91"/>
    <mergeCell ref="AF96:AF97"/>
    <mergeCell ref="AF70:AF71"/>
    <mergeCell ref="AE74:AE75"/>
    <mergeCell ref="AF74:AF75"/>
    <mergeCell ref="AE72:AE73"/>
    <mergeCell ref="AM94:AM95"/>
    <mergeCell ref="BI45:BI46"/>
    <mergeCell ref="AF86:AF87"/>
    <mergeCell ref="AG76:AG77"/>
    <mergeCell ref="BI62:BI63"/>
    <mergeCell ref="BI74:BI75"/>
    <mergeCell ref="BJ53:BJ54"/>
    <mergeCell ref="AE82:AE83"/>
    <mergeCell ref="BI82:BI83"/>
    <mergeCell ref="AF80:AF81"/>
    <mergeCell ref="BJ66:BJ67"/>
    <mergeCell ref="AG80:AG81"/>
    <mergeCell ref="AG72:AG73"/>
    <mergeCell ref="AF72:AF73"/>
    <mergeCell ref="AG82:AG83"/>
    <mergeCell ref="BJ82:BJ83"/>
    <mergeCell ref="BK82:BK83"/>
    <mergeCell ref="BH104:BH105"/>
    <mergeCell ref="BH102:BH103"/>
    <mergeCell ref="BG104:BG105"/>
    <mergeCell ref="BA106:BA107"/>
    <mergeCell ref="BH108:BH109"/>
    <mergeCell ref="BD106:BD107"/>
    <mergeCell ref="BH84:BH85"/>
    <mergeCell ref="BH94:BH95"/>
    <mergeCell ref="BG94:BG95"/>
    <mergeCell ref="BJ98:BJ99"/>
    <mergeCell ref="BI108:BI109"/>
    <mergeCell ref="BJ108:BJ109"/>
    <mergeCell ref="BG110:BG111"/>
    <mergeCell ref="BG106:BG107"/>
    <mergeCell ref="BG108:BG109"/>
    <mergeCell ref="BG100:BG101"/>
    <mergeCell ref="BG98:BG99"/>
    <mergeCell ref="BJ106:BJ107"/>
    <mergeCell ref="BJ104:BJ105"/>
    <mergeCell ref="BI80:BI81"/>
    <mergeCell ref="AX110:AX111"/>
    <mergeCell ref="AU110:AU111"/>
    <mergeCell ref="BA110:BA111"/>
    <mergeCell ref="BD110:BD111"/>
    <mergeCell ref="BH110:BH111"/>
    <mergeCell ref="BI96:BI97"/>
    <mergeCell ref="BI98:BI99"/>
    <mergeCell ref="BA104:BA105"/>
    <mergeCell ref="BA96:BA97"/>
    <mergeCell ref="AX88:AX89"/>
    <mergeCell ref="AO108:AO109"/>
    <mergeCell ref="BI102:BI103"/>
    <mergeCell ref="BH106:BH107"/>
    <mergeCell ref="AU106:AU107"/>
    <mergeCell ref="BG102:BG103"/>
    <mergeCell ref="BA102:BA103"/>
    <mergeCell ref="AR106:AR107"/>
    <mergeCell ref="AR108:AR109"/>
    <mergeCell ref="AU108:AU109"/>
    <mergeCell ref="AJ86:AJ87"/>
    <mergeCell ref="AK102:AK103"/>
    <mergeCell ref="AL100:AL101"/>
    <mergeCell ref="AM110:AM111"/>
    <mergeCell ref="AJ110:AJ111"/>
    <mergeCell ref="AK110:AK111"/>
    <mergeCell ref="AL104:AL105"/>
    <mergeCell ref="AK104:AK105"/>
    <mergeCell ref="AK108:AK109"/>
    <mergeCell ref="AM92:AM93"/>
    <mergeCell ref="AO106:AO107"/>
    <mergeCell ref="AD100:AD101"/>
    <mergeCell ref="AD98:AD99"/>
    <mergeCell ref="AH102:AH103"/>
    <mergeCell ref="AJ102:AJ103"/>
    <mergeCell ref="AG104:AG105"/>
    <mergeCell ref="AH100:AH101"/>
    <mergeCell ref="AI102:AI103"/>
    <mergeCell ref="AI104:AI105"/>
    <mergeCell ref="AG106:AG107"/>
    <mergeCell ref="AG98:AG99"/>
    <mergeCell ref="AG94:AG95"/>
    <mergeCell ref="AC100:AC101"/>
    <mergeCell ref="AG96:AG97"/>
    <mergeCell ref="AE98:AE99"/>
    <mergeCell ref="AE94:AE95"/>
    <mergeCell ref="AF94:AF95"/>
    <mergeCell ref="AC98:AC99"/>
    <mergeCell ref="AB112:AB113"/>
    <mergeCell ref="AC112:AC113"/>
    <mergeCell ref="AD112:AD113"/>
    <mergeCell ref="AE112:AE113"/>
    <mergeCell ref="AC102:AC103"/>
    <mergeCell ref="AC94:AC95"/>
    <mergeCell ref="AD94:AD95"/>
    <mergeCell ref="AD110:AD111"/>
    <mergeCell ref="AC108:AC109"/>
    <mergeCell ref="AD108:AD109"/>
    <mergeCell ref="BN39:BN40"/>
    <mergeCell ref="BI51:BI52"/>
    <mergeCell ref="BJ41:BJ42"/>
    <mergeCell ref="BJ39:BJ40"/>
    <mergeCell ref="BN41:BN42"/>
    <mergeCell ref="BI49:BI50"/>
    <mergeCell ref="BK43:BK44"/>
    <mergeCell ref="BN51:BN52"/>
    <mergeCell ref="AF78:AF79"/>
    <mergeCell ref="AF82:AF83"/>
    <mergeCell ref="AR96:AR97"/>
    <mergeCell ref="AG92:AG93"/>
    <mergeCell ref="BA88:BA89"/>
    <mergeCell ref="BD88:BD89"/>
    <mergeCell ref="AL92:AL93"/>
    <mergeCell ref="AN88:AN89"/>
    <mergeCell ref="AO88:AO89"/>
    <mergeCell ref="AF84:AF85"/>
    <mergeCell ref="AM90:AM91"/>
    <mergeCell ref="AN96:AN97"/>
    <mergeCell ref="BM35:BM36"/>
    <mergeCell ref="BM33:BM34"/>
    <mergeCell ref="BI47:BI48"/>
    <mergeCell ref="BI43:BI44"/>
    <mergeCell ref="BI39:BI40"/>
    <mergeCell ref="BI37:BI38"/>
    <mergeCell ref="BL37:BL38"/>
    <mergeCell ref="BL35:BL36"/>
    <mergeCell ref="AX108:AX109"/>
    <mergeCell ref="BH98:BH99"/>
    <mergeCell ref="BI53:BI54"/>
    <mergeCell ref="BD96:BD97"/>
    <mergeCell ref="BG96:BG97"/>
    <mergeCell ref="BH100:BH101"/>
    <mergeCell ref="AX106:AX107"/>
    <mergeCell ref="BI106:BI107"/>
    <mergeCell ref="BI104:BI105"/>
    <mergeCell ref="BH96:BH97"/>
    <mergeCell ref="AB110:AB111"/>
    <mergeCell ref="AF100:AF101"/>
    <mergeCell ref="AE100:AE101"/>
    <mergeCell ref="AF108:AF109"/>
    <mergeCell ref="AF106:AF107"/>
    <mergeCell ref="AE104:AE105"/>
    <mergeCell ref="AE102:AE103"/>
    <mergeCell ref="AC110:AC111"/>
    <mergeCell ref="AB100:AB101"/>
    <mergeCell ref="AD102:AD103"/>
    <mergeCell ref="BK35:BK36"/>
    <mergeCell ref="BJ45:BJ46"/>
    <mergeCell ref="BK45:BK46"/>
    <mergeCell ref="BJ43:BJ44"/>
    <mergeCell ref="BK33:BK34"/>
    <mergeCell ref="BK37:BK38"/>
    <mergeCell ref="BK39:BK40"/>
    <mergeCell ref="BK9:BK10"/>
    <mergeCell ref="BJ27:BJ28"/>
    <mergeCell ref="BK11:BK12"/>
    <mergeCell ref="BJ19:BJ20"/>
    <mergeCell ref="BJ13:BJ14"/>
    <mergeCell ref="BK17:BK18"/>
    <mergeCell ref="BJ9:BJ10"/>
    <mergeCell ref="BJ15:BJ16"/>
    <mergeCell ref="BJ21:BJ22"/>
    <mergeCell ref="BL11:BL12"/>
    <mergeCell ref="BI31:BI32"/>
    <mergeCell ref="BI35:BI36"/>
    <mergeCell ref="BJ35:BJ36"/>
    <mergeCell ref="BI33:BI34"/>
    <mergeCell ref="BJ33:BJ34"/>
    <mergeCell ref="BJ23:BJ24"/>
    <mergeCell ref="BK23:BK24"/>
    <mergeCell ref="BJ25:BJ26"/>
    <mergeCell ref="BJ11:BJ12"/>
    <mergeCell ref="BM27:BM28"/>
    <mergeCell ref="BM31:BM32"/>
    <mergeCell ref="BI19:BI20"/>
    <mergeCell ref="BI23:BI24"/>
    <mergeCell ref="BI25:BI26"/>
    <mergeCell ref="BN29:BN30"/>
    <mergeCell ref="BN27:BN28"/>
    <mergeCell ref="BK31:BK32"/>
    <mergeCell ref="BN31:BN32"/>
    <mergeCell ref="BK29:BK30"/>
    <mergeCell ref="BN13:BN14"/>
    <mergeCell ref="BN25:BN26"/>
    <mergeCell ref="BL33:BL34"/>
    <mergeCell ref="BJ29:BJ30"/>
    <mergeCell ref="BN37:BN38"/>
    <mergeCell ref="BN23:BN24"/>
    <mergeCell ref="BN33:BN34"/>
    <mergeCell ref="BM29:BM30"/>
    <mergeCell ref="BK25:BK26"/>
    <mergeCell ref="BK27:BK28"/>
    <mergeCell ref="BK19:BK20"/>
    <mergeCell ref="BM23:BM24"/>
    <mergeCell ref="BL19:BL20"/>
    <mergeCell ref="BL21:BL22"/>
    <mergeCell ref="BM7:BM8"/>
    <mergeCell ref="BK7:BK8"/>
    <mergeCell ref="BM11:BM12"/>
    <mergeCell ref="BL7:BL8"/>
    <mergeCell ref="BM13:BM14"/>
    <mergeCell ref="BM19:BM20"/>
    <mergeCell ref="BL27:BL28"/>
    <mergeCell ref="BL25:BL26"/>
    <mergeCell ref="BL31:BL32"/>
    <mergeCell ref="BN7:BN8"/>
    <mergeCell ref="BN17:BN18"/>
    <mergeCell ref="BL23:BL24"/>
    <mergeCell ref="BM25:BM26"/>
    <mergeCell ref="BN21:BN22"/>
    <mergeCell ref="BN19:BN20"/>
    <mergeCell ref="BN15:BN16"/>
    <mergeCell ref="BM49:BM50"/>
    <mergeCell ref="BL47:BL48"/>
    <mergeCell ref="BL43:BL44"/>
    <mergeCell ref="BJ37:BJ38"/>
    <mergeCell ref="BK41:BK42"/>
    <mergeCell ref="BL41:BL42"/>
    <mergeCell ref="BL39:BL40"/>
    <mergeCell ref="BM37:BM38"/>
    <mergeCell ref="BN49:BN50"/>
    <mergeCell ref="BM53:BM54"/>
    <mergeCell ref="BN47:BN48"/>
    <mergeCell ref="BM39:BM40"/>
    <mergeCell ref="BM43:BM44"/>
    <mergeCell ref="BM41:BM42"/>
    <mergeCell ref="BM47:BM48"/>
    <mergeCell ref="BM45:BM46"/>
    <mergeCell ref="BN45:BN46"/>
    <mergeCell ref="BN43:BN44"/>
    <mergeCell ref="BK47:BK48"/>
    <mergeCell ref="BL45:BL46"/>
    <mergeCell ref="BL49:BL50"/>
    <mergeCell ref="BJ51:BJ52"/>
    <mergeCell ref="BK51:BK52"/>
    <mergeCell ref="BK49:BK50"/>
    <mergeCell ref="BJ49:BJ50"/>
    <mergeCell ref="BN70:BN71"/>
    <mergeCell ref="BJ7:BJ8"/>
    <mergeCell ref="BM15:BM16"/>
    <mergeCell ref="BM9:BM10"/>
    <mergeCell ref="BK13:BK14"/>
    <mergeCell ref="BN11:BN12"/>
    <mergeCell ref="BN35:BN36"/>
    <mergeCell ref="BM51:BM52"/>
    <mergeCell ref="BL51:BL52"/>
    <mergeCell ref="BJ47:BJ48"/>
    <mergeCell ref="BK66:BK67"/>
    <mergeCell ref="BK62:BK63"/>
    <mergeCell ref="BL53:BL54"/>
    <mergeCell ref="BK53:BK54"/>
    <mergeCell ref="BI60:BN60"/>
    <mergeCell ref="BN62:BN63"/>
    <mergeCell ref="BL66:BL67"/>
    <mergeCell ref="BL64:BL65"/>
    <mergeCell ref="BK64:BK65"/>
    <mergeCell ref="BJ62:BJ63"/>
    <mergeCell ref="BN68:BN69"/>
    <mergeCell ref="BN66:BN67"/>
    <mergeCell ref="BN64:BN65"/>
    <mergeCell ref="BM66:BM67"/>
    <mergeCell ref="BM64:BM65"/>
    <mergeCell ref="BN53:BN54"/>
    <mergeCell ref="BM62:BM63"/>
    <mergeCell ref="BL62:BL63"/>
    <mergeCell ref="BJ80:BJ81"/>
    <mergeCell ref="BK80:BK81"/>
    <mergeCell ref="BN74:BN75"/>
    <mergeCell ref="BN72:BN73"/>
    <mergeCell ref="BM72:BM73"/>
    <mergeCell ref="BM78:BM79"/>
    <mergeCell ref="BL80:BL81"/>
    <mergeCell ref="BL74:BL75"/>
    <mergeCell ref="BM74:BM75"/>
    <mergeCell ref="BI68:BI69"/>
    <mergeCell ref="BM70:BM71"/>
    <mergeCell ref="BM80:BM81"/>
    <mergeCell ref="BJ68:BJ69"/>
    <mergeCell ref="BK68:BK69"/>
    <mergeCell ref="BL68:BL69"/>
    <mergeCell ref="BM68:BM69"/>
    <mergeCell ref="BM76:BM77"/>
    <mergeCell ref="BK74:BK75"/>
    <mergeCell ref="BL72:BL73"/>
    <mergeCell ref="BL76:BL77"/>
    <mergeCell ref="BI70:BI71"/>
    <mergeCell ref="BJ70:BJ71"/>
    <mergeCell ref="BK70:BK71"/>
    <mergeCell ref="BL70:BL71"/>
    <mergeCell ref="BK72:BK73"/>
    <mergeCell ref="BI72:BI73"/>
    <mergeCell ref="BJ72:BJ73"/>
    <mergeCell ref="BN82:BN83"/>
    <mergeCell ref="BN80:BN81"/>
    <mergeCell ref="BI88:BI89"/>
    <mergeCell ref="BJ88:BJ89"/>
    <mergeCell ref="BK88:BK89"/>
    <mergeCell ref="BL88:BL89"/>
    <mergeCell ref="BN86:BN87"/>
    <mergeCell ref="BL84:BL85"/>
    <mergeCell ref="BM84:BM85"/>
    <mergeCell ref="BM82:BM83"/>
    <mergeCell ref="BN84:BN85"/>
    <mergeCell ref="BI86:BI87"/>
    <mergeCell ref="BJ86:BJ87"/>
    <mergeCell ref="BK86:BK87"/>
    <mergeCell ref="BL86:BL87"/>
    <mergeCell ref="BI84:BI85"/>
    <mergeCell ref="BJ84:BJ85"/>
    <mergeCell ref="BK84:BK85"/>
    <mergeCell ref="BM86:BM87"/>
    <mergeCell ref="BL82:BL83"/>
    <mergeCell ref="BN76:BN77"/>
    <mergeCell ref="BI78:BI79"/>
    <mergeCell ref="BJ78:BJ79"/>
    <mergeCell ref="BK78:BK79"/>
    <mergeCell ref="BL78:BL79"/>
    <mergeCell ref="BI76:BI77"/>
    <mergeCell ref="BJ76:BJ77"/>
    <mergeCell ref="BK76:BK77"/>
    <mergeCell ref="BN78:BN79"/>
    <mergeCell ref="BM92:BM93"/>
    <mergeCell ref="BM94:BM95"/>
    <mergeCell ref="BN96:BN97"/>
    <mergeCell ref="BK96:BK97"/>
    <mergeCell ref="BL96:BL97"/>
    <mergeCell ref="BI90:BI91"/>
    <mergeCell ref="BJ90:BJ91"/>
    <mergeCell ref="BK90:BK91"/>
    <mergeCell ref="BL90:BL91"/>
    <mergeCell ref="BJ96:BJ97"/>
    <mergeCell ref="BI92:BI93"/>
    <mergeCell ref="BJ92:BJ93"/>
    <mergeCell ref="BN88:BN89"/>
    <mergeCell ref="BK92:BK93"/>
    <mergeCell ref="BL92:BL93"/>
    <mergeCell ref="BN94:BN95"/>
    <mergeCell ref="BM88:BM89"/>
    <mergeCell ref="BN90:BN91"/>
    <mergeCell ref="BM90:BM91"/>
    <mergeCell ref="BN92:BN93"/>
    <mergeCell ref="BM102:BM103"/>
    <mergeCell ref="BI94:BI95"/>
    <mergeCell ref="BJ94:BJ95"/>
    <mergeCell ref="BK94:BK95"/>
    <mergeCell ref="BL94:BL95"/>
    <mergeCell ref="BL100:BL101"/>
    <mergeCell ref="BM100:BM101"/>
    <mergeCell ref="BK98:BK99"/>
    <mergeCell ref="BL98:BL99"/>
    <mergeCell ref="BM96:BM97"/>
    <mergeCell ref="BM110:BM111"/>
    <mergeCell ref="BN110:BN111"/>
    <mergeCell ref="BM108:BM109"/>
    <mergeCell ref="BN108:BN109"/>
    <mergeCell ref="BM98:BM99"/>
    <mergeCell ref="BN98:BN99"/>
    <mergeCell ref="BN104:BN105"/>
    <mergeCell ref="BM104:BM105"/>
    <mergeCell ref="BN100:BN101"/>
    <mergeCell ref="BN102:BN103"/>
    <mergeCell ref="BK104:BK105"/>
    <mergeCell ref="BL104:BL105"/>
    <mergeCell ref="BI100:BI101"/>
    <mergeCell ref="BJ100:BJ101"/>
    <mergeCell ref="BK100:BK101"/>
    <mergeCell ref="BJ102:BJ103"/>
    <mergeCell ref="BK102:BK103"/>
    <mergeCell ref="BL102:BL103"/>
    <mergeCell ref="BL106:BL107"/>
    <mergeCell ref="BM106:BM107"/>
    <mergeCell ref="BN106:BN107"/>
    <mergeCell ref="BI110:BI111"/>
    <mergeCell ref="BJ110:BJ111"/>
    <mergeCell ref="BK110:BK111"/>
    <mergeCell ref="BL110:BL111"/>
    <mergeCell ref="BK108:BK109"/>
    <mergeCell ref="BL108:BL109"/>
    <mergeCell ref="BK106:BK107"/>
    <mergeCell ref="BN112:BN113"/>
    <mergeCell ref="BI112:BI113"/>
    <mergeCell ref="BJ112:BJ113"/>
    <mergeCell ref="BK112:BK113"/>
    <mergeCell ref="BL112:BL113"/>
    <mergeCell ref="BM112:BM113"/>
  </mergeCells>
  <phoneticPr fontId="0" type="noConversion"/>
  <printOptions verticalCentered="1"/>
  <pageMargins left="1" right="0.25" top="0.25" bottom="0.25" header="0" footer="0"/>
  <rowBreaks count="1" manualBreakCount="1">
    <brk id="59" max="59" man="1"/>
  </rowBreaks>
  <colBreaks count="1" manualBreakCount="1">
    <brk id="27" max="117" man="1"/>
  </colBreaks>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BH96"/>
  <sheetViews>
    <sheetView workbookViewId="0">
      <selection activeCell="AH77" sqref="AH77"/>
    </sheetView>
  </sheetViews>
  <sheetFormatPr baseColWidth="10" defaultColWidth="8.83203125" defaultRowHeight="13"/>
  <cols>
    <col min="1" max="1" width="5.6640625" style="68" customWidth="1"/>
    <col min="2" max="2" width="17.83203125" style="68" customWidth="1"/>
    <col min="3" max="22" width="3.5" style="68" customWidth="1"/>
    <col min="23" max="23" width="4.6640625" style="68" customWidth="1"/>
    <col min="24" max="28" width="3.5" style="68" customWidth="1"/>
    <col min="29" max="29" width="6.5" style="68" customWidth="1"/>
    <col min="30" max="30" width="9" style="669" bestFit="1" customWidth="1"/>
    <col min="31" max="31" width="5.6640625" style="68" customWidth="1"/>
    <col min="32" max="32" width="17.83203125" style="68" customWidth="1"/>
    <col min="33" max="52" width="3.5" style="68" customWidth="1"/>
    <col min="53" max="53" width="4.6640625" style="68" customWidth="1"/>
    <col min="54" max="57" width="3.5" style="68" customWidth="1"/>
    <col min="58" max="58" width="3.6640625" style="68" customWidth="1"/>
    <col min="59" max="59" width="6.5" style="68" bestFit="1" customWidth="1"/>
    <col min="60" max="60" width="9" style="669" bestFit="1" customWidth="1"/>
    <col min="61" max="16384" width="8.83203125" style="68"/>
  </cols>
  <sheetData>
    <row r="1" spans="1:60" ht="14" thickBot="1">
      <c r="A1" s="178" t="s">
        <v>148</v>
      </c>
      <c r="B1" s="1119" t="str">
        <f ca="1">IF(Rosters!B9="","Home Team",Rosters!B9)</f>
        <v>Burning River Roller Girls</v>
      </c>
      <c r="C1" s="1119"/>
      <c r="D1" s="1119"/>
      <c r="E1" s="1119"/>
      <c r="F1" s="1119"/>
      <c r="G1" s="1119"/>
      <c r="H1" s="1120" t="s">
        <v>67</v>
      </c>
      <c r="I1" s="1120"/>
      <c r="J1" s="1120"/>
      <c r="K1" s="1120"/>
      <c r="L1" s="1120"/>
      <c r="M1" s="1034" t="s">
        <v>391</v>
      </c>
      <c r="N1" s="1034"/>
      <c r="O1" s="1034"/>
      <c r="P1" s="1034"/>
      <c r="Q1" s="1034"/>
      <c r="R1" s="1034"/>
      <c r="S1" s="1034"/>
      <c r="T1" s="1034"/>
      <c r="U1" s="1034"/>
      <c r="V1" s="1034"/>
      <c r="W1" s="1051">
        <f ca="1">IF(Rosters!$B$5="","",Rosters!$B$5)</f>
        <v>40072</v>
      </c>
      <c r="X1" s="1051"/>
      <c r="Y1" s="1051"/>
      <c r="Z1" s="1120" t="s">
        <v>162</v>
      </c>
      <c r="AA1" s="1120"/>
      <c r="AB1" s="1120"/>
      <c r="AC1" s="684">
        <v>1</v>
      </c>
      <c r="AD1" s="686" t="str">
        <f ca="1">IF(Rosters!K3="","",CONCATENATE("BOUT ",Rosters!K3))</f>
        <v>BOUT 5</v>
      </c>
      <c r="AE1" s="667" t="s">
        <v>148</v>
      </c>
      <c r="AF1" s="1119" t="str">
        <f>B1</f>
        <v>Burning River Roller Girls</v>
      </c>
      <c r="AG1" s="1119"/>
      <c r="AH1" s="1119"/>
      <c r="AI1" s="1119"/>
      <c r="AJ1" s="1119"/>
      <c r="AK1" s="1119"/>
      <c r="AL1" s="1120" t="s">
        <v>67</v>
      </c>
      <c r="AM1" s="1120"/>
      <c r="AN1" s="1120"/>
      <c r="AO1" s="1120"/>
      <c r="AP1" s="1120"/>
      <c r="AQ1" s="1034"/>
      <c r="AR1" s="1034"/>
      <c r="AS1" s="1034"/>
      <c r="AT1" s="1034"/>
      <c r="AU1" s="1034"/>
      <c r="AV1" s="1034"/>
      <c r="AW1" s="1034"/>
      <c r="AX1" s="1034"/>
      <c r="AY1" s="1034"/>
      <c r="AZ1" s="1034"/>
      <c r="BA1" s="1051">
        <f ca="1">IF(Rosters!$B$5="","",Rosters!$B$5)</f>
        <v>40072</v>
      </c>
      <c r="BB1" s="1051"/>
      <c r="BC1" s="1051"/>
      <c r="BD1" s="1120" t="s">
        <v>162</v>
      </c>
      <c r="BE1" s="1120"/>
      <c r="BF1" s="1120"/>
      <c r="BG1" s="684">
        <v>2</v>
      </c>
      <c r="BH1" s="686" t="str">
        <f ca="1">IF(Rosters!K3="","",CONCATENATE("BOUT ",Rosters!K3))</f>
        <v>BOUT 5</v>
      </c>
    </row>
    <row r="2" spans="1:60" ht="13.5" customHeight="1" thickBot="1">
      <c r="A2" s="69" t="s">
        <v>133</v>
      </c>
      <c r="B2" s="180" t="s">
        <v>137</v>
      </c>
      <c r="C2" s="1146" t="s">
        <v>140</v>
      </c>
      <c r="D2" s="1144"/>
      <c r="E2" s="1144"/>
      <c r="F2" s="1145"/>
      <c r="G2" s="1123" t="s">
        <v>140</v>
      </c>
      <c r="H2" s="1124"/>
      <c r="I2" s="1124"/>
      <c r="J2" s="1149"/>
      <c r="K2" s="1143" t="s">
        <v>140</v>
      </c>
      <c r="L2" s="1144"/>
      <c r="M2" s="1144"/>
      <c r="N2" s="1145"/>
      <c r="O2" s="1143" t="s">
        <v>140</v>
      </c>
      <c r="P2" s="1144"/>
      <c r="Q2" s="1144"/>
      <c r="R2" s="1145"/>
      <c r="S2" s="1123" t="s">
        <v>140</v>
      </c>
      <c r="T2" s="1124"/>
      <c r="U2" s="1124"/>
      <c r="V2" s="1125"/>
      <c r="W2" s="181" t="s">
        <v>139</v>
      </c>
      <c r="X2" s="1146" t="s">
        <v>153</v>
      </c>
      <c r="Y2" s="1144"/>
      <c r="Z2" s="1144"/>
      <c r="AA2" s="1144"/>
      <c r="AB2" s="1144"/>
      <c r="AC2" s="666" t="s">
        <v>18</v>
      </c>
      <c r="AD2" s="685" t="s">
        <v>158</v>
      </c>
      <c r="AE2" s="668" t="s">
        <v>133</v>
      </c>
      <c r="AF2" s="184" t="s">
        <v>137</v>
      </c>
      <c r="AG2" s="1117" t="s">
        <v>140</v>
      </c>
      <c r="AH2" s="1118"/>
      <c r="AI2" s="1118"/>
      <c r="AJ2" s="1122"/>
      <c r="AK2" s="1126" t="s">
        <v>140</v>
      </c>
      <c r="AL2" s="1127"/>
      <c r="AM2" s="1127"/>
      <c r="AN2" s="1128"/>
      <c r="AO2" s="1121" t="s">
        <v>140</v>
      </c>
      <c r="AP2" s="1118"/>
      <c r="AQ2" s="1118"/>
      <c r="AR2" s="1122"/>
      <c r="AS2" s="1121" t="s">
        <v>140</v>
      </c>
      <c r="AT2" s="1118"/>
      <c r="AU2" s="1118"/>
      <c r="AV2" s="1122"/>
      <c r="AW2" s="1123" t="s">
        <v>140</v>
      </c>
      <c r="AX2" s="1124"/>
      <c r="AY2" s="1124"/>
      <c r="AZ2" s="1125"/>
      <c r="BA2" s="185" t="s">
        <v>139</v>
      </c>
      <c r="BB2" s="1117" t="s">
        <v>153</v>
      </c>
      <c r="BC2" s="1118"/>
      <c r="BD2" s="1118"/>
      <c r="BE2" s="1118"/>
      <c r="BF2" s="1118"/>
      <c r="BG2" s="186" t="s">
        <v>18</v>
      </c>
      <c r="BH2" s="685" t="s">
        <v>158</v>
      </c>
    </row>
    <row r="3" spans="1:60">
      <c r="A3" s="1129" t="str">
        <f ca="1">IF(Rosters!B11="","",Rosters!B11)</f>
        <v>00</v>
      </c>
      <c r="B3" s="1141" t="str">
        <f ca="1">IF(Rosters!C11="","",Rosters!C11)</f>
        <v>Professor Booty</v>
      </c>
      <c r="C3" s="187" t="s">
        <v>22</v>
      </c>
      <c r="D3" s="188" t="s">
        <v>158</v>
      </c>
      <c r="E3" s="188"/>
      <c r="F3" s="189"/>
      <c r="G3" s="187"/>
      <c r="H3" s="188"/>
      <c r="I3" s="188"/>
      <c r="J3" s="189"/>
      <c r="K3" s="190"/>
      <c r="L3" s="188"/>
      <c r="M3" s="188"/>
      <c r="N3" s="191"/>
      <c r="O3" s="187"/>
      <c r="P3" s="188"/>
      <c r="Q3" s="188"/>
      <c r="R3" s="189"/>
      <c r="S3" s="190"/>
      <c r="T3" s="188"/>
      <c r="U3" s="192"/>
      <c r="V3" s="191"/>
      <c r="W3" s="1069">
        <f ca="1">IF(OR(A3="",LU!$D$3=0),"",COUNTA(C3:V3))</f>
        <v>2</v>
      </c>
      <c r="X3" s="187"/>
      <c r="Y3" s="188"/>
      <c r="Z3" s="188"/>
      <c r="AA3" s="188"/>
      <c r="AB3" s="193"/>
      <c r="AC3" s="664"/>
      <c r="AD3" s="670" t="s">
        <v>406</v>
      </c>
      <c r="AE3" s="1129" t="str">
        <f>A3</f>
        <v>00</v>
      </c>
      <c r="AF3" s="1131" t="str">
        <f>B3</f>
        <v>Professor Booty</v>
      </c>
      <c r="AG3" s="187"/>
      <c r="AH3" s="188"/>
      <c r="AI3" s="188"/>
      <c r="AJ3" s="189"/>
      <c r="AK3" s="187"/>
      <c r="AL3" s="188"/>
      <c r="AM3" s="188"/>
      <c r="AN3" s="189"/>
      <c r="AO3" s="190"/>
      <c r="AP3" s="188"/>
      <c r="AQ3" s="188"/>
      <c r="AR3" s="191"/>
      <c r="AS3" s="187"/>
      <c r="AT3" s="188"/>
      <c r="AU3" s="188"/>
      <c r="AV3" s="189"/>
      <c r="AW3" s="190"/>
      <c r="AX3" s="188"/>
      <c r="AY3" s="192"/>
      <c r="AZ3" s="191"/>
      <c r="BA3" s="1069">
        <f ca="1">IF(OR(AE3="",LU!$D$3=0),"",COUNTA(AG3:AZ3))</f>
        <v>0</v>
      </c>
      <c r="BB3" s="377"/>
      <c r="BC3" s="394"/>
      <c r="BD3" s="275"/>
      <c r="BE3" s="188"/>
      <c r="BF3" s="193"/>
      <c r="BG3" s="194"/>
      <c r="BH3" s="670" t="s">
        <v>406</v>
      </c>
    </row>
    <row r="4" spans="1:60" ht="14" thickBot="1">
      <c r="A4" s="1130"/>
      <c r="B4" s="1142"/>
      <c r="C4" s="195">
        <v>1</v>
      </c>
      <c r="D4" s="196">
        <v>14</v>
      </c>
      <c r="E4" s="196"/>
      <c r="F4" s="197"/>
      <c r="G4" s="195"/>
      <c r="H4" s="196"/>
      <c r="I4" s="196"/>
      <c r="J4" s="197"/>
      <c r="K4" s="198"/>
      <c r="L4" s="196"/>
      <c r="M4" s="196"/>
      <c r="N4" s="199"/>
      <c r="O4" s="195"/>
      <c r="P4" s="196"/>
      <c r="Q4" s="196"/>
      <c r="R4" s="197"/>
      <c r="S4" s="198"/>
      <c r="T4" s="196"/>
      <c r="U4" s="200"/>
      <c r="V4" s="199"/>
      <c r="W4" s="1070"/>
      <c r="X4" s="195"/>
      <c r="Y4" s="196"/>
      <c r="Z4" s="196"/>
      <c r="AA4" s="196"/>
      <c r="AB4" s="201"/>
      <c r="AC4" s="665"/>
      <c r="AD4" s="671"/>
      <c r="AE4" s="1130"/>
      <c r="AF4" s="1132"/>
      <c r="AG4" s="195"/>
      <c r="AH4" s="196"/>
      <c r="AI4" s="196"/>
      <c r="AJ4" s="197"/>
      <c r="AK4" s="195"/>
      <c r="AL4" s="196"/>
      <c r="AM4" s="196"/>
      <c r="AN4" s="197"/>
      <c r="AO4" s="198"/>
      <c r="AP4" s="196"/>
      <c r="AQ4" s="196"/>
      <c r="AR4" s="199"/>
      <c r="AS4" s="195"/>
      <c r="AT4" s="196"/>
      <c r="AU4" s="196"/>
      <c r="AV4" s="197"/>
      <c r="AW4" s="198"/>
      <c r="AX4" s="196"/>
      <c r="AY4" s="200"/>
      <c r="AZ4" s="199"/>
      <c r="BA4" s="1070"/>
      <c r="BB4" s="383"/>
      <c r="BC4" s="384"/>
      <c r="BD4" s="384"/>
      <c r="BE4" s="196"/>
      <c r="BF4" s="201"/>
      <c r="BG4" s="202"/>
      <c r="BH4" s="671"/>
    </row>
    <row r="5" spans="1:60" ht="12.75" customHeight="1">
      <c r="A5" s="1113" t="str">
        <f ca="1">IF(Rosters!B12="","",Rosters!B12)</f>
        <v>4</v>
      </c>
      <c r="B5" s="1139" t="str">
        <f ca="1">IF(Rosters!C12="","",Rosters!C12)</f>
        <v>CoCo Sparx</v>
      </c>
      <c r="C5" s="203" t="s">
        <v>169</v>
      </c>
      <c r="D5" s="204"/>
      <c r="E5" s="204"/>
      <c r="F5" s="189"/>
      <c r="G5" s="203"/>
      <c r="H5" s="204"/>
      <c r="I5" s="204"/>
      <c r="J5" s="189"/>
      <c r="K5" s="205"/>
      <c r="L5" s="204"/>
      <c r="M5" s="204"/>
      <c r="N5" s="191"/>
      <c r="O5" s="203"/>
      <c r="P5" s="204"/>
      <c r="Q5" s="204"/>
      <c r="R5" s="189"/>
      <c r="S5" s="205"/>
      <c r="T5" s="204"/>
      <c r="U5" s="206"/>
      <c r="V5" s="191"/>
      <c r="W5" s="1069">
        <f ca="1">IF(OR(A5="",LU!$D$3=0),"",COUNTA(C5:V5))</f>
        <v>1</v>
      </c>
      <c r="X5" s="203"/>
      <c r="Y5" s="204"/>
      <c r="Z5" s="204"/>
      <c r="AA5" s="204"/>
      <c r="AB5" s="207"/>
      <c r="AC5" s="664"/>
      <c r="AD5" s="672" t="s">
        <v>168</v>
      </c>
      <c r="AE5" s="1113" t="str">
        <f>A5</f>
        <v>4</v>
      </c>
      <c r="AF5" s="1115" t="str">
        <f>B5</f>
        <v>CoCo Sparx</v>
      </c>
      <c r="AG5" s="203"/>
      <c r="AH5" s="204" t="s">
        <v>158</v>
      </c>
      <c r="AI5" s="204" t="s">
        <v>159</v>
      </c>
      <c r="AJ5" s="189" t="s">
        <v>158</v>
      </c>
      <c r="AK5" s="203" t="s">
        <v>158</v>
      </c>
      <c r="AL5" s="204" t="s">
        <v>158</v>
      </c>
      <c r="AM5" s="204"/>
      <c r="AN5" s="189"/>
      <c r="AO5" s="205"/>
      <c r="AP5" s="204"/>
      <c r="AQ5" s="204"/>
      <c r="AR5" s="191"/>
      <c r="AS5" s="203"/>
      <c r="AT5" s="204"/>
      <c r="AU5" s="204"/>
      <c r="AV5" s="189"/>
      <c r="AW5" s="205"/>
      <c r="AX5" s="204"/>
      <c r="AY5" s="206"/>
      <c r="AZ5" s="191"/>
      <c r="BA5" s="1069">
        <f ca="1">IF(OR(AE5="",LU!$D$3=0),"",COUNTA(AG5:AZ5))</f>
        <v>5</v>
      </c>
      <c r="BB5" s="386">
        <v>4</v>
      </c>
      <c r="BC5" s="395"/>
      <c r="BD5" s="5"/>
      <c r="BE5" s="204"/>
      <c r="BF5" s="207"/>
      <c r="BG5" s="194"/>
      <c r="BH5" s="672" t="s">
        <v>168</v>
      </c>
    </row>
    <row r="6" spans="1:60" ht="14" thickBot="1">
      <c r="A6" s="1114"/>
      <c r="B6" s="1140"/>
      <c r="C6" s="208">
        <v>18</v>
      </c>
      <c r="D6" s="209"/>
      <c r="E6" s="209"/>
      <c r="F6" s="197"/>
      <c r="G6" s="208"/>
      <c r="H6" s="209"/>
      <c r="I6" s="209"/>
      <c r="J6" s="197"/>
      <c r="K6" s="210"/>
      <c r="L6" s="209"/>
      <c r="M6" s="209"/>
      <c r="N6" s="199"/>
      <c r="O6" s="208"/>
      <c r="P6" s="209"/>
      <c r="Q6" s="209"/>
      <c r="R6" s="197"/>
      <c r="S6" s="210"/>
      <c r="T6" s="209"/>
      <c r="U6" s="211"/>
      <c r="V6" s="199"/>
      <c r="W6" s="1070"/>
      <c r="X6" s="208"/>
      <c r="Y6" s="209"/>
      <c r="Z6" s="209"/>
      <c r="AA6" s="209"/>
      <c r="AB6" s="212"/>
      <c r="AC6" s="665"/>
      <c r="AD6" s="670" t="s">
        <v>164</v>
      </c>
      <c r="AE6" s="1114"/>
      <c r="AF6" s="1116"/>
      <c r="AG6" s="208"/>
      <c r="AH6" s="209">
        <v>1</v>
      </c>
      <c r="AI6" s="209">
        <v>3</v>
      </c>
      <c r="AJ6" s="197">
        <v>5</v>
      </c>
      <c r="AK6" s="208">
        <v>17</v>
      </c>
      <c r="AL6" s="209">
        <v>18</v>
      </c>
      <c r="AM6" s="209"/>
      <c r="AN6" s="197"/>
      <c r="AO6" s="210"/>
      <c r="AP6" s="209"/>
      <c r="AQ6" s="209"/>
      <c r="AR6" s="199"/>
      <c r="AS6" s="208"/>
      <c r="AT6" s="209"/>
      <c r="AU6" s="209"/>
      <c r="AV6" s="197"/>
      <c r="AW6" s="210"/>
      <c r="AX6" s="209"/>
      <c r="AY6" s="211"/>
      <c r="AZ6" s="199"/>
      <c r="BA6" s="1070"/>
      <c r="BB6" s="387">
        <v>5</v>
      </c>
      <c r="BC6" s="388"/>
      <c r="BD6" s="388"/>
      <c r="BE6" s="209"/>
      <c r="BF6" s="212"/>
      <c r="BG6" s="202"/>
      <c r="BH6" s="670" t="s">
        <v>164</v>
      </c>
    </row>
    <row r="7" spans="1:60">
      <c r="A7" s="1129" t="str">
        <f ca="1">IF(Rosters!B13="","",Rosters!B13)</f>
        <v>10</v>
      </c>
      <c r="B7" s="1141" t="str">
        <f ca="1">IF(Rosters!C13="","",Rosters!C13)</f>
        <v>Take-Out</v>
      </c>
      <c r="C7" s="187" t="s">
        <v>169</v>
      </c>
      <c r="D7" s="188" t="s">
        <v>21</v>
      </c>
      <c r="E7" s="188" t="s">
        <v>20</v>
      </c>
      <c r="F7" s="189"/>
      <c r="G7" s="187"/>
      <c r="H7" s="188"/>
      <c r="I7" s="188"/>
      <c r="J7" s="189"/>
      <c r="K7" s="190"/>
      <c r="L7" s="188"/>
      <c r="M7" s="188"/>
      <c r="N7" s="191"/>
      <c r="O7" s="187"/>
      <c r="P7" s="188"/>
      <c r="Q7" s="188"/>
      <c r="R7" s="189"/>
      <c r="S7" s="190"/>
      <c r="T7" s="188"/>
      <c r="U7" s="192"/>
      <c r="V7" s="191"/>
      <c r="W7" s="1069">
        <f ca="1">IF(OR(A7="",LU!$D$3=0),"",COUNTA(C7:V7))</f>
        <v>3</v>
      </c>
      <c r="X7" s="187"/>
      <c r="Y7" s="188"/>
      <c r="Z7" s="188"/>
      <c r="AA7" s="188"/>
      <c r="AB7" s="193"/>
      <c r="AC7" s="664"/>
      <c r="AD7" s="671"/>
      <c r="AE7" s="1129" t="str">
        <f>A7</f>
        <v>10</v>
      </c>
      <c r="AF7" s="1131" t="str">
        <f>B7</f>
        <v>Take-Out</v>
      </c>
      <c r="AG7" s="213"/>
      <c r="AH7" s="188"/>
      <c r="AI7" s="188"/>
      <c r="AJ7" s="189" t="s">
        <v>22</v>
      </c>
      <c r="AK7" s="187"/>
      <c r="AL7" s="188"/>
      <c r="AM7" s="188"/>
      <c r="AN7" s="189"/>
      <c r="AO7" s="190"/>
      <c r="AP7" s="188"/>
      <c r="AQ7" s="188"/>
      <c r="AR7" s="191"/>
      <c r="AS7" s="187"/>
      <c r="AT7" s="188"/>
      <c r="AU7" s="188"/>
      <c r="AV7" s="189"/>
      <c r="AW7" s="190"/>
      <c r="AX7" s="188"/>
      <c r="AY7" s="192"/>
      <c r="AZ7" s="191"/>
      <c r="BA7" s="1069">
        <f ca="1">IF(OR(AE7="",LU!$D$3=0),"",COUNTA(AG7:AZ7))</f>
        <v>1</v>
      </c>
      <c r="BB7" s="377" t="s">
        <v>158</v>
      </c>
      <c r="BC7" s="394" t="s">
        <v>157</v>
      </c>
      <c r="BD7" s="275" t="s">
        <v>22</v>
      </c>
      <c r="BE7" s="188">
        <v>4</v>
      </c>
      <c r="BF7" s="193"/>
      <c r="BG7" s="194"/>
      <c r="BH7" s="671"/>
    </row>
    <row r="8" spans="1:60" ht="14" thickBot="1">
      <c r="A8" s="1130"/>
      <c r="B8" s="1142"/>
      <c r="C8" s="195">
        <v>2</v>
      </c>
      <c r="D8" s="196">
        <v>14</v>
      </c>
      <c r="E8" s="196">
        <v>19</v>
      </c>
      <c r="F8" s="197"/>
      <c r="G8" s="195"/>
      <c r="H8" s="196"/>
      <c r="I8" s="196"/>
      <c r="J8" s="197"/>
      <c r="K8" s="198"/>
      <c r="L8" s="196"/>
      <c r="M8" s="196"/>
      <c r="N8" s="199"/>
      <c r="O8" s="195"/>
      <c r="P8" s="196"/>
      <c r="Q8" s="196"/>
      <c r="R8" s="197"/>
      <c r="S8" s="198"/>
      <c r="T8" s="196"/>
      <c r="U8" s="200"/>
      <c r="V8" s="199"/>
      <c r="W8" s="1070"/>
      <c r="X8" s="195"/>
      <c r="Y8" s="196"/>
      <c r="Z8" s="196"/>
      <c r="AA8" s="196"/>
      <c r="AB8" s="201"/>
      <c r="AC8" s="665"/>
      <c r="AD8" s="672" t="s">
        <v>169</v>
      </c>
      <c r="AE8" s="1130"/>
      <c r="AF8" s="1132"/>
      <c r="AG8" s="214"/>
      <c r="AH8" s="196"/>
      <c r="AI8" s="196"/>
      <c r="AJ8" s="197">
        <v>15</v>
      </c>
      <c r="AK8" s="195"/>
      <c r="AL8" s="196"/>
      <c r="AM8" s="196"/>
      <c r="AN8" s="197"/>
      <c r="AO8" s="198"/>
      <c r="AP8" s="196"/>
      <c r="AQ8" s="196"/>
      <c r="AR8" s="199"/>
      <c r="AS8" s="195"/>
      <c r="AT8" s="196"/>
      <c r="AU8" s="196"/>
      <c r="AV8" s="197"/>
      <c r="AW8" s="198"/>
      <c r="AX8" s="196"/>
      <c r="AY8" s="200"/>
      <c r="AZ8" s="199"/>
      <c r="BA8" s="1070"/>
      <c r="BB8" s="383">
        <v>3</v>
      </c>
      <c r="BC8" s="384">
        <v>7</v>
      </c>
      <c r="BD8" s="384">
        <v>8</v>
      </c>
      <c r="BE8" s="196">
        <v>15</v>
      </c>
      <c r="BF8" s="201"/>
      <c r="BG8" s="202"/>
      <c r="BH8" s="672" t="s">
        <v>169</v>
      </c>
    </row>
    <row r="9" spans="1:60">
      <c r="A9" s="1113" t="str">
        <f ca="1">IF(Rosters!B14="","",Rosters!B14)</f>
        <v>16</v>
      </c>
      <c r="B9" s="1139" t="str">
        <f ca="1">IF(Rosters!C14="","",Rosters!C14)</f>
        <v>Killustrator</v>
      </c>
      <c r="C9" s="203" t="s">
        <v>169</v>
      </c>
      <c r="D9" s="204" t="s">
        <v>157</v>
      </c>
      <c r="E9" s="204" t="s">
        <v>158</v>
      </c>
      <c r="F9" s="189" t="s">
        <v>158</v>
      </c>
      <c r="G9" s="203" t="s">
        <v>169</v>
      </c>
      <c r="H9" s="204" t="s">
        <v>168</v>
      </c>
      <c r="I9" s="204" t="s">
        <v>22</v>
      </c>
      <c r="J9" s="189"/>
      <c r="K9" s="205"/>
      <c r="L9" s="204"/>
      <c r="M9" s="204"/>
      <c r="N9" s="191"/>
      <c r="O9" s="203"/>
      <c r="P9" s="204"/>
      <c r="Q9" s="204"/>
      <c r="R9" s="189"/>
      <c r="S9" s="205"/>
      <c r="T9" s="204"/>
      <c r="U9" s="206"/>
      <c r="V9" s="191"/>
      <c r="W9" s="1069">
        <f ca="1">IF(OR(A9="",LU!$D$3=0),"",COUNTA(C9:V9))</f>
        <v>7</v>
      </c>
      <c r="X9" s="203" t="s">
        <v>22</v>
      </c>
      <c r="Y9" s="204">
        <v>4</v>
      </c>
      <c r="Z9" s="204"/>
      <c r="AA9" s="204"/>
      <c r="AB9" s="207"/>
      <c r="AC9" s="664"/>
      <c r="AD9" s="670" t="s">
        <v>407</v>
      </c>
      <c r="AE9" s="1113" t="str">
        <f>A9</f>
        <v>16</v>
      </c>
      <c r="AF9" s="1115" t="str">
        <f>B9</f>
        <v>Killustrator</v>
      </c>
      <c r="AG9" s="203"/>
      <c r="AH9" s="204"/>
      <c r="AI9" s="204"/>
      <c r="AJ9" s="189" t="s">
        <v>22</v>
      </c>
      <c r="AK9" s="203" t="s">
        <v>158</v>
      </c>
      <c r="AL9" s="204" t="s">
        <v>168</v>
      </c>
      <c r="AM9" s="204" t="s">
        <v>22</v>
      </c>
      <c r="AN9" s="189"/>
      <c r="AO9" s="205"/>
      <c r="AP9" s="204"/>
      <c r="AQ9" s="204"/>
      <c r="AR9" s="191"/>
      <c r="AS9" s="203"/>
      <c r="AT9" s="204"/>
      <c r="AU9" s="204"/>
      <c r="AV9" s="189"/>
      <c r="AW9" s="205"/>
      <c r="AX9" s="204"/>
      <c r="AY9" s="206"/>
      <c r="AZ9" s="191"/>
      <c r="BA9" s="1069">
        <f ca="1">IF(OR(AE9="",LU!$D$3=0),"",COUNTA(AG9:AZ9))</f>
        <v>4</v>
      </c>
      <c r="BB9" s="386">
        <v>4</v>
      </c>
      <c r="BC9" s="5"/>
      <c r="BD9" s="5"/>
      <c r="BE9" s="204"/>
      <c r="BF9" s="207"/>
      <c r="BG9" s="194"/>
      <c r="BH9" s="670" t="s">
        <v>407</v>
      </c>
    </row>
    <row r="10" spans="1:60" ht="14" thickBot="1">
      <c r="A10" s="1114"/>
      <c r="B10" s="1140"/>
      <c r="C10" s="208">
        <v>2</v>
      </c>
      <c r="D10" s="209">
        <v>2</v>
      </c>
      <c r="E10" s="209">
        <v>8</v>
      </c>
      <c r="F10" s="197">
        <v>12</v>
      </c>
      <c r="G10" s="208">
        <v>13</v>
      </c>
      <c r="H10" s="209">
        <v>18</v>
      </c>
      <c r="I10" s="209">
        <v>22</v>
      </c>
      <c r="J10" s="197"/>
      <c r="K10" s="210"/>
      <c r="L10" s="209"/>
      <c r="M10" s="209"/>
      <c r="N10" s="199"/>
      <c r="O10" s="208"/>
      <c r="P10" s="209"/>
      <c r="Q10" s="209"/>
      <c r="R10" s="197"/>
      <c r="S10" s="210"/>
      <c r="T10" s="209"/>
      <c r="U10" s="211"/>
      <c r="V10" s="199"/>
      <c r="W10" s="1070"/>
      <c r="X10" s="208">
        <v>12</v>
      </c>
      <c r="Y10" s="209">
        <v>12</v>
      </c>
      <c r="Z10" s="209"/>
      <c r="AA10" s="209"/>
      <c r="AB10" s="212"/>
      <c r="AC10" s="665"/>
      <c r="AD10" s="671"/>
      <c r="AE10" s="1114"/>
      <c r="AF10" s="1116"/>
      <c r="AG10" s="208"/>
      <c r="AH10" s="209"/>
      <c r="AI10" s="209"/>
      <c r="AJ10" s="197">
        <v>4</v>
      </c>
      <c r="AK10" s="208">
        <v>4</v>
      </c>
      <c r="AL10" s="209">
        <v>8</v>
      </c>
      <c r="AM10" s="209">
        <v>16</v>
      </c>
      <c r="AN10" s="197"/>
      <c r="AO10" s="210"/>
      <c r="AP10" s="209"/>
      <c r="AQ10" s="209"/>
      <c r="AR10" s="199"/>
      <c r="AS10" s="208"/>
      <c r="AT10" s="209"/>
      <c r="AU10" s="209"/>
      <c r="AV10" s="197"/>
      <c r="AW10" s="210"/>
      <c r="AX10" s="209"/>
      <c r="AY10" s="211"/>
      <c r="AZ10" s="199"/>
      <c r="BA10" s="1070"/>
      <c r="BB10" s="387">
        <v>4</v>
      </c>
      <c r="BC10" s="388"/>
      <c r="BD10" s="388"/>
      <c r="BE10" s="209"/>
      <c r="BF10" s="212"/>
      <c r="BG10" s="202"/>
      <c r="BH10" s="671"/>
    </row>
    <row r="11" spans="1:60">
      <c r="A11" s="1129" t="str">
        <f ca="1">IF(Rosters!B15="","",Rosters!B15)</f>
        <v>45</v>
      </c>
      <c r="B11" s="1141" t="str">
        <f ca="1">IF(Rosters!C15="","",Rosters!C15)</f>
        <v>Halochic</v>
      </c>
      <c r="C11" s="187" t="s">
        <v>22</v>
      </c>
      <c r="D11" s="188" t="s">
        <v>22</v>
      </c>
      <c r="E11" s="188" t="s">
        <v>158</v>
      </c>
      <c r="F11" s="189" t="s">
        <v>22</v>
      </c>
      <c r="G11" s="187" t="s">
        <v>159</v>
      </c>
      <c r="H11" s="188"/>
      <c r="I11" s="188"/>
      <c r="J11" s="189"/>
      <c r="K11" s="190"/>
      <c r="L11" s="188"/>
      <c r="M11" s="188"/>
      <c r="N11" s="191"/>
      <c r="O11" s="187"/>
      <c r="P11" s="188"/>
      <c r="Q11" s="188"/>
      <c r="R11" s="189"/>
      <c r="S11" s="190"/>
      <c r="T11" s="188"/>
      <c r="U11" s="192"/>
      <c r="V11" s="191"/>
      <c r="W11" s="1069">
        <f ca="1">IF(OR(A11="",LU!$D$3=0),"",COUNTA(C11:V11))</f>
        <v>5</v>
      </c>
      <c r="X11" s="187">
        <v>4</v>
      </c>
      <c r="Y11" s="188" t="s">
        <v>22</v>
      </c>
      <c r="Z11" s="188"/>
      <c r="AA11" s="188"/>
      <c r="AB11" s="193"/>
      <c r="AC11" s="664"/>
      <c r="AD11" s="672" t="s">
        <v>159</v>
      </c>
      <c r="AE11" s="1129" t="str">
        <f>A11</f>
        <v>45</v>
      </c>
      <c r="AF11" s="1131" t="str">
        <f>B11</f>
        <v>Halochic</v>
      </c>
      <c r="AG11" s="213"/>
      <c r="AH11" s="188" t="s">
        <v>158</v>
      </c>
      <c r="AI11" s="188" t="s">
        <v>158</v>
      </c>
      <c r="AJ11" s="189"/>
      <c r="AK11" s="187"/>
      <c r="AL11" s="188"/>
      <c r="AM11" s="188"/>
      <c r="AN11" s="189"/>
      <c r="AO11" s="190"/>
      <c r="AP11" s="188"/>
      <c r="AQ11" s="188"/>
      <c r="AR11" s="191"/>
      <c r="AS11" s="187"/>
      <c r="AT11" s="188"/>
      <c r="AU11" s="188"/>
      <c r="AV11" s="189"/>
      <c r="AW11" s="190"/>
      <c r="AX11" s="188"/>
      <c r="AY11" s="192"/>
      <c r="AZ11" s="191"/>
      <c r="BA11" s="1069">
        <f ca="1">IF(OR(AE11="",LU!$D$3=0),"",COUNTA(AG11:AZ11))</f>
        <v>2</v>
      </c>
      <c r="BB11" s="377" t="s">
        <v>22</v>
      </c>
      <c r="BC11" s="275" t="s">
        <v>15</v>
      </c>
      <c r="BD11" s="275"/>
      <c r="BE11" s="188"/>
      <c r="BF11" s="193"/>
      <c r="BG11" s="194"/>
      <c r="BH11" s="672" t="s">
        <v>159</v>
      </c>
    </row>
    <row r="12" spans="1:60" ht="14" thickBot="1">
      <c r="A12" s="1130"/>
      <c r="B12" s="1142"/>
      <c r="C12" s="195">
        <v>1</v>
      </c>
      <c r="D12" s="196">
        <v>1</v>
      </c>
      <c r="E12" s="196">
        <v>9</v>
      </c>
      <c r="F12" s="197">
        <v>16</v>
      </c>
      <c r="G12" s="195">
        <v>18</v>
      </c>
      <c r="H12" s="196"/>
      <c r="I12" s="196"/>
      <c r="J12" s="197"/>
      <c r="K12" s="198"/>
      <c r="L12" s="196"/>
      <c r="M12" s="196"/>
      <c r="N12" s="199"/>
      <c r="O12" s="195"/>
      <c r="P12" s="196"/>
      <c r="Q12" s="196"/>
      <c r="R12" s="197"/>
      <c r="S12" s="198"/>
      <c r="T12" s="196"/>
      <c r="U12" s="200"/>
      <c r="V12" s="199"/>
      <c r="W12" s="1070"/>
      <c r="X12" s="195">
        <v>16</v>
      </c>
      <c r="Y12" s="196">
        <v>22</v>
      </c>
      <c r="Z12" s="196"/>
      <c r="AA12" s="196"/>
      <c r="AB12" s="201"/>
      <c r="AC12" s="665"/>
      <c r="AD12" s="670" t="s">
        <v>408</v>
      </c>
      <c r="AE12" s="1130"/>
      <c r="AF12" s="1132"/>
      <c r="AG12" s="214"/>
      <c r="AH12" s="196">
        <v>5</v>
      </c>
      <c r="AI12" s="196">
        <v>14</v>
      </c>
      <c r="AJ12" s="197"/>
      <c r="AK12" s="195"/>
      <c r="AL12" s="196"/>
      <c r="AM12" s="196"/>
      <c r="AN12" s="197"/>
      <c r="AO12" s="198"/>
      <c r="AP12" s="196"/>
      <c r="AQ12" s="196"/>
      <c r="AR12" s="199"/>
      <c r="AS12" s="195"/>
      <c r="AT12" s="196"/>
      <c r="AU12" s="196"/>
      <c r="AV12" s="197"/>
      <c r="AW12" s="198"/>
      <c r="AX12" s="196"/>
      <c r="AY12" s="200"/>
      <c r="AZ12" s="199"/>
      <c r="BA12" s="1070"/>
      <c r="BB12" s="383">
        <v>4</v>
      </c>
      <c r="BC12" s="384">
        <v>13</v>
      </c>
      <c r="BD12" s="384"/>
      <c r="BE12" s="196"/>
      <c r="BF12" s="201"/>
      <c r="BG12" s="202"/>
      <c r="BH12" s="670" t="s">
        <v>408</v>
      </c>
    </row>
    <row r="13" spans="1:60">
      <c r="A13" s="1113" t="str">
        <f ca="1">IF(Rosters!B16="","",Rosters!B16)</f>
        <v>47</v>
      </c>
      <c r="B13" s="1139" t="str">
        <f ca="1">IF(Rosters!C16="","",Rosters!C16)</f>
        <v>Ivanna Destroya</v>
      </c>
      <c r="C13" s="203" t="s">
        <v>168</v>
      </c>
      <c r="D13" s="204" t="s">
        <v>157</v>
      </c>
      <c r="E13" s="204" t="s">
        <v>158</v>
      </c>
      <c r="F13" s="189"/>
      <c r="G13" s="203"/>
      <c r="H13" s="204"/>
      <c r="I13" s="204"/>
      <c r="J13" s="189"/>
      <c r="K13" s="205"/>
      <c r="L13" s="204"/>
      <c r="M13" s="204"/>
      <c r="N13" s="191"/>
      <c r="O13" s="203"/>
      <c r="P13" s="204"/>
      <c r="Q13" s="204"/>
      <c r="R13" s="189"/>
      <c r="S13" s="205"/>
      <c r="T13" s="204"/>
      <c r="U13" s="206"/>
      <c r="V13" s="191"/>
      <c r="W13" s="1069">
        <f ca="1">IF(OR(A13="",LU!$D$3=0),"",COUNTA(C13:V13))</f>
        <v>3</v>
      </c>
      <c r="X13" s="203" t="s">
        <v>157</v>
      </c>
      <c r="Y13" s="204"/>
      <c r="Z13" s="204"/>
      <c r="AA13" s="204"/>
      <c r="AB13" s="207"/>
      <c r="AC13" s="664"/>
      <c r="AD13" s="671"/>
      <c r="AE13" s="1113" t="str">
        <f>A13</f>
        <v>47</v>
      </c>
      <c r="AF13" s="1115" t="str">
        <f>B13</f>
        <v>Ivanna Destroya</v>
      </c>
      <c r="AG13" s="203"/>
      <c r="AH13" s="204"/>
      <c r="AI13" s="204"/>
      <c r="AJ13" s="189" t="s">
        <v>159</v>
      </c>
      <c r="AK13" s="203" t="s">
        <v>20</v>
      </c>
      <c r="AL13" s="204"/>
      <c r="AM13" s="204"/>
      <c r="AN13" s="189"/>
      <c r="AO13" s="205"/>
      <c r="AP13" s="204"/>
      <c r="AQ13" s="204"/>
      <c r="AR13" s="191"/>
      <c r="AS13" s="203"/>
      <c r="AT13" s="204"/>
      <c r="AU13" s="204"/>
      <c r="AV13" s="189"/>
      <c r="AW13" s="205"/>
      <c r="AX13" s="204"/>
      <c r="AY13" s="206"/>
      <c r="AZ13" s="191"/>
      <c r="BA13" s="1069">
        <f ca="1">IF(OR(AE13="",LU!$D$3=0),"",COUNTA(AG13:AZ13))</f>
        <v>2</v>
      </c>
      <c r="BB13" s="386">
        <v>4</v>
      </c>
      <c r="BC13" s="5" t="s">
        <v>157</v>
      </c>
      <c r="BD13" s="5"/>
      <c r="BE13" s="204"/>
      <c r="BF13" s="207"/>
      <c r="BG13" s="194"/>
      <c r="BH13" s="671"/>
    </row>
    <row r="14" spans="1:60" ht="14" thickBot="1">
      <c r="A14" s="1114"/>
      <c r="B14" s="1140"/>
      <c r="C14" s="208">
        <v>2</v>
      </c>
      <c r="D14" s="209">
        <v>3</v>
      </c>
      <c r="E14" s="209">
        <v>20</v>
      </c>
      <c r="F14" s="197"/>
      <c r="G14" s="208"/>
      <c r="H14" s="209"/>
      <c r="I14" s="209"/>
      <c r="J14" s="197"/>
      <c r="K14" s="210"/>
      <c r="L14" s="209"/>
      <c r="M14" s="209"/>
      <c r="N14" s="199"/>
      <c r="O14" s="208"/>
      <c r="P14" s="209"/>
      <c r="Q14" s="209"/>
      <c r="R14" s="197"/>
      <c r="S14" s="210"/>
      <c r="T14" s="209"/>
      <c r="U14" s="211"/>
      <c r="V14" s="199"/>
      <c r="W14" s="1070"/>
      <c r="X14" s="208">
        <v>2</v>
      </c>
      <c r="Y14" s="209"/>
      <c r="Z14" s="209"/>
      <c r="AA14" s="209"/>
      <c r="AB14" s="212"/>
      <c r="AC14" s="665"/>
      <c r="AD14" s="672" t="s">
        <v>15</v>
      </c>
      <c r="AE14" s="1114"/>
      <c r="AF14" s="1116"/>
      <c r="AG14" s="208"/>
      <c r="AH14" s="209"/>
      <c r="AI14" s="209"/>
      <c r="AJ14" s="197">
        <v>4</v>
      </c>
      <c r="AK14" s="208">
        <v>18</v>
      </c>
      <c r="AL14" s="209"/>
      <c r="AM14" s="209"/>
      <c r="AN14" s="197"/>
      <c r="AO14" s="210"/>
      <c r="AP14" s="209"/>
      <c r="AQ14" s="209"/>
      <c r="AR14" s="199"/>
      <c r="AS14" s="208"/>
      <c r="AT14" s="209"/>
      <c r="AU14" s="209"/>
      <c r="AV14" s="197"/>
      <c r="AW14" s="210"/>
      <c r="AX14" s="209"/>
      <c r="AY14" s="211"/>
      <c r="AZ14" s="199"/>
      <c r="BA14" s="1070"/>
      <c r="BB14" s="387">
        <v>4</v>
      </c>
      <c r="BC14" s="388">
        <v>7</v>
      </c>
      <c r="BD14" s="388"/>
      <c r="BE14" s="209"/>
      <c r="BF14" s="212"/>
      <c r="BG14" s="202"/>
      <c r="BH14" s="672" t="s">
        <v>15</v>
      </c>
    </row>
    <row r="15" spans="1:60">
      <c r="A15" s="1129" t="str">
        <f ca="1">IF(Rosters!B17="","",Rosters!B17)</f>
        <v>53</v>
      </c>
      <c r="B15" s="1141" t="str">
        <f ca="1">IF(Rosters!C17="","",Rosters!C17)</f>
        <v>Soul Eater</v>
      </c>
      <c r="C15" s="187"/>
      <c r="D15" s="188"/>
      <c r="E15" s="188"/>
      <c r="F15" s="189"/>
      <c r="G15" s="187"/>
      <c r="H15" s="188"/>
      <c r="I15" s="188"/>
      <c r="J15" s="189"/>
      <c r="K15" s="190"/>
      <c r="L15" s="188"/>
      <c r="M15" s="188"/>
      <c r="N15" s="191"/>
      <c r="O15" s="187"/>
      <c r="P15" s="188"/>
      <c r="Q15" s="188"/>
      <c r="R15" s="189"/>
      <c r="S15" s="190"/>
      <c r="T15" s="188"/>
      <c r="U15" s="192"/>
      <c r="V15" s="191"/>
      <c r="W15" s="1069">
        <f ca="1">IF(OR(A15="",LU!$D$3=0),"",COUNTA(C15:V15))</f>
        <v>0</v>
      </c>
      <c r="X15" s="187" t="s">
        <v>15</v>
      </c>
      <c r="Y15" s="188"/>
      <c r="Z15" s="188"/>
      <c r="AA15" s="188"/>
      <c r="AB15" s="193"/>
      <c r="AC15" s="664"/>
      <c r="AD15" s="670" t="s">
        <v>409</v>
      </c>
      <c r="AE15" s="1129" t="str">
        <f>A15</f>
        <v>53</v>
      </c>
      <c r="AF15" s="1131" t="str">
        <f>B15</f>
        <v>Soul Eater</v>
      </c>
      <c r="AG15" s="213" t="s">
        <v>21</v>
      </c>
      <c r="AH15" s="188" t="s">
        <v>158</v>
      </c>
      <c r="AI15" s="188" t="s">
        <v>158</v>
      </c>
      <c r="AJ15" s="189" t="s">
        <v>158</v>
      </c>
      <c r="AK15" s="187"/>
      <c r="AL15" s="188"/>
      <c r="AM15" s="188"/>
      <c r="AN15" s="189"/>
      <c r="AO15" s="190"/>
      <c r="AP15" s="188"/>
      <c r="AQ15" s="188"/>
      <c r="AR15" s="191"/>
      <c r="AS15" s="187"/>
      <c r="AT15" s="188"/>
      <c r="AU15" s="188"/>
      <c r="AV15" s="189"/>
      <c r="AW15" s="190"/>
      <c r="AX15" s="188"/>
      <c r="AY15" s="192"/>
      <c r="AZ15" s="191"/>
      <c r="BA15" s="1069">
        <f ca="1">IF(OR(AE15="",LU!$D$3=0),"",COUNTA(AG15:AZ15))</f>
        <v>4</v>
      </c>
      <c r="BB15" s="377">
        <v>4</v>
      </c>
      <c r="BC15" s="394"/>
      <c r="BD15" s="275"/>
      <c r="BE15" s="188"/>
      <c r="BF15" s="193"/>
      <c r="BG15" s="194"/>
      <c r="BH15" s="670" t="s">
        <v>409</v>
      </c>
    </row>
    <row r="16" spans="1:60" ht="14" thickBot="1">
      <c r="A16" s="1130"/>
      <c r="B16" s="1142"/>
      <c r="C16" s="195"/>
      <c r="D16" s="196"/>
      <c r="E16" s="196"/>
      <c r="F16" s="197"/>
      <c r="G16" s="195"/>
      <c r="H16" s="196"/>
      <c r="I16" s="196"/>
      <c r="J16" s="197"/>
      <c r="K16" s="198"/>
      <c r="L16" s="196"/>
      <c r="M16" s="196"/>
      <c r="N16" s="199"/>
      <c r="O16" s="195"/>
      <c r="P16" s="196"/>
      <c r="Q16" s="196"/>
      <c r="R16" s="197"/>
      <c r="S16" s="198"/>
      <c r="T16" s="196"/>
      <c r="U16" s="200"/>
      <c r="V16" s="199"/>
      <c r="W16" s="1070"/>
      <c r="X16" s="195">
        <v>19</v>
      </c>
      <c r="Y16" s="196"/>
      <c r="Z16" s="196"/>
      <c r="AA16" s="196"/>
      <c r="AB16" s="201"/>
      <c r="AC16" s="665"/>
      <c r="AD16" s="671"/>
      <c r="AE16" s="1130"/>
      <c r="AF16" s="1132"/>
      <c r="AG16" s="214">
        <v>10</v>
      </c>
      <c r="AH16" s="196">
        <v>10</v>
      </c>
      <c r="AI16" s="196">
        <v>11</v>
      </c>
      <c r="AJ16" s="197">
        <v>11</v>
      </c>
      <c r="AK16" s="195"/>
      <c r="AL16" s="196"/>
      <c r="AM16" s="196"/>
      <c r="AN16" s="197"/>
      <c r="AO16" s="198"/>
      <c r="AP16" s="196"/>
      <c r="AQ16" s="196"/>
      <c r="AR16" s="199"/>
      <c r="AS16" s="195"/>
      <c r="AT16" s="196"/>
      <c r="AU16" s="196"/>
      <c r="AV16" s="197"/>
      <c r="AW16" s="198"/>
      <c r="AX16" s="196"/>
      <c r="AY16" s="200"/>
      <c r="AZ16" s="199"/>
      <c r="BA16" s="1070"/>
      <c r="BB16" s="383">
        <v>11</v>
      </c>
      <c r="BC16" s="384"/>
      <c r="BD16" s="384"/>
      <c r="BE16" s="196"/>
      <c r="BF16" s="201"/>
      <c r="BG16" s="202"/>
      <c r="BH16" s="671"/>
    </row>
    <row r="17" spans="1:60">
      <c r="A17" s="1113" t="str">
        <f ca="1">IF(Rosters!B18="","",Rosters!B18)</f>
        <v>71</v>
      </c>
      <c r="B17" s="1139" t="str">
        <f ca="1">IF(Rosters!C18="","",Rosters!C18)</f>
        <v>e. gargiulo</v>
      </c>
      <c r="C17" s="203"/>
      <c r="D17" s="204"/>
      <c r="E17" s="204"/>
      <c r="F17" s="189"/>
      <c r="G17" s="203"/>
      <c r="H17" s="204"/>
      <c r="I17" s="204"/>
      <c r="J17" s="189"/>
      <c r="K17" s="205"/>
      <c r="L17" s="204"/>
      <c r="M17" s="204"/>
      <c r="N17" s="191"/>
      <c r="O17" s="203"/>
      <c r="P17" s="204"/>
      <c r="Q17" s="204"/>
      <c r="R17" s="189"/>
      <c r="S17" s="205"/>
      <c r="T17" s="204"/>
      <c r="U17" s="206"/>
      <c r="V17" s="191"/>
      <c r="W17" s="1069">
        <f ca="1">IF(OR(A17="",LU!$D$3=0),"",COUNTA(C17:V17))</f>
        <v>0</v>
      </c>
      <c r="X17" s="203"/>
      <c r="Y17" s="204"/>
      <c r="Z17" s="204"/>
      <c r="AA17" s="204"/>
      <c r="AB17" s="207"/>
      <c r="AC17" s="664"/>
      <c r="AD17" s="672" t="s">
        <v>170</v>
      </c>
      <c r="AE17" s="1113" t="str">
        <f>A17</f>
        <v>71</v>
      </c>
      <c r="AF17" s="1115" t="str">
        <f>B17</f>
        <v>e. gargiulo</v>
      </c>
      <c r="AG17" s="203" t="s">
        <v>158</v>
      </c>
      <c r="AH17" s="204"/>
      <c r="AI17" s="204"/>
      <c r="AJ17" s="189"/>
      <c r="AK17" s="203"/>
      <c r="AL17" s="204"/>
      <c r="AM17" s="204"/>
      <c r="AN17" s="189"/>
      <c r="AO17" s="205"/>
      <c r="AP17" s="204"/>
      <c r="AQ17" s="204"/>
      <c r="AR17" s="191"/>
      <c r="AS17" s="203"/>
      <c r="AT17" s="204"/>
      <c r="AU17" s="204"/>
      <c r="AV17" s="189"/>
      <c r="AW17" s="205"/>
      <c r="AX17" s="204"/>
      <c r="AY17" s="206"/>
      <c r="AZ17" s="191"/>
      <c r="BA17" s="1069">
        <f ca="1">IF(OR(AE17="",LU!$D$3=0),"",COUNTA(AG17:AZ17))</f>
        <v>1</v>
      </c>
      <c r="BB17" s="386"/>
      <c r="BC17" s="395"/>
      <c r="BD17" s="5"/>
      <c r="BE17" s="204"/>
      <c r="BF17" s="207"/>
      <c r="BG17" s="194"/>
      <c r="BH17" s="672" t="s">
        <v>170</v>
      </c>
    </row>
    <row r="18" spans="1:60" ht="14" thickBot="1">
      <c r="A18" s="1114"/>
      <c r="B18" s="1140"/>
      <c r="C18" s="208"/>
      <c r="D18" s="209"/>
      <c r="E18" s="209"/>
      <c r="F18" s="197"/>
      <c r="G18" s="208"/>
      <c r="H18" s="209"/>
      <c r="I18" s="209"/>
      <c r="J18" s="197"/>
      <c r="K18" s="210"/>
      <c r="L18" s="209"/>
      <c r="M18" s="209"/>
      <c r="N18" s="199"/>
      <c r="O18" s="208"/>
      <c r="P18" s="209"/>
      <c r="Q18" s="209"/>
      <c r="R18" s="197"/>
      <c r="S18" s="210"/>
      <c r="T18" s="209"/>
      <c r="U18" s="211"/>
      <c r="V18" s="199"/>
      <c r="W18" s="1070"/>
      <c r="X18" s="208"/>
      <c r="Y18" s="209"/>
      <c r="Z18" s="209"/>
      <c r="AA18" s="209"/>
      <c r="AB18" s="212"/>
      <c r="AC18" s="665"/>
      <c r="AD18" s="670" t="s">
        <v>423</v>
      </c>
      <c r="AE18" s="1114"/>
      <c r="AF18" s="1116"/>
      <c r="AG18" s="208">
        <v>3</v>
      </c>
      <c r="AH18" s="209"/>
      <c r="AI18" s="209"/>
      <c r="AJ18" s="197"/>
      <c r="AK18" s="208"/>
      <c r="AL18" s="209"/>
      <c r="AM18" s="209"/>
      <c r="AN18" s="197"/>
      <c r="AO18" s="210"/>
      <c r="AP18" s="209"/>
      <c r="AQ18" s="209"/>
      <c r="AR18" s="199"/>
      <c r="AS18" s="208"/>
      <c r="AT18" s="209"/>
      <c r="AU18" s="209"/>
      <c r="AV18" s="197"/>
      <c r="AW18" s="210"/>
      <c r="AX18" s="209"/>
      <c r="AY18" s="211"/>
      <c r="AZ18" s="199"/>
      <c r="BA18" s="1070"/>
      <c r="BB18" s="387"/>
      <c r="BC18" s="388"/>
      <c r="BD18" s="388"/>
      <c r="BE18" s="209"/>
      <c r="BF18" s="212"/>
      <c r="BG18" s="202"/>
      <c r="BH18" s="670" t="s">
        <v>423</v>
      </c>
    </row>
    <row r="19" spans="1:60">
      <c r="A19" s="1129" t="str">
        <f ca="1">IF(Rosters!B19="","",Rosters!B19)</f>
        <v>68</v>
      </c>
      <c r="B19" s="1141" t="str">
        <f ca="1">IF(Rosters!C19="","",Rosters!C19)</f>
        <v>Stroker Ace</v>
      </c>
      <c r="C19" s="187" t="s">
        <v>158</v>
      </c>
      <c r="D19" s="188" t="s">
        <v>158</v>
      </c>
      <c r="E19" s="188"/>
      <c r="F19" s="189"/>
      <c r="G19" s="187"/>
      <c r="H19" s="188"/>
      <c r="I19" s="188"/>
      <c r="J19" s="189"/>
      <c r="K19" s="190"/>
      <c r="L19" s="188"/>
      <c r="M19" s="188"/>
      <c r="N19" s="191"/>
      <c r="O19" s="187"/>
      <c r="P19" s="188"/>
      <c r="Q19" s="188"/>
      <c r="R19" s="189"/>
      <c r="S19" s="190"/>
      <c r="T19" s="188"/>
      <c r="U19" s="192"/>
      <c r="V19" s="191"/>
      <c r="W19" s="1069">
        <f ca="1">IF(OR(A19="",LU!$D$3=0),"",COUNTA(C19:V19))</f>
        <v>2</v>
      </c>
      <c r="X19" s="187"/>
      <c r="Y19" s="188"/>
      <c r="Z19" s="188"/>
      <c r="AA19" s="188"/>
      <c r="AB19" s="193"/>
      <c r="AC19" s="664"/>
      <c r="AD19" s="671"/>
      <c r="AE19" s="1129" t="str">
        <f>A19</f>
        <v>68</v>
      </c>
      <c r="AF19" s="1131" t="str">
        <f>B19</f>
        <v>Stroker Ace</v>
      </c>
      <c r="AG19" s="213"/>
      <c r="AH19" s="188"/>
      <c r="AI19" s="188" t="s">
        <v>22</v>
      </c>
      <c r="AJ19" s="189"/>
      <c r="AK19" s="187"/>
      <c r="AL19" s="188"/>
      <c r="AM19" s="188"/>
      <c r="AN19" s="189"/>
      <c r="AO19" s="190"/>
      <c r="AP19" s="188"/>
      <c r="AQ19" s="188"/>
      <c r="AR19" s="191"/>
      <c r="AS19" s="187"/>
      <c r="AT19" s="188"/>
      <c r="AU19" s="188"/>
      <c r="AV19" s="189"/>
      <c r="AW19" s="190"/>
      <c r="AX19" s="188"/>
      <c r="AY19" s="192"/>
      <c r="AZ19" s="191"/>
      <c r="BA19" s="1069">
        <f ca="1">IF(OR(AE19="",LU!$D$3=0),"",COUNTA(AG19:AZ19))</f>
        <v>1</v>
      </c>
      <c r="BB19" s="377" t="s">
        <v>158</v>
      </c>
      <c r="BC19" s="394" t="s">
        <v>22</v>
      </c>
      <c r="BD19" s="275" t="s">
        <v>193</v>
      </c>
      <c r="BE19" s="188"/>
      <c r="BF19" s="193"/>
      <c r="BG19" s="194"/>
      <c r="BH19" s="671"/>
    </row>
    <row r="20" spans="1:60" ht="14" thickBot="1">
      <c r="A20" s="1130"/>
      <c r="B20" s="1142"/>
      <c r="C20" s="195">
        <v>12</v>
      </c>
      <c r="D20" s="196">
        <v>18</v>
      </c>
      <c r="E20" s="196"/>
      <c r="F20" s="197"/>
      <c r="G20" s="195"/>
      <c r="H20" s="196"/>
      <c r="I20" s="196"/>
      <c r="J20" s="197"/>
      <c r="K20" s="198"/>
      <c r="L20" s="196"/>
      <c r="M20" s="196"/>
      <c r="N20" s="199"/>
      <c r="O20" s="195"/>
      <c r="P20" s="196"/>
      <c r="Q20" s="196"/>
      <c r="R20" s="197"/>
      <c r="S20" s="198"/>
      <c r="T20" s="196"/>
      <c r="U20" s="200"/>
      <c r="V20" s="199"/>
      <c r="W20" s="1070"/>
      <c r="X20" s="195"/>
      <c r="Y20" s="196"/>
      <c r="Z20" s="196"/>
      <c r="AA20" s="196"/>
      <c r="AB20" s="201"/>
      <c r="AC20" s="665"/>
      <c r="AD20" s="672" t="s">
        <v>20</v>
      </c>
      <c r="AE20" s="1130"/>
      <c r="AF20" s="1132"/>
      <c r="AG20" s="214"/>
      <c r="AH20" s="196"/>
      <c r="AI20" s="196">
        <v>16</v>
      </c>
      <c r="AJ20" s="197"/>
      <c r="AK20" s="195"/>
      <c r="AL20" s="196"/>
      <c r="AM20" s="196"/>
      <c r="AN20" s="197"/>
      <c r="AO20" s="198"/>
      <c r="AP20" s="196"/>
      <c r="AQ20" s="196"/>
      <c r="AR20" s="199"/>
      <c r="AS20" s="195"/>
      <c r="AT20" s="196"/>
      <c r="AU20" s="196"/>
      <c r="AV20" s="197"/>
      <c r="AW20" s="198"/>
      <c r="AX20" s="196"/>
      <c r="AY20" s="200"/>
      <c r="AZ20" s="199"/>
      <c r="BA20" s="1070"/>
      <c r="BB20" s="383">
        <v>4</v>
      </c>
      <c r="BC20" s="384">
        <v>8</v>
      </c>
      <c r="BD20" s="384">
        <v>12</v>
      </c>
      <c r="BE20" s="196"/>
      <c r="BF20" s="201"/>
      <c r="BG20" s="202"/>
      <c r="BH20" s="672" t="s">
        <v>20</v>
      </c>
    </row>
    <row r="21" spans="1:60">
      <c r="A21" s="1113" t="str">
        <f ca="1">IF(Rosters!B20="","",Rosters!B20)</f>
        <v>69</v>
      </c>
      <c r="B21" s="1139" t="str">
        <f ca="1">IF(Rosters!C20="","",Rosters!C20)</f>
        <v>Dagney Taghurt</v>
      </c>
      <c r="C21" s="203" t="s">
        <v>158</v>
      </c>
      <c r="D21" s="204" t="s">
        <v>157</v>
      </c>
      <c r="E21" s="204" t="s">
        <v>168</v>
      </c>
      <c r="F21" s="189" t="s">
        <v>169</v>
      </c>
      <c r="G21" s="203"/>
      <c r="H21" s="204"/>
      <c r="I21" s="204"/>
      <c r="J21" s="189"/>
      <c r="K21" s="205"/>
      <c r="L21" s="204"/>
      <c r="M21" s="204"/>
      <c r="N21" s="191"/>
      <c r="O21" s="203"/>
      <c r="P21" s="204"/>
      <c r="Q21" s="204"/>
      <c r="R21" s="189"/>
      <c r="S21" s="205"/>
      <c r="T21" s="204"/>
      <c r="U21" s="206"/>
      <c r="V21" s="191"/>
      <c r="W21" s="1069">
        <f ca="1">IF(OR(A21="",LU!$D$3=0),"",COUNTA(C21:V21))</f>
        <v>4</v>
      </c>
      <c r="X21" s="203">
        <v>4</v>
      </c>
      <c r="Y21" s="204"/>
      <c r="Z21" s="204"/>
      <c r="AA21" s="204"/>
      <c r="AB21" s="207"/>
      <c r="AC21" s="664"/>
      <c r="AD21" s="670" t="s">
        <v>410</v>
      </c>
      <c r="AE21" s="1113" t="str">
        <f>A21</f>
        <v>69</v>
      </c>
      <c r="AF21" s="1115" t="str">
        <f>B21</f>
        <v>Dagney Taghurt</v>
      </c>
      <c r="AG21" s="203" t="s">
        <v>169</v>
      </c>
      <c r="AH21" s="204" t="s">
        <v>169</v>
      </c>
      <c r="AI21" s="204" t="s">
        <v>22</v>
      </c>
      <c r="AJ21" s="189"/>
      <c r="AK21" s="203"/>
      <c r="AL21" s="204"/>
      <c r="AM21" s="204"/>
      <c r="AN21" s="189"/>
      <c r="AO21" s="205"/>
      <c r="AP21" s="204"/>
      <c r="AQ21" s="204"/>
      <c r="AR21" s="191"/>
      <c r="AS21" s="203"/>
      <c r="AT21" s="204"/>
      <c r="AU21" s="204"/>
      <c r="AV21" s="189"/>
      <c r="AW21" s="205"/>
      <c r="AX21" s="204"/>
      <c r="AY21" s="206"/>
      <c r="AZ21" s="191"/>
      <c r="BA21" s="1069">
        <f ca="1">IF(OR(AE21="",LU!$D$3=0),"",COUNTA(AG21:AZ21))</f>
        <v>3</v>
      </c>
      <c r="BB21" s="386"/>
      <c r="BC21" s="395"/>
      <c r="BD21" s="5"/>
      <c r="BE21" s="204"/>
      <c r="BF21" s="207"/>
      <c r="BG21" s="194"/>
      <c r="BH21" s="670" t="s">
        <v>410</v>
      </c>
    </row>
    <row r="22" spans="1:60" ht="14" thickBot="1">
      <c r="A22" s="1114"/>
      <c r="B22" s="1140"/>
      <c r="C22" s="208">
        <v>8</v>
      </c>
      <c r="D22" s="209">
        <v>8</v>
      </c>
      <c r="E22" s="209">
        <v>11</v>
      </c>
      <c r="F22" s="197">
        <v>11</v>
      </c>
      <c r="G22" s="208"/>
      <c r="H22" s="209"/>
      <c r="I22" s="209"/>
      <c r="J22" s="197"/>
      <c r="K22" s="210"/>
      <c r="L22" s="209"/>
      <c r="M22" s="209"/>
      <c r="N22" s="199"/>
      <c r="O22" s="208"/>
      <c r="P22" s="209"/>
      <c r="Q22" s="209"/>
      <c r="R22" s="197"/>
      <c r="S22" s="210"/>
      <c r="T22" s="209"/>
      <c r="U22" s="211"/>
      <c r="V22" s="199"/>
      <c r="W22" s="1070"/>
      <c r="X22" s="208">
        <v>11</v>
      </c>
      <c r="Y22" s="209"/>
      <c r="Z22" s="209"/>
      <c r="AA22" s="209"/>
      <c r="AB22" s="212"/>
      <c r="AC22" s="665"/>
      <c r="AD22" s="671"/>
      <c r="AE22" s="1114"/>
      <c r="AF22" s="1116"/>
      <c r="AG22" s="208">
        <v>4</v>
      </c>
      <c r="AH22" s="209">
        <v>4</v>
      </c>
      <c r="AI22" s="209">
        <v>4</v>
      </c>
      <c r="AJ22" s="197"/>
      <c r="AK22" s="208"/>
      <c r="AL22" s="209"/>
      <c r="AM22" s="209"/>
      <c r="AN22" s="197"/>
      <c r="AO22" s="210"/>
      <c r="AP22" s="209"/>
      <c r="AQ22" s="209"/>
      <c r="AR22" s="199"/>
      <c r="AS22" s="208"/>
      <c r="AT22" s="209"/>
      <c r="AU22" s="209"/>
      <c r="AV22" s="197"/>
      <c r="AW22" s="210"/>
      <c r="AX22" s="209"/>
      <c r="AY22" s="211"/>
      <c r="AZ22" s="199"/>
      <c r="BA22" s="1070"/>
      <c r="BB22" s="387"/>
      <c r="BC22" s="388"/>
      <c r="BD22" s="388"/>
      <c r="BE22" s="209"/>
      <c r="BF22" s="212"/>
      <c r="BG22" s="202"/>
      <c r="BH22" s="671"/>
    </row>
    <row r="23" spans="1:60">
      <c r="A23" s="1129" t="str">
        <f ca="1">IF(Rosters!B21="","",Rosters!B21)</f>
        <v>80mph</v>
      </c>
      <c r="B23" s="1141" t="str">
        <f ca="1">IF(Rosters!C21="","",Rosters!C21)</f>
        <v>Pretty Scarrie</v>
      </c>
      <c r="C23" s="187" t="s">
        <v>158</v>
      </c>
      <c r="D23" s="188" t="s">
        <v>159</v>
      </c>
      <c r="E23" s="188" t="s">
        <v>22</v>
      </c>
      <c r="F23" s="189" t="s">
        <v>157</v>
      </c>
      <c r="G23" s="187" t="s">
        <v>158</v>
      </c>
      <c r="H23" s="188" t="s">
        <v>157</v>
      </c>
      <c r="I23" s="188" t="s">
        <v>169</v>
      </c>
      <c r="J23" s="189" t="s">
        <v>159</v>
      </c>
      <c r="K23" s="190" t="s">
        <v>168</v>
      </c>
      <c r="L23" s="188"/>
      <c r="M23" s="188"/>
      <c r="N23" s="191"/>
      <c r="O23" s="187"/>
      <c r="P23" s="188"/>
      <c r="Q23" s="188"/>
      <c r="R23" s="189"/>
      <c r="S23" s="190"/>
      <c r="T23" s="188"/>
      <c r="U23" s="192"/>
      <c r="V23" s="191"/>
      <c r="W23" s="1069">
        <f ca="1">IF(OR(A23="",LU!$D$3=0),"",COUNTA(C23:V23))</f>
        <v>9</v>
      </c>
      <c r="X23" s="187">
        <v>4</v>
      </c>
      <c r="Y23" s="188">
        <v>4</v>
      </c>
      <c r="Z23" s="188"/>
      <c r="AA23" s="188"/>
      <c r="AB23" s="193"/>
      <c r="AC23" s="664"/>
      <c r="AD23" s="672" t="s">
        <v>21</v>
      </c>
      <c r="AE23" s="1129" t="str">
        <f>A23</f>
        <v>80mph</v>
      </c>
      <c r="AF23" s="1131" t="str">
        <f>B23</f>
        <v>Pretty Scarrie</v>
      </c>
      <c r="AG23" s="187"/>
      <c r="AH23" s="188" t="s">
        <v>168</v>
      </c>
      <c r="AI23" s="188" t="s">
        <v>158</v>
      </c>
      <c r="AJ23" s="189" t="s">
        <v>22</v>
      </c>
      <c r="AK23" s="187"/>
      <c r="AL23" s="188"/>
      <c r="AM23" s="188"/>
      <c r="AN23" s="189"/>
      <c r="AO23" s="190"/>
      <c r="AP23" s="188"/>
      <c r="AQ23" s="188"/>
      <c r="AR23" s="191"/>
      <c r="AS23" s="187"/>
      <c r="AT23" s="188"/>
      <c r="AU23" s="188"/>
      <c r="AV23" s="189"/>
      <c r="AW23" s="190"/>
      <c r="AX23" s="188"/>
      <c r="AY23" s="192"/>
      <c r="AZ23" s="191"/>
      <c r="BA23" s="1069">
        <f ca="1">IF(OR(AE23="",LU!$D$3=0),"",COUNTA(AG23:AZ23))</f>
        <v>3</v>
      </c>
      <c r="BB23" s="377" t="s">
        <v>157</v>
      </c>
      <c r="BC23" s="394">
        <v>4</v>
      </c>
      <c r="BD23" s="275"/>
      <c r="BE23" s="188"/>
      <c r="BF23" s="193"/>
      <c r="BG23" s="194"/>
      <c r="BH23" s="672" t="s">
        <v>21</v>
      </c>
    </row>
    <row r="24" spans="1:60" ht="14" thickBot="1">
      <c r="A24" s="1130"/>
      <c r="B24" s="1142"/>
      <c r="C24" s="195">
        <v>3</v>
      </c>
      <c r="D24" s="196">
        <v>6</v>
      </c>
      <c r="E24" s="196">
        <v>8</v>
      </c>
      <c r="F24" s="197">
        <v>8</v>
      </c>
      <c r="G24" s="195">
        <v>10</v>
      </c>
      <c r="H24" s="196">
        <v>10</v>
      </c>
      <c r="I24" s="196">
        <v>11</v>
      </c>
      <c r="J24" s="197">
        <v>16</v>
      </c>
      <c r="K24" s="198">
        <v>21</v>
      </c>
      <c r="L24" s="196"/>
      <c r="M24" s="196"/>
      <c r="N24" s="199"/>
      <c r="O24" s="195"/>
      <c r="P24" s="196"/>
      <c r="Q24" s="196"/>
      <c r="R24" s="197"/>
      <c r="S24" s="198"/>
      <c r="T24" s="196"/>
      <c r="U24" s="200"/>
      <c r="V24" s="199"/>
      <c r="W24" s="1070"/>
      <c r="X24" s="195">
        <v>8</v>
      </c>
      <c r="Y24" s="196">
        <v>16</v>
      </c>
      <c r="Z24" s="196"/>
      <c r="AA24" s="196"/>
      <c r="AB24" s="201"/>
      <c r="AC24" s="665"/>
      <c r="AD24" s="670" t="s">
        <v>427</v>
      </c>
      <c r="AE24" s="1130"/>
      <c r="AF24" s="1132"/>
      <c r="AG24" s="195"/>
      <c r="AH24" s="196">
        <v>7</v>
      </c>
      <c r="AI24" s="196">
        <v>8</v>
      </c>
      <c r="AJ24" s="197">
        <v>8</v>
      </c>
      <c r="AK24" s="195"/>
      <c r="AL24" s="196"/>
      <c r="AM24" s="196"/>
      <c r="AN24" s="197"/>
      <c r="AO24" s="198"/>
      <c r="AP24" s="196"/>
      <c r="AQ24" s="196"/>
      <c r="AR24" s="199"/>
      <c r="AS24" s="195"/>
      <c r="AT24" s="196"/>
      <c r="AU24" s="196"/>
      <c r="AV24" s="197"/>
      <c r="AW24" s="198"/>
      <c r="AX24" s="196"/>
      <c r="AY24" s="200"/>
      <c r="AZ24" s="199"/>
      <c r="BA24" s="1070"/>
      <c r="BB24" s="383">
        <v>8</v>
      </c>
      <c r="BC24" s="384">
        <v>8</v>
      </c>
      <c r="BD24" s="384"/>
      <c r="BE24" s="196"/>
      <c r="BF24" s="201"/>
      <c r="BG24" s="202"/>
      <c r="BH24" s="670" t="s">
        <v>427</v>
      </c>
    </row>
    <row r="25" spans="1:60">
      <c r="A25" s="1113" t="str">
        <f ca="1">IF(Rosters!B22="","",Rosters!B22)</f>
        <v>99</v>
      </c>
      <c r="B25" s="1139" t="str">
        <f ca="1">IF(Rosters!C22="","",Rosters!C22)</f>
        <v>Skank Williams</v>
      </c>
      <c r="C25" s="203"/>
      <c r="D25" s="204"/>
      <c r="E25" s="204"/>
      <c r="F25" s="189"/>
      <c r="G25" s="203"/>
      <c r="H25" s="204"/>
      <c r="I25" s="204"/>
      <c r="J25" s="189"/>
      <c r="K25" s="205"/>
      <c r="L25" s="204"/>
      <c r="M25" s="204"/>
      <c r="N25" s="191"/>
      <c r="O25" s="203"/>
      <c r="P25" s="204"/>
      <c r="Q25" s="204"/>
      <c r="R25" s="189"/>
      <c r="S25" s="205"/>
      <c r="T25" s="204"/>
      <c r="U25" s="206"/>
      <c r="V25" s="191"/>
      <c r="W25" s="1069">
        <f ca="1">IF(OR(A25="",LU!$D$3=0),"",COUNTA(C25:V25))</f>
        <v>0</v>
      </c>
      <c r="X25" s="203"/>
      <c r="Y25" s="204"/>
      <c r="Z25" s="204"/>
      <c r="AA25" s="204"/>
      <c r="AB25" s="207"/>
      <c r="AC25" s="664"/>
      <c r="AD25" s="671"/>
      <c r="AE25" s="1113" t="str">
        <f>A25</f>
        <v>99</v>
      </c>
      <c r="AF25" s="1115" t="str">
        <f>B25</f>
        <v>Skank Williams</v>
      </c>
      <c r="AG25" s="203" t="s">
        <v>159</v>
      </c>
      <c r="AH25" s="204"/>
      <c r="AI25" s="204"/>
      <c r="AJ25" s="189"/>
      <c r="AK25" s="203"/>
      <c r="AL25" s="204"/>
      <c r="AM25" s="204"/>
      <c r="AN25" s="189"/>
      <c r="AO25" s="205"/>
      <c r="AP25" s="204"/>
      <c r="AQ25" s="204"/>
      <c r="AR25" s="191"/>
      <c r="AS25" s="203"/>
      <c r="AT25" s="204"/>
      <c r="AU25" s="204"/>
      <c r="AV25" s="189"/>
      <c r="AW25" s="205"/>
      <c r="AX25" s="204"/>
      <c r="AY25" s="206"/>
      <c r="AZ25" s="191"/>
      <c r="BA25" s="1069">
        <f ca="1">IF(OR(AE25="",LU!$D$3=0),"",COUNTA(AG25:AZ25))</f>
        <v>1</v>
      </c>
      <c r="BB25" s="386" t="s">
        <v>22</v>
      </c>
      <c r="BC25" s="395"/>
      <c r="BD25" s="5"/>
      <c r="BE25" s="204"/>
      <c r="BF25" s="207"/>
      <c r="BG25" s="194"/>
      <c r="BH25" s="671"/>
    </row>
    <row r="26" spans="1:60" ht="14" thickBot="1">
      <c r="A26" s="1114"/>
      <c r="B26" s="1140"/>
      <c r="C26" s="208"/>
      <c r="D26" s="209"/>
      <c r="E26" s="209"/>
      <c r="F26" s="197"/>
      <c r="G26" s="208"/>
      <c r="H26" s="209"/>
      <c r="I26" s="209"/>
      <c r="J26" s="197"/>
      <c r="K26" s="210"/>
      <c r="L26" s="209"/>
      <c r="M26" s="209"/>
      <c r="N26" s="199"/>
      <c r="O26" s="208"/>
      <c r="P26" s="209"/>
      <c r="Q26" s="209"/>
      <c r="R26" s="197"/>
      <c r="S26" s="210"/>
      <c r="T26" s="209"/>
      <c r="U26" s="211"/>
      <c r="V26" s="199"/>
      <c r="W26" s="1070"/>
      <c r="X26" s="208"/>
      <c r="Y26" s="209"/>
      <c r="Z26" s="209"/>
      <c r="AA26" s="209"/>
      <c r="AB26" s="212"/>
      <c r="AC26" s="665"/>
      <c r="AD26" s="672" t="s">
        <v>156</v>
      </c>
      <c r="AE26" s="1114"/>
      <c r="AF26" s="1116"/>
      <c r="AG26" s="208">
        <v>16</v>
      </c>
      <c r="AH26" s="209"/>
      <c r="AI26" s="209"/>
      <c r="AJ26" s="197"/>
      <c r="AK26" s="208"/>
      <c r="AL26" s="209"/>
      <c r="AM26" s="209"/>
      <c r="AN26" s="197"/>
      <c r="AO26" s="210"/>
      <c r="AP26" s="209"/>
      <c r="AQ26" s="209"/>
      <c r="AR26" s="199"/>
      <c r="AS26" s="208"/>
      <c r="AT26" s="209"/>
      <c r="AU26" s="209"/>
      <c r="AV26" s="197"/>
      <c r="AW26" s="210"/>
      <c r="AX26" s="209"/>
      <c r="AY26" s="211"/>
      <c r="AZ26" s="199"/>
      <c r="BA26" s="1070"/>
      <c r="BB26" s="387">
        <v>11</v>
      </c>
      <c r="BC26" s="388"/>
      <c r="BD26" s="388"/>
      <c r="BE26" s="209"/>
      <c r="BF26" s="212"/>
      <c r="BG26" s="202"/>
      <c r="BH26" s="672" t="s">
        <v>156</v>
      </c>
    </row>
    <row r="27" spans="1:60">
      <c r="A27" s="1129" t="str">
        <f ca="1">IF(Rosters!B23="","",Rosters!B23)</f>
        <v>96</v>
      </c>
      <c r="B27" s="1141" t="str">
        <f ca="1">IF(Rosters!C23="","",Rosters!C23)</f>
        <v>Finnish-Her</v>
      </c>
      <c r="C27" s="187"/>
      <c r="D27" s="188"/>
      <c r="E27" s="188"/>
      <c r="F27" s="189"/>
      <c r="G27" s="187"/>
      <c r="H27" s="188"/>
      <c r="I27" s="188"/>
      <c r="J27" s="189"/>
      <c r="K27" s="190"/>
      <c r="L27" s="188"/>
      <c r="M27" s="188"/>
      <c r="N27" s="191"/>
      <c r="O27" s="187"/>
      <c r="P27" s="188"/>
      <c r="Q27" s="188"/>
      <c r="R27" s="189"/>
      <c r="S27" s="190"/>
      <c r="T27" s="188"/>
      <c r="U27" s="192"/>
      <c r="V27" s="191"/>
      <c r="W27" s="1069">
        <f ca="1">IF(OR(A27="",LU!$D$3=0),"",COUNTA(C27:V27))</f>
        <v>0</v>
      </c>
      <c r="X27" s="187"/>
      <c r="Y27" s="188"/>
      <c r="Z27" s="188"/>
      <c r="AA27" s="188"/>
      <c r="AB27" s="193"/>
      <c r="AC27" s="664"/>
      <c r="AD27" s="670" t="s">
        <v>424</v>
      </c>
      <c r="AE27" s="1129" t="str">
        <f>A27</f>
        <v>96</v>
      </c>
      <c r="AF27" s="1131" t="str">
        <f>B27</f>
        <v>Finnish-Her</v>
      </c>
      <c r="AG27" s="213"/>
      <c r="AH27" s="188"/>
      <c r="AI27" s="188"/>
      <c r="AJ27" s="189"/>
      <c r="AK27" s="187"/>
      <c r="AL27" s="188"/>
      <c r="AM27" s="188"/>
      <c r="AN27" s="189"/>
      <c r="AO27" s="190"/>
      <c r="AP27" s="188"/>
      <c r="AQ27" s="188"/>
      <c r="AR27" s="191"/>
      <c r="AS27" s="187"/>
      <c r="AT27" s="188"/>
      <c r="AU27" s="188"/>
      <c r="AV27" s="189"/>
      <c r="AW27" s="190"/>
      <c r="AX27" s="188"/>
      <c r="AY27" s="192"/>
      <c r="AZ27" s="191"/>
      <c r="BA27" s="1069">
        <f ca="1">IF(OR(AE27="",LU!$D$3=0),"",COUNTA(AG27:AZ27))</f>
        <v>0</v>
      </c>
      <c r="BB27" s="187"/>
      <c r="BC27" s="188"/>
      <c r="BD27" s="188"/>
      <c r="BE27" s="188"/>
      <c r="BF27" s="193"/>
      <c r="BG27" s="194"/>
      <c r="BH27" s="670" t="s">
        <v>424</v>
      </c>
    </row>
    <row r="28" spans="1:60" ht="14" thickBot="1">
      <c r="A28" s="1130"/>
      <c r="B28" s="1142"/>
      <c r="C28" s="195"/>
      <c r="D28" s="196"/>
      <c r="E28" s="196"/>
      <c r="F28" s="197"/>
      <c r="G28" s="195"/>
      <c r="H28" s="196"/>
      <c r="I28" s="196"/>
      <c r="J28" s="197"/>
      <c r="K28" s="198"/>
      <c r="L28" s="196"/>
      <c r="M28" s="196"/>
      <c r="N28" s="199"/>
      <c r="O28" s="195"/>
      <c r="P28" s="196"/>
      <c r="Q28" s="196"/>
      <c r="R28" s="197"/>
      <c r="S28" s="198"/>
      <c r="T28" s="196"/>
      <c r="U28" s="200"/>
      <c r="V28" s="199"/>
      <c r="W28" s="1070"/>
      <c r="X28" s="195"/>
      <c r="Y28" s="196"/>
      <c r="Z28" s="196"/>
      <c r="AA28" s="196"/>
      <c r="AB28" s="201"/>
      <c r="AC28" s="665"/>
      <c r="AD28" s="671"/>
      <c r="AE28" s="1130"/>
      <c r="AF28" s="1132"/>
      <c r="AG28" s="214"/>
      <c r="AH28" s="196"/>
      <c r="AI28" s="196"/>
      <c r="AJ28" s="197"/>
      <c r="AK28" s="195"/>
      <c r="AL28" s="196"/>
      <c r="AM28" s="196"/>
      <c r="AN28" s="197"/>
      <c r="AO28" s="198"/>
      <c r="AP28" s="196"/>
      <c r="AQ28" s="196"/>
      <c r="AR28" s="199"/>
      <c r="AS28" s="195"/>
      <c r="AT28" s="196"/>
      <c r="AU28" s="196"/>
      <c r="AV28" s="197"/>
      <c r="AW28" s="198"/>
      <c r="AX28" s="196"/>
      <c r="AY28" s="200"/>
      <c r="AZ28" s="199"/>
      <c r="BA28" s="1070"/>
      <c r="BB28" s="195"/>
      <c r="BC28" s="196"/>
      <c r="BD28" s="196"/>
      <c r="BE28" s="196"/>
      <c r="BF28" s="201"/>
      <c r="BG28" s="202"/>
      <c r="BH28" s="671"/>
    </row>
    <row r="29" spans="1:60">
      <c r="A29" s="1113" t="str">
        <f ca="1">IF(Rosters!B24="","",Rosters!B24)</f>
        <v>fish</v>
      </c>
      <c r="B29" s="1139" t="str">
        <f ca="1">IF(Rosters!C24="","",Rosters!C24)</f>
        <v>Eva Lucien</v>
      </c>
      <c r="C29" s="203" t="s">
        <v>158</v>
      </c>
      <c r="D29" s="204" t="s">
        <v>22</v>
      </c>
      <c r="E29" s="204"/>
      <c r="F29" s="189"/>
      <c r="G29" s="203"/>
      <c r="H29" s="204"/>
      <c r="I29" s="204"/>
      <c r="J29" s="189"/>
      <c r="K29" s="205"/>
      <c r="L29" s="204"/>
      <c r="M29" s="204"/>
      <c r="N29" s="191"/>
      <c r="O29" s="203"/>
      <c r="P29" s="204"/>
      <c r="Q29" s="204"/>
      <c r="R29" s="189"/>
      <c r="S29" s="205"/>
      <c r="T29" s="204"/>
      <c r="U29" s="206"/>
      <c r="V29" s="191"/>
      <c r="W29" s="1069">
        <f ca="1">IF(OR(A29="",LU!$D$3=0),"",COUNTA(C29:V29))</f>
        <v>2</v>
      </c>
      <c r="X29" s="203" t="s">
        <v>22</v>
      </c>
      <c r="Y29" s="204"/>
      <c r="Z29" s="204"/>
      <c r="AA29" s="204"/>
      <c r="AB29" s="207"/>
      <c r="AC29" s="664"/>
      <c r="AD29" s="672" t="s">
        <v>22</v>
      </c>
      <c r="AE29" s="1113" t="str">
        <f>A29</f>
        <v>fish</v>
      </c>
      <c r="AF29" s="1115" t="str">
        <f>B29</f>
        <v>Eva Lucien</v>
      </c>
      <c r="AG29" s="203"/>
      <c r="AH29" s="204"/>
      <c r="AI29" s="204" t="s">
        <v>158</v>
      </c>
      <c r="AJ29" s="189"/>
      <c r="AK29" s="203"/>
      <c r="AL29" s="204"/>
      <c r="AM29" s="204"/>
      <c r="AN29" s="189"/>
      <c r="AO29" s="205"/>
      <c r="AP29" s="204"/>
      <c r="AQ29" s="204"/>
      <c r="AR29" s="191"/>
      <c r="AS29" s="203"/>
      <c r="AT29" s="204"/>
      <c r="AU29" s="204"/>
      <c r="AV29" s="189"/>
      <c r="AW29" s="205"/>
      <c r="AX29" s="204"/>
      <c r="AY29" s="206"/>
      <c r="AZ29" s="191"/>
      <c r="BA29" s="1069">
        <f ca="1">IF(OR(AE29="",LU!$D$3=0),"",COUNTA(AG29:AZ29))</f>
        <v>1</v>
      </c>
      <c r="BB29" s="203"/>
      <c r="BC29" s="204"/>
      <c r="BD29" s="204"/>
      <c r="BE29" s="204"/>
      <c r="BF29" s="207"/>
      <c r="BG29" s="194"/>
      <c r="BH29" s="672" t="s">
        <v>22</v>
      </c>
    </row>
    <row r="30" spans="1:60" ht="14" thickBot="1">
      <c r="A30" s="1114"/>
      <c r="B30" s="1140"/>
      <c r="C30" s="208">
        <v>11</v>
      </c>
      <c r="D30" s="209">
        <v>17</v>
      </c>
      <c r="E30" s="209"/>
      <c r="F30" s="197"/>
      <c r="G30" s="208"/>
      <c r="H30" s="209"/>
      <c r="I30" s="209"/>
      <c r="J30" s="197"/>
      <c r="K30" s="210"/>
      <c r="L30" s="209"/>
      <c r="M30" s="209"/>
      <c r="N30" s="199"/>
      <c r="O30" s="208"/>
      <c r="P30" s="209"/>
      <c r="Q30" s="209"/>
      <c r="R30" s="197"/>
      <c r="S30" s="210"/>
      <c r="T30" s="209"/>
      <c r="U30" s="211"/>
      <c r="V30" s="199"/>
      <c r="W30" s="1070"/>
      <c r="X30" s="208">
        <v>2</v>
      </c>
      <c r="Y30" s="209"/>
      <c r="Z30" s="209"/>
      <c r="AA30" s="209"/>
      <c r="AB30" s="212"/>
      <c r="AC30" s="665"/>
      <c r="AD30" s="670" t="s">
        <v>27</v>
      </c>
      <c r="AE30" s="1114"/>
      <c r="AF30" s="1116"/>
      <c r="AG30" s="208"/>
      <c r="AH30" s="209"/>
      <c r="AI30" s="209">
        <v>17</v>
      </c>
      <c r="AJ30" s="197"/>
      <c r="AK30" s="208"/>
      <c r="AL30" s="209"/>
      <c r="AM30" s="209"/>
      <c r="AN30" s="197"/>
      <c r="AO30" s="210"/>
      <c r="AP30" s="209"/>
      <c r="AQ30" s="209"/>
      <c r="AR30" s="199"/>
      <c r="AS30" s="208"/>
      <c r="AT30" s="209"/>
      <c r="AU30" s="209"/>
      <c r="AV30" s="197"/>
      <c r="AW30" s="210"/>
      <c r="AX30" s="209"/>
      <c r="AY30" s="211"/>
      <c r="AZ30" s="199"/>
      <c r="BA30" s="1070"/>
      <c r="BB30" s="208"/>
      <c r="BC30" s="209"/>
      <c r="BD30" s="209"/>
      <c r="BE30" s="209"/>
      <c r="BF30" s="212"/>
      <c r="BG30" s="202"/>
      <c r="BH30" s="670" t="s">
        <v>27</v>
      </c>
    </row>
    <row r="31" spans="1:60">
      <c r="A31" s="1129" t="str">
        <f ca="1">IF(Rosters!B25="","",Rosters!B25)</f>
        <v/>
      </c>
      <c r="B31" s="1141" t="str">
        <f ca="1">IF(Rosters!C25="","",Rosters!C25)</f>
        <v/>
      </c>
      <c r="C31" s="187"/>
      <c r="D31" s="188"/>
      <c r="E31" s="188"/>
      <c r="F31" s="189"/>
      <c r="G31" s="187"/>
      <c r="H31" s="188"/>
      <c r="I31" s="188"/>
      <c r="J31" s="189"/>
      <c r="K31" s="190"/>
      <c r="L31" s="188"/>
      <c r="M31" s="188"/>
      <c r="N31" s="191"/>
      <c r="O31" s="187"/>
      <c r="P31" s="188"/>
      <c r="Q31" s="188"/>
      <c r="R31" s="189"/>
      <c r="S31" s="190"/>
      <c r="T31" s="188"/>
      <c r="U31" s="192"/>
      <c r="V31" s="191"/>
      <c r="W31" s="1069" t="str">
        <f ca="1">IF(OR(A31="",LU!$D$3=0),"",COUNTA(C31:V31))</f>
        <v/>
      </c>
      <c r="X31" s="187"/>
      <c r="Y31" s="188"/>
      <c r="Z31" s="188"/>
      <c r="AA31" s="188"/>
      <c r="AB31" s="193"/>
      <c r="AC31" s="664"/>
      <c r="AD31" s="671"/>
      <c r="AE31" s="1129" t="str">
        <f>A31</f>
        <v/>
      </c>
      <c r="AF31" s="1131" t="str">
        <f>B31</f>
        <v/>
      </c>
      <c r="AG31" s="187"/>
      <c r="AH31" s="188"/>
      <c r="AI31" s="188"/>
      <c r="AJ31" s="189"/>
      <c r="AK31" s="187"/>
      <c r="AL31" s="188"/>
      <c r="AM31" s="188"/>
      <c r="AN31" s="189"/>
      <c r="AO31" s="190"/>
      <c r="AP31" s="188"/>
      <c r="AQ31" s="188"/>
      <c r="AR31" s="191"/>
      <c r="AS31" s="187"/>
      <c r="AT31" s="188"/>
      <c r="AU31" s="188"/>
      <c r="AV31" s="189"/>
      <c r="AW31" s="190"/>
      <c r="AX31" s="188"/>
      <c r="AY31" s="192"/>
      <c r="AZ31" s="191"/>
      <c r="BA31" s="1069" t="str">
        <f ca="1">IF(OR(AE31="",LU!$D$3=0),"",COUNTA(AG31:AZ31))</f>
        <v/>
      </c>
      <c r="BB31" s="187"/>
      <c r="BC31" s="188"/>
      <c r="BD31" s="188"/>
      <c r="BE31" s="188"/>
      <c r="BF31" s="193"/>
      <c r="BG31" s="194"/>
      <c r="BH31" s="671"/>
    </row>
    <row r="32" spans="1:60" ht="14" thickBot="1">
      <c r="A32" s="1130"/>
      <c r="B32" s="1142"/>
      <c r="C32" s="195"/>
      <c r="D32" s="196"/>
      <c r="E32" s="196"/>
      <c r="F32" s="197"/>
      <c r="G32" s="195"/>
      <c r="H32" s="196"/>
      <c r="I32" s="196"/>
      <c r="J32" s="197"/>
      <c r="K32" s="198"/>
      <c r="L32" s="196"/>
      <c r="M32" s="196"/>
      <c r="N32" s="199"/>
      <c r="O32" s="195"/>
      <c r="P32" s="196"/>
      <c r="Q32" s="196"/>
      <c r="R32" s="197"/>
      <c r="S32" s="198"/>
      <c r="T32" s="196"/>
      <c r="U32" s="200"/>
      <c r="V32" s="199"/>
      <c r="W32" s="1070"/>
      <c r="X32" s="195"/>
      <c r="Y32" s="196"/>
      <c r="Z32" s="196"/>
      <c r="AA32" s="196"/>
      <c r="AB32" s="201"/>
      <c r="AC32" s="665"/>
      <c r="AD32" s="672" t="s">
        <v>157</v>
      </c>
      <c r="AE32" s="1130"/>
      <c r="AF32" s="1132"/>
      <c r="AG32" s="195"/>
      <c r="AH32" s="196"/>
      <c r="AI32" s="196"/>
      <c r="AJ32" s="197"/>
      <c r="AK32" s="195"/>
      <c r="AL32" s="196"/>
      <c r="AM32" s="196"/>
      <c r="AN32" s="197"/>
      <c r="AO32" s="198"/>
      <c r="AP32" s="196"/>
      <c r="AQ32" s="196"/>
      <c r="AR32" s="199"/>
      <c r="AS32" s="195"/>
      <c r="AT32" s="196"/>
      <c r="AU32" s="196"/>
      <c r="AV32" s="197"/>
      <c r="AW32" s="198"/>
      <c r="AX32" s="196"/>
      <c r="AY32" s="200"/>
      <c r="AZ32" s="199"/>
      <c r="BA32" s="1070"/>
      <c r="BB32" s="195"/>
      <c r="BC32" s="196"/>
      <c r="BD32" s="196"/>
      <c r="BE32" s="196"/>
      <c r="BF32" s="201"/>
      <c r="BG32" s="202"/>
      <c r="BH32" s="672" t="s">
        <v>157</v>
      </c>
    </row>
    <row r="33" spans="1:60" ht="12.75" customHeight="1">
      <c r="A33" s="1113" t="str">
        <f ca="1">IF(Rosters!B26="","",Rosters!B26)</f>
        <v/>
      </c>
      <c r="B33" s="1139" t="str">
        <f ca="1">IF(Rosters!C26="","",Rosters!C26)</f>
        <v/>
      </c>
      <c r="C33" s="203"/>
      <c r="D33" s="204"/>
      <c r="E33" s="204"/>
      <c r="F33" s="189"/>
      <c r="G33" s="203"/>
      <c r="H33" s="204"/>
      <c r="I33" s="204"/>
      <c r="J33" s="189"/>
      <c r="K33" s="205"/>
      <c r="L33" s="204"/>
      <c r="M33" s="204"/>
      <c r="N33" s="191"/>
      <c r="O33" s="203"/>
      <c r="P33" s="204"/>
      <c r="Q33" s="204"/>
      <c r="R33" s="189"/>
      <c r="S33" s="205"/>
      <c r="T33" s="204"/>
      <c r="U33" s="206"/>
      <c r="V33" s="191"/>
      <c r="W33" s="1069" t="str">
        <f ca="1">IF(OR(A33="",LU!$D$3=0),"",COUNTA(C33:V33))</f>
        <v/>
      </c>
      <c r="X33" s="203"/>
      <c r="Y33" s="204"/>
      <c r="Z33" s="204"/>
      <c r="AA33" s="204"/>
      <c r="AB33" s="207"/>
      <c r="AC33" s="664"/>
      <c r="AD33" s="670" t="s">
        <v>320</v>
      </c>
      <c r="AE33" s="1113" t="str">
        <f>A33</f>
        <v/>
      </c>
      <c r="AF33" s="1115" t="str">
        <f>B33</f>
        <v/>
      </c>
      <c r="AG33" s="203"/>
      <c r="AH33" s="204"/>
      <c r="AI33" s="204"/>
      <c r="AJ33" s="189"/>
      <c r="AK33" s="203"/>
      <c r="AL33" s="204"/>
      <c r="AM33" s="204"/>
      <c r="AN33" s="189"/>
      <c r="AO33" s="205"/>
      <c r="AP33" s="204"/>
      <c r="AQ33" s="204"/>
      <c r="AR33" s="191"/>
      <c r="AS33" s="203"/>
      <c r="AT33" s="204"/>
      <c r="AU33" s="204"/>
      <c r="AV33" s="189"/>
      <c r="AW33" s="205"/>
      <c r="AX33" s="204"/>
      <c r="AY33" s="206"/>
      <c r="AZ33" s="191"/>
      <c r="BA33" s="1069" t="str">
        <f ca="1">IF(OR(AE33="",LU!$D$3=0),"",COUNTA(AG33:AZ33))</f>
        <v/>
      </c>
      <c r="BB33" s="386"/>
      <c r="BC33" s="395"/>
      <c r="BD33" s="5"/>
      <c r="BE33" s="204"/>
      <c r="BF33" s="207"/>
      <c r="BG33" s="194"/>
      <c r="BH33" s="670" t="s">
        <v>320</v>
      </c>
    </row>
    <row r="34" spans="1:60" ht="14" thickBot="1">
      <c r="A34" s="1114"/>
      <c r="B34" s="1140"/>
      <c r="C34" s="208"/>
      <c r="D34" s="209"/>
      <c r="E34" s="209"/>
      <c r="F34" s="197"/>
      <c r="G34" s="208"/>
      <c r="H34" s="209"/>
      <c r="I34" s="209"/>
      <c r="J34" s="197"/>
      <c r="K34" s="210"/>
      <c r="L34" s="209"/>
      <c r="M34" s="209"/>
      <c r="N34" s="199"/>
      <c r="O34" s="208"/>
      <c r="P34" s="209"/>
      <c r="Q34" s="209"/>
      <c r="R34" s="197"/>
      <c r="S34" s="210"/>
      <c r="T34" s="209"/>
      <c r="U34" s="211"/>
      <c r="V34" s="199"/>
      <c r="W34" s="1070"/>
      <c r="X34" s="208"/>
      <c r="Y34" s="209"/>
      <c r="Z34" s="209"/>
      <c r="AA34" s="209"/>
      <c r="AB34" s="212"/>
      <c r="AC34" s="665"/>
      <c r="AD34" s="671"/>
      <c r="AE34" s="1114"/>
      <c r="AF34" s="1116"/>
      <c r="AG34" s="208"/>
      <c r="AH34" s="209"/>
      <c r="AI34" s="209"/>
      <c r="AJ34" s="197"/>
      <c r="AK34" s="208"/>
      <c r="AL34" s="209"/>
      <c r="AM34" s="209"/>
      <c r="AN34" s="197"/>
      <c r="AO34" s="210"/>
      <c r="AP34" s="209"/>
      <c r="AQ34" s="209"/>
      <c r="AR34" s="199"/>
      <c r="AS34" s="208"/>
      <c r="AT34" s="209"/>
      <c r="AU34" s="209"/>
      <c r="AV34" s="197"/>
      <c r="AW34" s="210"/>
      <c r="AX34" s="209"/>
      <c r="AY34" s="211"/>
      <c r="AZ34" s="199"/>
      <c r="BA34" s="1070"/>
      <c r="BB34" s="387"/>
      <c r="BC34" s="388"/>
      <c r="BD34" s="388"/>
      <c r="BE34" s="209"/>
      <c r="BF34" s="212"/>
      <c r="BG34" s="202"/>
      <c r="BH34" s="671"/>
    </row>
    <row r="35" spans="1:60">
      <c r="A35" s="1129" t="str">
        <f ca="1">IF(Rosters!B27="","",Rosters!B27)</f>
        <v/>
      </c>
      <c r="B35" s="1141" t="str">
        <f ca="1">IF(Rosters!C27="","",Rosters!C27)</f>
        <v/>
      </c>
      <c r="C35" s="187"/>
      <c r="D35" s="188"/>
      <c r="E35" s="188"/>
      <c r="F35" s="189"/>
      <c r="G35" s="187"/>
      <c r="H35" s="188"/>
      <c r="I35" s="188"/>
      <c r="J35" s="189"/>
      <c r="K35" s="190"/>
      <c r="L35" s="188"/>
      <c r="M35" s="188"/>
      <c r="N35" s="191"/>
      <c r="O35" s="187"/>
      <c r="P35" s="188"/>
      <c r="Q35" s="188"/>
      <c r="R35" s="189"/>
      <c r="S35" s="190"/>
      <c r="T35" s="188"/>
      <c r="U35" s="192"/>
      <c r="V35" s="191"/>
      <c r="W35" s="1069" t="str">
        <f ca="1">IF(OR(A35="",LU!$D$3=0),"",COUNTA(C35:V35))</f>
        <v/>
      </c>
      <c r="X35" s="187"/>
      <c r="Y35" s="188"/>
      <c r="Z35" s="188"/>
      <c r="AA35" s="188"/>
      <c r="AB35" s="193"/>
      <c r="AC35" s="664"/>
      <c r="AD35" s="672" t="s">
        <v>23</v>
      </c>
      <c r="AE35" s="1129" t="str">
        <f>A35</f>
        <v/>
      </c>
      <c r="AF35" s="1131" t="str">
        <f>B35</f>
        <v/>
      </c>
      <c r="AG35" s="213"/>
      <c r="AH35" s="188"/>
      <c r="AI35" s="188"/>
      <c r="AJ35" s="189"/>
      <c r="AK35" s="187"/>
      <c r="AL35" s="188"/>
      <c r="AM35" s="188"/>
      <c r="AN35" s="189"/>
      <c r="AO35" s="190"/>
      <c r="AP35" s="188"/>
      <c r="AQ35" s="188"/>
      <c r="AR35" s="191"/>
      <c r="AS35" s="187"/>
      <c r="AT35" s="188"/>
      <c r="AU35" s="188"/>
      <c r="AV35" s="189"/>
      <c r="AW35" s="190"/>
      <c r="AX35" s="188"/>
      <c r="AY35" s="192"/>
      <c r="AZ35" s="191"/>
      <c r="BA35" s="1069" t="str">
        <f ca="1">IF(OR(AE35="",LU!$D$3=0),"",COUNTA(AG35:AZ35))</f>
        <v/>
      </c>
      <c r="BB35" s="187"/>
      <c r="BC35" s="188"/>
      <c r="BD35" s="188"/>
      <c r="BE35" s="188"/>
      <c r="BF35" s="193"/>
      <c r="BG35" s="194"/>
      <c r="BH35" s="672" t="s">
        <v>23</v>
      </c>
    </row>
    <row r="36" spans="1:60" ht="14" thickBot="1">
      <c r="A36" s="1130"/>
      <c r="B36" s="1142"/>
      <c r="C36" s="195"/>
      <c r="D36" s="196"/>
      <c r="E36" s="196"/>
      <c r="F36" s="197"/>
      <c r="G36" s="195"/>
      <c r="H36" s="196"/>
      <c r="I36" s="196"/>
      <c r="J36" s="197"/>
      <c r="K36" s="198"/>
      <c r="L36" s="196"/>
      <c r="M36" s="196"/>
      <c r="N36" s="199"/>
      <c r="O36" s="195"/>
      <c r="P36" s="196"/>
      <c r="Q36" s="196"/>
      <c r="R36" s="197"/>
      <c r="S36" s="198"/>
      <c r="T36" s="196"/>
      <c r="U36" s="200"/>
      <c r="V36" s="199"/>
      <c r="W36" s="1070"/>
      <c r="X36" s="195"/>
      <c r="Y36" s="196"/>
      <c r="Z36" s="196"/>
      <c r="AA36" s="196"/>
      <c r="AB36" s="201"/>
      <c r="AC36" s="665"/>
      <c r="AD36" s="670" t="s">
        <v>425</v>
      </c>
      <c r="AE36" s="1130"/>
      <c r="AF36" s="1132"/>
      <c r="AG36" s="214"/>
      <c r="AH36" s="196"/>
      <c r="AI36" s="196"/>
      <c r="AJ36" s="197"/>
      <c r="AK36" s="195"/>
      <c r="AL36" s="196"/>
      <c r="AM36" s="196"/>
      <c r="AN36" s="197"/>
      <c r="AO36" s="198"/>
      <c r="AP36" s="196"/>
      <c r="AQ36" s="196"/>
      <c r="AR36" s="199"/>
      <c r="AS36" s="195"/>
      <c r="AT36" s="196"/>
      <c r="AU36" s="196"/>
      <c r="AV36" s="197"/>
      <c r="AW36" s="198"/>
      <c r="AX36" s="196"/>
      <c r="AY36" s="200"/>
      <c r="AZ36" s="199"/>
      <c r="BA36" s="1070"/>
      <c r="BB36" s="195"/>
      <c r="BC36" s="196"/>
      <c r="BD36" s="196"/>
      <c r="BE36" s="196"/>
      <c r="BF36" s="201"/>
      <c r="BG36" s="202"/>
      <c r="BH36" s="670" t="s">
        <v>425</v>
      </c>
    </row>
    <row r="37" spans="1:60">
      <c r="A37" s="1113" t="str">
        <f ca="1">IF(Rosters!B28="","",Rosters!B28)</f>
        <v/>
      </c>
      <c r="B37" s="1139" t="str">
        <f ca="1">IF(Rosters!C28="","",Rosters!C28)</f>
        <v/>
      </c>
      <c r="C37" s="203"/>
      <c r="D37" s="204"/>
      <c r="E37" s="204"/>
      <c r="F37" s="189"/>
      <c r="G37" s="203"/>
      <c r="H37" s="204"/>
      <c r="I37" s="204"/>
      <c r="J37" s="189"/>
      <c r="K37" s="205"/>
      <c r="L37" s="204"/>
      <c r="M37" s="204"/>
      <c r="N37" s="191"/>
      <c r="O37" s="203"/>
      <c r="P37" s="204"/>
      <c r="Q37" s="204"/>
      <c r="R37" s="189"/>
      <c r="S37" s="205"/>
      <c r="T37" s="204"/>
      <c r="U37" s="206"/>
      <c r="V37" s="191"/>
      <c r="W37" s="1069" t="str">
        <f ca="1">IF(OR(A37="",LU!$D$3=0),"",COUNTA(C37:V37))</f>
        <v/>
      </c>
      <c r="X37" s="203"/>
      <c r="Y37" s="204"/>
      <c r="Z37" s="204"/>
      <c r="AA37" s="204"/>
      <c r="AB37" s="207"/>
      <c r="AC37" s="664"/>
      <c r="AD37" s="671"/>
      <c r="AE37" s="1113" t="str">
        <f>A37</f>
        <v/>
      </c>
      <c r="AF37" s="1115" t="str">
        <f>B37</f>
        <v/>
      </c>
      <c r="AG37" s="203"/>
      <c r="AH37" s="204"/>
      <c r="AI37" s="204"/>
      <c r="AJ37" s="189"/>
      <c r="AK37" s="203"/>
      <c r="AL37" s="204"/>
      <c r="AM37" s="204"/>
      <c r="AN37" s="189"/>
      <c r="AO37" s="205"/>
      <c r="AP37" s="204"/>
      <c r="AQ37" s="204"/>
      <c r="AR37" s="191"/>
      <c r="AS37" s="203"/>
      <c r="AT37" s="204"/>
      <c r="AU37" s="204"/>
      <c r="AV37" s="189"/>
      <c r="AW37" s="205"/>
      <c r="AX37" s="204"/>
      <c r="AY37" s="206"/>
      <c r="AZ37" s="191"/>
      <c r="BA37" s="1069" t="str">
        <f ca="1">IF(OR(AE37="",LU!$D$3=0),"",COUNTA(AG37:AZ37))</f>
        <v/>
      </c>
      <c r="BB37" s="203"/>
      <c r="BC37" s="204"/>
      <c r="BD37" s="204"/>
      <c r="BE37" s="204"/>
      <c r="BF37" s="207"/>
      <c r="BG37" s="194"/>
      <c r="BH37" s="671"/>
    </row>
    <row r="38" spans="1:60" ht="14" thickBot="1">
      <c r="A38" s="1114"/>
      <c r="B38" s="1140"/>
      <c r="C38" s="208"/>
      <c r="D38" s="209"/>
      <c r="E38" s="209"/>
      <c r="F38" s="197"/>
      <c r="G38" s="208"/>
      <c r="H38" s="209"/>
      <c r="I38" s="209"/>
      <c r="J38" s="197"/>
      <c r="K38" s="210"/>
      <c r="L38" s="209"/>
      <c r="M38" s="209"/>
      <c r="N38" s="199"/>
      <c r="O38" s="208"/>
      <c r="P38" s="209"/>
      <c r="Q38" s="209"/>
      <c r="R38" s="197"/>
      <c r="S38" s="210"/>
      <c r="T38" s="209"/>
      <c r="U38" s="211"/>
      <c r="V38" s="199"/>
      <c r="W38" s="1070"/>
      <c r="X38" s="208"/>
      <c r="Y38" s="209"/>
      <c r="Z38" s="209"/>
      <c r="AA38" s="209"/>
      <c r="AB38" s="212"/>
      <c r="AC38" s="665"/>
      <c r="AD38" s="672" t="s">
        <v>155</v>
      </c>
      <c r="AE38" s="1114"/>
      <c r="AF38" s="1116"/>
      <c r="AG38" s="208"/>
      <c r="AH38" s="209"/>
      <c r="AI38" s="209"/>
      <c r="AJ38" s="197"/>
      <c r="AK38" s="208"/>
      <c r="AL38" s="209"/>
      <c r="AM38" s="209"/>
      <c r="AN38" s="197"/>
      <c r="AO38" s="210"/>
      <c r="AP38" s="209"/>
      <c r="AQ38" s="209"/>
      <c r="AR38" s="199"/>
      <c r="AS38" s="208"/>
      <c r="AT38" s="209"/>
      <c r="AU38" s="209"/>
      <c r="AV38" s="197"/>
      <c r="AW38" s="210"/>
      <c r="AX38" s="209"/>
      <c r="AY38" s="211"/>
      <c r="AZ38" s="199"/>
      <c r="BA38" s="1070"/>
      <c r="BB38" s="208"/>
      <c r="BC38" s="209"/>
      <c r="BD38" s="209"/>
      <c r="BE38" s="209"/>
      <c r="BF38" s="212"/>
      <c r="BG38" s="202"/>
      <c r="BH38" s="672" t="s">
        <v>155</v>
      </c>
    </row>
    <row r="39" spans="1:60">
      <c r="A39" s="1129" t="str">
        <f ca="1">IF(Rosters!B29="","",Rosters!B29)</f>
        <v/>
      </c>
      <c r="B39" s="1141" t="str">
        <f ca="1">IF(Rosters!C29="","",Rosters!C29)</f>
        <v/>
      </c>
      <c r="C39" s="187"/>
      <c r="D39" s="188"/>
      <c r="E39" s="188"/>
      <c r="F39" s="189"/>
      <c r="G39" s="187"/>
      <c r="H39" s="188"/>
      <c r="I39" s="188"/>
      <c r="J39" s="189"/>
      <c r="K39" s="190"/>
      <c r="L39" s="188"/>
      <c r="M39" s="188"/>
      <c r="N39" s="191"/>
      <c r="O39" s="187"/>
      <c r="P39" s="188"/>
      <c r="Q39" s="188"/>
      <c r="R39" s="189"/>
      <c r="S39" s="190"/>
      <c r="T39" s="188"/>
      <c r="U39" s="192"/>
      <c r="V39" s="191"/>
      <c r="W39" s="1069" t="str">
        <f ca="1">IF(OR(A39="",LU!$D$3=0),"",COUNTA(C39:V39))</f>
        <v/>
      </c>
      <c r="X39" s="187"/>
      <c r="Y39" s="188"/>
      <c r="Z39" s="188"/>
      <c r="AA39" s="188"/>
      <c r="AB39" s="193"/>
      <c r="AC39" s="664"/>
      <c r="AD39" s="670" t="s">
        <v>14</v>
      </c>
      <c r="AE39" s="1129" t="str">
        <f>A39</f>
        <v/>
      </c>
      <c r="AF39" s="1131" t="str">
        <f>B39</f>
        <v/>
      </c>
      <c r="AG39" s="187"/>
      <c r="AH39" s="188"/>
      <c r="AI39" s="188"/>
      <c r="AJ39" s="189"/>
      <c r="AK39" s="187"/>
      <c r="AL39" s="188"/>
      <c r="AM39" s="188"/>
      <c r="AN39" s="189"/>
      <c r="AO39" s="190"/>
      <c r="AP39" s="188"/>
      <c r="AQ39" s="188"/>
      <c r="AR39" s="191"/>
      <c r="AS39" s="187"/>
      <c r="AT39" s="188"/>
      <c r="AU39" s="188"/>
      <c r="AV39" s="189"/>
      <c r="AW39" s="190"/>
      <c r="AX39" s="188"/>
      <c r="AY39" s="192"/>
      <c r="AZ39" s="191"/>
      <c r="BA39" s="1069" t="str">
        <f ca="1">IF(OR(AE39="",LU!$D$3=0),"",COUNTA(AG39:AZ39))</f>
        <v/>
      </c>
      <c r="BB39" s="187"/>
      <c r="BC39" s="188"/>
      <c r="BD39" s="188"/>
      <c r="BE39" s="188"/>
      <c r="BF39" s="193"/>
      <c r="BG39" s="194"/>
      <c r="BH39" s="670" t="s">
        <v>14</v>
      </c>
    </row>
    <row r="40" spans="1:60" ht="14" thickBot="1">
      <c r="A40" s="1130"/>
      <c r="B40" s="1142"/>
      <c r="C40" s="195"/>
      <c r="D40" s="196"/>
      <c r="E40" s="196"/>
      <c r="F40" s="197"/>
      <c r="G40" s="195"/>
      <c r="H40" s="196"/>
      <c r="I40" s="196"/>
      <c r="J40" s="197"/>
      <c r="K40" s="198"/>
      <c r="L40" s="196"/>
      <c r="M40" s="196"/>
      <c r="N40" s="199"/>
      <c r="O40" s="195"/>
      <c r="P40" s="196"/>
      <c r="Q40" s="196"/>
      <c r="R40" s="197"/>
      <c r="S40" s="198"/>
      <c r="T40" s="196"/>
      <c r="U40" s="200"/>
      <c r="V40" s="199"/>
      <c r="W40" s="1070"/>
      <c r="X40" s="195"/>
      <c r="Y40" s="196"/>
      <c r="Z40" s="196"/>
      <c r="AA40" s="196"/>
      <c r="AB40" s="201"/>
      <c r="AC40" s="665"/>
      <c r="AD40" s="671"/>
      <c r="AE40" s="1130"/>
      <c r="AF40" s="1132"/>
      <c r="AG40" s="195"/>
      <c r="AH40" s="196"/>
      <c r="AI40" s="196"/>
      <c r="AJ40" s="197"/>
      <c r="AK40" s="195"/>
      <c r="AL40" s="196"/>
      <c r="AM40" s="196"/>
      <c r="AN40" s="197"/>
      <c r="AO40" s="198"/>
      <c r="AP40" s="196"/>
      <c r="AQ40" s="196"/>
      <c r="AR40" s="199"/>
      <c r="AS40" s="195"/>
      <c r="AT40" s="196"/>
      <c r="AU40" s="196"/>
      <c r="AV40" s="197"/>
      <c r="AW40" s="198"/>
      <c r="AX40" s="196"/>
      <c r="AY40" s="200"/>
      <c r="AZ40" s="199"/>
      <c r="BA40" s="1070"/>
      <c r="BB40" s="195"/>
      <c r="BC40" s="196"/>
      <c r="BD40" s="196"/>
      <c r="BE40" s="196"/>
      <c r="BF40" s="201"/>
      <c r="BG40" s="202"/>
      <c r="BH40" s="671"/>
    </row>
    <row r="41" spans="1:60">
      <c r="A41" s="1113" t="str">
        <f ca="1">IF(Rosters!B30="","",Rosters!B30)</f>
        <v/>
      </c>
      <c r="B41" s="1139" t="str">
        <f ca="1">IF(Rosters!C30="","",Rosters!C30)</f>
        <v/>
      </c>
      <c r="C41" s="203"/>
      <c r="D41" s="204"/>
      <c r="E41" s="204"/>
      <c r="F41" s="189"/>
      <c r="G41" s="203"/>
      <c r="H41" s="204"/>
      <c r="I41" s="204"/>
      <c r="J41" s="189"/>
      <c r="K41" s="205"/>
      <c r="L41" s="204"/>
      <c r="M41" s="204"/>
      <c r="N41" s="191"/>
      <c r="O41" s="203"/>
      <c r="P41" s="204"/>
      <c r="Q41" s="204"/>
      <c r="R41" s="189"/>
      <c r="S41" s="205"/>
      <c r="T41" s="204"/>
      <c r="U41" s="206"/>
      <c r="V41" s="191"/>
      <c r="W41" s="1069" t="str">
        <f ca="1">IF(OR(A41="",LU!$D$3=0),"",COUNTA(C41:V41))</f>
        <v/>
      </c>
      <c r="X41" s="203"/>
      <c r="Y41" s="204"/>
      <c r="Z41" s="204"/>
      <c r="AA41" s="204"/>
      <c r="AB41" s="207"/>
      <c r="AC41" s="664"/>
      <c r="AD41" s="672" t="s">
        <v>193</v>
      </c>
      <c r="AE41" s="1113" t="str">
        <f>A41</f>
        <v/>
      </c>
      <c r="AF41" s="1115" t="str">
        <f>B41</f>
        <v/>
      </c>
      <c r="AG41" s="203"/>
      <c r="AH41" s="204"/>
      <c r="AI41" s="204"/>
      <c r="AJ41" s="189"/>
      <c r="AK41" s="203"/>
      <c r="AL41" s="204"/>
      <c r="AM41" s="204"/>
      <c r="AN41" s="189"/>
      <c r="AO41" s="205"/>
      <c r="AP41" s="204"/>
      <c r="AQ41" s="204"/>
      <c r="AR41" s="191"/>
      <c r="AS41" s="203"/>
      <c r="AT41" s="204"/>
      <c r="AU41" s="204"/>
      <c r="AV41" s="189"/>
      <c r="AW41" s="205"/>
      <c r="AX41" s="204"/>
      <c r="AY41" s="206"/>
      <c r="AZ41" s="191"/>
      <c r="BA41" s="1069" t="str">
        <f ca="1">IF(OR(AE41="",LU!$D$3=0),"",COUNTA(AG41:AZ41))</f>
        <v/>
      </c>
      <c r="BB41" s="203"/>
      <c r="BC41" s="204"/>
      <c r="BD41" s="204"/>
      <c r="BE41" s="204"/>
      <c r="BF41" s="207"/>
      <c r="BG41" s="194"/>
      <c r="BH41" s="672" t="s">
        <v>193</v>
      </c>
    </row>
    <row r="42" spans="1:60" ht="14" thickBot="1">
      <c r="A42" s="1114"/>
      <c r="B42" s="1140"/>
      <c r="C42" s="208"/>
      <c r="D42" s="209"/>
      <c r="E42" s="209"/>
      <c r="F42" s="197"/>
      <c r="G42" s="208"/>
      <c r="H42" s="209"/>
      <c r="I42" s="209"/>
      <c r="J42" s="197"/>
      <c r="K42" s="210"/>
      <c r="L42" s="209"/>
      <c r="M42" s="209"/>
      <c r="N42" s="199"/>
      <c r="O42" s="208"/>
      <c r="P42" s="209"/>
      <c r="Q42" s="209"/>
      <c r="R42" s="197"/>
      <c r="S42" s="210"/>
      <c r="T42" s="209"/>
      <c r="U42" s="211"/>
      <c r="V42" s="199"/>
      <c r="W42" s="1070"/>
      <c r="X42" s="208"/>
      <c r="Y42" s="209"/>
      <c r="Z42" s="209"/>
      <c r="AA42" s="209"/>
      <c r="AB42" s="212"/>
      <c r="AC42" s="665"/>
      <c r="AD42" s="670" t="s">
        <v>426</v>
      </c>
      <c r="AE42" s="1114"/>
      <c r="AF42" s="1116"/>
      <c r="AG42" s="208"/>
      <c r="AH42" s="209"/>
      <c r="AI42" s="209"/>
      <c r="AJ42" s="197"/>
      <c r="AK42" s="208"/>
      <c r="AL42" s="209"/>
      <c r="AM42" s="209"/>
      <c r="AN42" s="197"/>
      <c r="AO42" s="210"/>
      <c r="AP42" s="209"/>
      <c r="AQ42" s="209"/>
      <c r="AR42" s="199"/>
      <c r="AS42" s="208"/>
      <c r="AT42" s="209"/>
      <c r="AU42" s="209"/>
      <c r="AV42" s="197"/>
      <c r="AW42" s="210"/>
      <c r="AX42" s="209"/>
      <c r="AY42" s="211"/>
      <c r="AZ42" s="199"/>
      <c r="BA42" s="1070"/>
      <c r="BB42" s="208"/>
      <c r="BC42" s="209"/>
      <c r="BD42" s="209"/>
      <c r="BE42" s="209"/>
      <c r="BF42" s="212"/>
      <c r="BG42" s="202"/>
      <c r="BH42" s="670" t="s">
        <v>426</v>
      </c>
    </row>
    <row r="43" spans="1:60" ht="14" thickBot="1">
      <c r="A43" s="1109" t="s">
        <v>25</v>
      </c>
      <c r="B43" s="1100"/>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0"/>
      <c r="Y43" s="1100"/>
      <c r="Z43" s="1100"/>
      <c r="AA43" s="1100"/>
      <c r="AB43" s="1100"/>
      <c r="AC43" s="1100"/>
      <c r="AD43" s="671"/>
      <c r="AE43" s="1100" t="s">
        <v>25</v>
      </c>
      <c r="AF43" s="1100"/>
      <c r="AG43" s="1100"/>
      <c r="AH43" s="1100"/>
      <c r="AI43" s="1100"/>
      <c r="AJ43" s="1100"/>
      <c r="AK43" s="1100"/>
      <c r="AL43" s="1100"/>
      <c r="AM43" s="1100"/>
      <c r="AN43" s="1100"/>
      <c r="AO43" s="1100"/>
      <c r="AP43" s="1100"/>
      <c r="AQ43" s="1100"/>
      <c r="AR43" s="1100"/>
      <c r="AS43" s="1100"/>
      <c r="AT43" s="1100"/>
      <c r="AU43" s="1100"/>
      <c r="AV43" s="1100"/>
      <c r="AW43" s="1100"/>
      <c r="AX43" s="1100"/>
      <c r="AY43" s="1100"/>
      <c r="AZ43" s="1100"/>
      <c r="BA43" s="1100"/>
      <c r="BB43" s="1100"/>
      <c r="BC43" s="1100"/>
      <c r="BD43" s="1100"/>
      <c r="BE43" s="1100"/>
      <c r="BF43" s="1100"/>
      <c r="BG43" s="1101"/>
      <c r="BH43" s="671"/>
    </row>
    <row r="44" spans="1:60">
      <c r="A44" s="1095" t="s">
        <v>398</v>
      </c>
      <c r="B44" s="1096"/>
      <c r="C44" s="1096"/>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673" t="s">
        <v>16</v>
      </c>
      <c r="AE44" s="1096" t="s">
        <v>398</v>
      </c>
      <c r="AF44" s="1096"/>
      <c r="AG44" s="1096"/>
      <c r="AH44" s="1096"/>
      <c r="AI44" s="1096"/>
      <c r="AJ44" s="1096"/>
      <c r="AK44" s="1096"/>
      <c r="AL44" s="1096"/>
      <c r="AM44" s="1096"/>
      <c r="AN44" s="1096"/>
      <c r="AO44" s="1096"/>
      <c r="AP44" s="1096"/>
      <c r="AQ44" s="1096"/>
      <c r="AR44" s="1096"/>
      <c r="AS44" s="1096"/>
      <c r="AT44" s="1096"/>
      <c r="AU44" s="1096"/>
      <c r="AV44" s="1096"/>
      <c r="AW44" s="1096"/>
      <c r="AX44" s="1096"/>
      <c r="AY44" s="1096"/>
      <c r="AZ44" s="1096"/>
      <c r="BA44" s="1096"/>
      <c r="BB44" s="1096"/>
      <c r="BC44" s="1096"/>
      <c r="BD44" s="1096"/>
      <c r="BE44" s="1096"/>
      <c r="BF44" s="1096"/>
      <c r="BG44" s="1097"/>
      <c r="BH44" s="673" t="s">
        <v>16</v>
      </c>
    </row>
    <row r="45" spans="1:60">
      <c r="A45" s="1095" t="s">
        <v>286</v>
      </c>
      <c r="B45" s="1096"/>
      <c r="C45" s="1096"/>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674" t="s">
        <v>421</v>
      </c>
      <c r="AE45" s="1096" t="s">
        <v>286</v>
      </c>
      <c r="AF45" s="1096"/>
      <c r="AG45" s="1096"/>
      <c r="AH45" s="1096"/>
      <c r="AI45" s="1096"/>
      <c r="AJ45" s="1096"/>
      <c r="AK45" s="1096"/>
      <c r="AL45" s="1096"/>
      <c r="AM45" s="1096"/>
      <c r="AN45" s="1096"/>
      <c r="AO45" s="1096"/>
      <c r="AP45" s="1096"/>
      <c r="AQ45" s="1096"/>
      <c r="AR45" s="1096"/>
      <c r="AS45" s="1096"/>
      <c r="AT45" s="1096"/>
      <c r="AU45" s="1096"/>
      <c r="AV45" s="1096"/>
      <c r="AW45" s="1096"/>
      <c r="AX45" s="1096"/>
      <c r="AY45" s="1096"/>
      <c r="AZ45" s="1096"/>
      <c r="BA45" s="1096"/>
      <c r="BB45" s="1096"/>
      <c r="BC45" s="1096"/>
      <c r="BD45" s="1096"/>
      <c r="BE45" s="1096"/>
      <c r="BF45" s="1096"/>
      <c r="BG45" s="1097"/>
      <c r="BH45" s="674" t="s">
        <v>421</v>
      </c>
    </row>
    <row r="46" spans="1:60" ht="14" thickBot="1">
      <c r="A46" s="1106" t="s">
        <v>285</v>
      </c>
      <c r="B46" s="1107"/>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675"/>
      <c r="AE46" s="1107" t="s">
        <v>285</v>
      </c>
      <c r="AF46" s="1107"/>
      <c r="AG46" s="1107"/>
      <c r="AH46" s="1107"/>
      <c r="AI46" s="1107"/>
      <c r="AJ46" s="1107"/>
      <c r="AK46" s="1107"/>
      <c r="AL46" s="1107"/>
      <c r="AM46" s="1107"/>
      <c r="AN46" s="1107"/>
      <c r="AO46" s="1107"/>
      <c r="AP46" s="1107"/>
      <c r="AQ46" s="1107"/>
      <c r="AR46" s="1107"/>
      <c r="AS46" s="1107"/>
      <c r="AT46" s="1107"/>
      <c r="AU46" s="1107"/>
      <c r="AV46" s="1107"/>
      <c r="AW46" s="1107"/>
      <c r="AX46" s="1107"/>
      <c r="AY46" s="1107"/>
      <c r="AZ46" s="1107"/>
      <c r="BA46" s="1107"/>
      <c r="BB46" s="1107"/>
      <c r="BC46" s="1107"/>
      <c r="BD46" s="1107"/>
      <c r="BE46" s="1107"/>
      <c r="BF46" s="1107"/>
      <c r="BG46" s="1108"/>
      <c r="BH46" s="675"/>
    </row>
    <row r="47" spans="1:60" ht="14" thickBot="1">
      <c r="A47" s="178" t="s">
        <v>148</v>
      </c>
      <c r="B47" s="1119" t="str">
        <f ca="1">IF(Rosters!H9="","Away Team",Rosters!H9)</f>
        <v>Detroit Derby Girls</v>
      </c>
      <c r="C47" s="1119"/>
      <c r="D47" s="1119"/>
      <c r="E47" s="1119"/>
      <c r="F47" s="1119"/>
      <c r="G47" s="1119"/>
      <c r="H47" s="1120" t="s">
        <v>67</v>
      </c>
      <c r="I47" s="1120"/>
      <c r="J47" s="1120"/>
      <c r="K47" s="1120"/>
      <c r="L47" s="1120"/>
      <c r="M47" s="1034"/>
      <c r="N47" s="1034"/>
      <c r="O47" s="1034"/>
      <c r="P47" s="1034"/>
      <c r="Q47" s="1034"/>
      <c r="R47" s="1034"/>
      <c r="S47" s="1034"/>
      <c r="T47" s="1034"/>
      <c r="U47" s="1034"/>
      <c r="V47" s="1034"/>
      <c r="W47" s="1051">
        <f ca="1">IF(Rosters!$B$5="","",Rosters!$B$5)</f>
        <v>40072</v>
      </c>
      <c r="X47" s="1051"/>
      <c r="Y47" s="1051"/>
      <c r="Z47" s="1120" t="s">
        <v>162</v>
      </c>
      <c r="AA47" s="1120"/>
      <c r="AB47" s="1120"/>
      <c r="AC47" s="684">
        <f>AC1</f>
        <v>1</v>
      </c>
      <c r="AD47" s="686" t="str">
        <f ca="1">IF(Rosters!K3="","",CONCATENATE("BOUT ",Rosters!K3))</f>
        <v>BOUT 5</v>
      </c>
      <c r="AE47" s="667" t="s">
        <v>148</v>
      </c>
      <c r="AF47" s="1119" t="str">
        <f>B47</f>
        <v>Detroit Derby Girls</v>
      </c>
      <c r="AG47" s="1119"/>
      <c r="AH47" s="1119"/>
      <c r="AI47" s="1119"/>
      <c r="AJ47" s="1119"/>
      <c r="AK47" s="1119"/>
      <c r="AL47" s="1120" t="s">
        <v>67</v>
      </c>
      <c r="AM47" s="1120"/>
      <c r="AN47" s="1120"/>
      <c r="AO47" s="1120"/>
      <c r="AP47" s="1120"/>
      <c r="AQ47" s="1034"/>
      <c r="AR47" s="1034"/>
      <c r="AS47" s="1034"/>
      <c r="AT47" s="1034"/>
      <c r="AU47" s="1034"/>
      <c r="AV47" s="1034"/>
      <c r="AW47" s="1034"/>
      <c r="AX47" s="1034"/>
      <c r="AY47" s="1034"/>
      <c r="AZ47" s="1034"/>
      <c r="BA47" s="1051">
        <f ca="1">IF(Rosters!$B$5="","",Rosters!$B$5)</f>
        <v>40072</v>
      </c>
      <c r="BB47" s="1051"/>
      <c r="BC47" s="1051"/>
      <c r="BD47" s="1120" t="s">
        <v>162</v>
      </c>
      <c r="BE47" s="1120"/>
      <c r="BF47" s="1120"/>
      <c r="BG47" s="684">
        <f>BG1</f>
        <v>2</v>
      </c>
      <c r="BH47" s="686" t="str">
        <f ca="1">IF(Rosters!K3="","",CONCATENATE("BOUT ",Rosters!K3))</f>
        <v>BOUT 5</v>
      </c>
    </row>
    <row r="48" spans="1:60" ht="13.5" customHeight="1" thickBot="1">
      <c r="A48" s="74" t="s">
        <v>133</v>
      </c>
      <c r="B48" s="215" t="s">
        <v>137</v>
      </c>
      <c r="C48" s="1146" t="s">
        <v>140</v>
      </c>
      <c r="D48" s="1144"/>
      <c r="E48" s="1144"/>
      <c r="F48" s="1145"/>
      <c r="G48" s="1123" t="s">
        <v>140</v>
      </c>
      <c r="H48" s="1124"/>
      <c r="I48" s="1124"/>
      <c r="J48" s="1149"/>
      <c r="K48" s="1143" t="s">
        <v>140</v>
      </c>
      <c r="L48" s="1144"/>
      <c r="M48" s="1144"/>
      <c r="N48" s="1145"/>
      <c r="O48" s="1143" t="s">
        <v>140</v>
      </c>
      <c r="P48" s="1144"/>
      <c r="Q48" s="1144"/>
      <c r="R48" s="1145"/>
      <c r="S48" s="1123" t="s">
        <v>140</v>
      </c>
      <c r="T48" s="1124"/>
      <c r="U48" s="1124"/>
      <c r="V48" s="1125"/>
      <c r="W48" s="181" t="s">
        <v>139</v>
      </c>
      <c r="X48" s="1146" t="s">
        <v>153</v>
      </c>
      <c r="Y48" s="1144"/>
      <c r="Z48" s="1144"/>
      <c r="AA48" s="1144"/>
      <c r="AB48" s="1144"/>
      <c r="AC48" s="666" t="s">
        <v>18</v>
      </c>
      <c r="AD48" s="685" t="s">
        <v>158</v>
      </c>
      <c r="AE48" s="668" t="s">
        <v>133</v>
      </c>
      <c r="AF48" s="184" t="s">
        <v>137</v>
      </c>
      <c r="AG48" s="1117" t="s">
        <v>140</v>
      </c>
      <c r="AH48" s="1118"/>
      <c r="AI48" s="1118"/>
      <c r="AJ48" s="1122"/>
      <c r="AK48" s="1126" t="s">
        <v>140</v>
      </c>
      <c r="AL48" s="1127"/>
      <c r="AM48" s="1127"/>
      <c r="AN48" s="1128"/>
      <c r="AO48" s="1121" t="s">
        <v>140</v>
      </c>
      <c r="AP48" s="1118"/>
      <c r="AQ48" s="1118"/>
      <c r="AR48" s="1122"/>
      <c r="AS48" s="1121" t="s">
        <v>140</v>
      </c>
      <c r="AT48" s="1118"/>
      <c r="AU48" s="1118"/>
      <c r="AV48" s="1122"/>
      <c r="AW48" s="1123" t="s">
        <v>140</v>
      </c>
      <c r="AX48" s="1124"/>
      <c r="AY48" s="1124"/>
      <c r="AZ48" s="1125"/>
      <c r="BA48" s="185" t="s">
        <v>139</v>
      </c>
      <c r="BB48" s="1117" t="s">
        <v>153</v>
      </c>
      <c r="BC48" s="1118"/>
      <c r="BD48" s="1118"/>
      <c r="BE48" s="1118"/>
      <c r="BF48" s="1118"/>
      <c r="BG48" s="186" t="s">
        <v>18</v>
      </c>
      <c r="BH48" s="685" t="s">
        <v>158</v>
      </c>
    </row>
    <row r="49" spans="1:60">
      <c r="A49" s="1087" t="str">
        <f ca="1">IF(Rosters!H11="","",Rosters!H11)</f>
        <v>0</v>
      </c>
      <c r="B49" s="1147" t="str">
        <f ca="1">IF(Rosters!I11="","",Rosters!I11)</f>
        <v>Vicious Vixen</v>
      </c>
      <c r="C49" s="389" t="s">
        <v>22</v>
      </c>
      <c r="D49" s="275" t="s">
        <v>158</v>
      </c>
      <c r="E49" s="275"/>
      <c r="F49" s="382"/>
      <c r="G49" s="377"/>
      <c r="H49" s="188"/>
      <c r="I49" s="188"/>
      <c r="J49" s="189"/>
      <c r="K49" s="190"/>
      <c r="L49" s="188"/>
      <c r="M49" s="188"/>
      <c r="N49" s="191"/>
      <c r="O49" s="187"/>
      <c r="P49" s="188"/>
      <c r="Q49" s="188"/>
      <c r="R49" s="189"/>
      <c r="S49" s="190"/>
      <c r="T49" s="188"/>
      <c r="U49" s="192"/>
      <c r="V49" s="191"/>
      <c r="W49" s="1069">
        <f ca="1">IF(OR(A49="",LU!$D$3=0),"",COUNTA(C49:V49))</f>
        <v>2</v>
      </c>
      <c r="X49" s="187"/>
      <c r="Y49" s="188"/>
      <c r="Z49" s="188"/>
      <c r="AA49" s="188"/>
      <c r="AB49" s="193"/>
      <c r="AC49" s="664"/>
      <c r="AD49" s="670" t="s">
        <v>406</v>
      </c>
      <c r="AE49" s="1075" t="str">
        <f>A49</f>
        <v>0</v>
      </c>
      <c r="AF49" s="1110" t="str">
        <f>B49</f>
        <v>Vicious Vixen</v>
      </c>
      <c r="AG49" s="187"/>
      <c r="AH49" s="188"/>
      <c r="AI49" s="188" t="s">
        <v>158</v>
      </c>
      <c r="AJ49" s="189" t="s">
        <v>159</v>
      </c>
      <c r="AK49" s="187"/>
      <c r="AL49" s="188"/>
      <c r="AM49" s="188"/>
      <c r="AN49" s="189"/>
      <c r="AO49" s="190"/>
      <c r="AP49" s="188"/>
      <c r="AQ49" s="188"/>
      <c r="AR49" s="191"/>
      <c r="AS49" s="187"/>
      <c r="AT49" s="188"/>
      <c r="AU49" s="188"/>
      <c r="AV49" s="189"/>
      <c r="AW49" s="190"/>
      <c r="AX49" s="188"/>
      <c r="AY49" s="192"/>
      <c r="AZ49" s="191"/>
      <c r="BA49" s="1069">
        <f ca="1">IF(OR(AE49="",LU!$D$3=0),"",COUNTA(AG49:AZ49))</f>
        <v>2</v>
      </c>
      <c r="BB49" s="377"/>
      <c r="BC49" s="394"/>
      <c r="BD49" s="188"/>
      <c r="BE49" s="188"/>
      <c r="BF49" s="193"/>
      <c r="BG49" s="194"/>
      <c r="BH49" s="670" t="s">
        <v>406</v>
      </c>
    </row>
    <row r="50" spans="1:60" ht="14" thickBot="1">
      <c r="A50" s="1136"/>
      <c r="B50" s="1148"/>
      <c r="C50" s="390">
        <v>12</v>
      </c>
      <c r="D50" s="384">
        <v>16</v>
      </c>
      <c r="E50" s="384"/>
      <c r="F50" s="385"/>
      <c r="G50" s="383"/>
      <c r="H50" s="196"/>
      <c r="I50" s="196"/>
      <c r="J50" s="197"/>
      <c r="K50" s="198"/>
      <c r="L50" s="196"/>
      <c r="M50" s="196"/>
      <c r="N50" s="199"/>
      <c r="O50" s="195"/>
      <c r="P50" s="196"/>
      <c r="Q50" s="196"/>
      <c r="R50" s="197"/>
      <c r="S50" s="198"/>
      <c r="T50" s="196"/>
      <c r="U50" s="200"/>
      <c r="V50" s="199"/>
      <c r="W50" s="1070"/>
      <c r="X50" s="195"/>
      <c r="Y50" s="196"/>
      <c r="Z50" s="196"/>
      <c r="AA50" s="196"/>
      <c r="AB50" s="201"/>
      <c r="AC50" s="665"/>
      <c r="AD50" s="671"/>
      <c r="AE50" s="1082"/>
      <c r="AF50" s="1111"/>
      <c r="AG50" s="195"/>
      <c r="AH50" s="196"/>
      <c r="AI50" s="196">
        <v>2</v>
      </c>
      <c r="AJ50" s="197">
        <v>16</v>
      </c>
      <c r="AK50" s="195"/>
      <c r="AL50" s="196"/>
      <c r="AM50" s="196"/>
      <c r="AN50" s="197"/>
      <c r="AO50" s="198"/>
      <c r="AP50" s="196"/>
      <c r="AQ50" s="196"/>
      <c r="AR50" s="199"/>
      <c r="AS50" s="195"/>
      <c r="AT50" s="196"/>
      <c r="AU50" s="196"/>
      <c r="AV50" s="197"/>
      <c r="AW50" s="198"/>
      <c r="AX50" s="196"/>
      <c r="AY50" s="200"/>
      <c r="AZ50" s="199"/>
      <c r="BA50" s="1070"/>
      <c r="BB50" s="383"/>
      <c r="BC50" s="384"/>
      <c r="BD50" s="196"/>
      <c r="BE50" s="196"/>
      <c r="BF50" s="201"/>
      <c r="BG50" s="202"/>
      <c r="BH50" s="671"/>
    </row>
    <row r="51" spans="1:60">
      <c r="A51" s="1091" t="str">
        <f ca="1">IF(Rosters!H12="","",Rosters!H12)</f>
        <v>3CC</v>
      </c>
      <c r="B51" s="1093" t="str">
        <f ca="1">IF(Rosters!I12="","",Rosters!I12)</f>
        <v>Roxanna Hardplace</v>
      </c>
      <c r="C51" s="391"/>
      <c r="D51" s="5"/>
      <c r="E51" s="5"/>
      <c r="F51" s="382"/>
      <c r="G51" s="386"/>
      <c r="H51" s="204"/>
      <c r="I51" s="204"/>
      <c r="J51" s="189"/>
      <c r="K51" s="205"/>
      <c r="L51" s="204"/>
      <c r="M51" s="204"/>
      <c r="N51" s="191"/>
      <c r="O51" s="203"/>
      <c r="P51" s="204"/>
      <c r="Q51" s="204"/>
      <c r="R51" s="189"/>
      <c r="S51" s="205"/>
      <c r="T51" s="204"/>
      <c r="U51" s="206"/>
      <c r="V51" s="191"/>
      <c r="W51" s="1069">
        <f ca="1">IF(OR(A51="",LU!$D$3=0),"",COUNTA(C51:V51))</f>
        <v>0</v>
      </c>
      <c r="X51" s="203" t="s">
        <v>22</v>
      </c>
      <c r="Y51" s="204"/>
      <c r="Z51" s="204"/>
      <c r="AA51" s="204"/>
      <c r="AB51" s="207"/>
      <c r="AC51" s="664"/>
      <c r="AD51" s="672" t="s">
        <v>168</v>
      </c>
      <c r="AE51" s="1079" t="str">
        <f>A51</f>
        <v>3CC</v>
      </c>
      <c r="AF51" s="1085" t="str">
        <f>B51</f>
        <v>Roxanna Hardplace</v>
      </c>
      <c r="AG51" s="203"/>
      <c r="AH51" s="204"/>
      <c r="AI51" s="204"/>
      <c r="AJ51" s="189"/>
      <c r="AK51" s="203"/>
      <c r="AL51" s="204"/>
      <c r="AM51" s="204"/>
      <c r="AN51" s="189"/>
      <c r="AO51" s="205"/>
      <c r="AP51" s="204"/>
      <c r="AQ51" s="204"/>
      <c r="AR51" s="191"/>
      <c r="AS51" s="203"/>
      <c r="AT51" s="204"/>
      <c r="AU51" s="204"/>
      <c r="AV51" s="189"/>
      <c r="AW51" s="205"/>
      <c r="AX51" s="204"/>
      <c r="AY51" s="206"/>
      <c r="AZ51" s="191"/>
      <c r="BA51" s="1069">
        <f ca="1">IF(OR(AE51="",LU!$D$3=0),"",COUNTA(AG51:AZ51))</f>
        <v>0</v>
      </c>
      <c r="BB51" s="386"/>
      <c r="BC51" s="395"/>
      <c r="BD51" s="204"/>
      <c r="BE51" s="204"/>
      <c r="BF51" s="207"/>
      <c r="BG51" s="194"/>
      <c r="BH51" s="672" t="s">
        <v>168</v>
      </c>
    </row>
    <row r="52" spans="1:60" ht="14" thickBot="1">
      <c r="A52" s="1092"/>
      <c r="B52" s="1094"/>
      <c r="C52" s="392"/>
      <c r="D52" s="388"/>
      <c r="E52" s="388"/>
      <c r="F52" s="385"/>
      <c r="G52" s="387"/>
      <c r="H52" s="209"/>
      <c r="I52" s="209"/>
      <c r="J52" s="197"/>
      <c r="K52" s="210"/>
      <c r="L52" s="209"/>
      <c r="M52" s="209"/>
      <c r="N52" s="199"/>
      <c r="O52" s="208"/>
      <c r="P52" s="209"/>
      <c r="Q52" s="209"/>
      <c r="R52" s="197"/>
      <c r="S52" s="210"/>
      <c r="T52" s="209"/>
      <c r="U52" s="211"/>
      <c r="V52" s="199"/>
      <c r="W52" s="1070"/>
      <c r="X52" s="208">
        <v>18</v>
      </c>
      <c r="Y52" s="209"/>
      <c r="Z52" s="209"/>
      <c r="AA52" s="209"/>
      <c r="AB52" s="212"/>
      <c r="AC52" s="665"/>
      <c r="AD52" s="670" t="s">
        <v>164</v>
      </c>
      <c r="AE52" s="1080"/>
      <c r="AF52" s="1086"/>
      <c r="AG52" s="208"/>
      <c r="AH52" s="209"/>
      <c r="AI52" s="209"/>
      <c r="AJ52" s="197"/>
      <c r="AK52" s="208"/>
      <c r="AL52" s="209"/>
      <c r="AM52" s="209"/>
      <c r="AN52" s="197"/>
      <c r="AO52" s="210"/>
      <c r="AP52" s="209"/>
      <c r="AQ52" s="209"/>
      <c r="AR52" s="199"/>
      <c r="AS52" s="208"/>
      <c r="AT52" s="209"/>
      <c r="AU52" s="209"/>
      <c r="AV52" s="197"/>
      <c r="AW52" s="210"/>
      <c r="AX52" s="209"/>
      <c r="AY52" s="211"/>
      <c r="AZ52" s="199"/>
      <c r="BA52" s="1070"/>
      <c r="BB52" s="387"/>
      <c r="BC52" s="388"/>
      <c r="BD52" s="209"/>
      <c r="BE52" s="209"/>
      <c r="BF52" s="212"/>
      <c r="BG52" s="202"/>
      <c r="BH52" s="670" t="s">
        <v>164</v>
      </c>
    </row>
    <row r="53" spans="1:60">
      <c r="A53" s="1135" t="str">
        <f ca="1">IF(Rosters!H13="","",Rosters!H13)</f>
        <v>5</v>
      </c>
      <c r="B53" s="1133" t="str">
        <f ca="1">IF(Rosters!I13="","",Rosters!I13)</f>
        <v>Sista Slit'chya</v>
      </c>
      <c r="C53" s="389" t="s">
        <v>15</v>
      </c>
      <c r="D53" s="275"/>
      <c r="E53" s="275"/>
      <c r="F53" s="382"/>
      <c r="G53" s="377"/>
      <c r="H53" s="188"/>
      <c r="I53" s="188"/>
      <c r="J53" s="189"/>
      <c r="K53" s="190"/>
      <c r="L53" s="188"/>
      <c r="M53" s="188"/>
      <c r="N53" s="191"/>
      <c r="O53" s="187"/>
      <c r="P53" s="188"/>
      <c r="Q53" s="188"/>
      <c r="R53" s="189"/>
      <c r="S53" s="190"/>
      <c r="T53" s="188"/>
      <c r="U53" s="192"/>
      <c r="V53" s="191"/>
      <c r="W53" s="1069">
        <f ca="1">IF(OR(A53="",LU!$D$3=0),"",COUNTA(C53:V53))</f>
        <v>1</v>
      </c>
      <c r="X53" s="187"/>
      <c r="Y53" s="188"/>
      <c r="Z53" s="188"/>
      <c r="AA53" s="188"/>
      <c r="AB53" s="193"/>
      <c r="AC53" s="664"/>
      <c r="AD53" s="671"/>
      <c r="AE53" s="1081" t="str">
        <f>A53</f>
        <v>5</v>
      </c>
      <c r="AF53" s="1112" t="str">
        <f>B53</f>
        <v>Sista Slit'chya</v>
      </c>
      <c r="AG53" s="187"/>
      <c r="AH53" s="188"/>
      <c r="AI53" s="188"/>
      <c r="AJ53" s="189"/>
      <c r="AK53" s="187"/>
      <c r="AL53" s="188"/>
      <c r="AM53" s="188"/>
      <c r="AN53" s="189"/>
      <c r="AO53" s="187"/>
      <c r="AP53" s="188"/>
      <c r="AQ53" s="188"/>
      <c r="AR53" s="191"/>
      <c r="AS53" s="187"/>
      <c r="AT53" s="188"/>
      <c r="AU53" s="188"/>
      <c r="AV53" s="189"/>
      <c r="AW53" s="190"/>
      <c r="AX53" s="188"/>
      <c r="AY53" s="192"/>
      <c r="AZ53" s="191"/>
      <c r="BA53" s="1069">
        <f ca="1">IF(OR(AE53="",LU!$D$3=0),"",COUNTA(AG53:AZ53))</f>
        <v>0</v>
      </c>
      <c r="BB53" s="377"/>
      <c r="BC53" s="394"/>
      <c r="BD53" s="188"/>
      <c r="BE53" s="188"/>
      <c r="BF53" s="193"/>
      <c r="BG53" s="194"/>
      <c r="BH53" s="671"/>
    </row>
    <row r="54" spans="1:60" ht="14" thickBot="1">
      <c r="A54" s="1136"/>
      <c r="B54" s="1134"/>
      <c r="C54" s="390">
        <v>18</v>
      </c>
      <c r="D54" s="384"/>
      <c r="E54" s="384"/>
      <c r="F54" s="385"/>
      <c r="G54" s="383"/>
      <c r="H54" s="196"/>
      <c r="I54" s="196"/>
      <c r="J54" s="197"/>
      <c r="K54" s="198"/>
      <c r="L54" s="196"/>
      <c r="M54" s="196"/>
      <c r="N54" s="199"/>
      <c r="O54" s="195"/>
      <c r="P54" s="196"/>
      <c r="Q54" s="196"/>
      <c r="R54" s="197"/>
      <c r="S54" s="198"/>
      <c r="T54" s="196"/>
      <c r="U54" s="200"/>
      <c r="V54" s="199"/>
      <c r="W54" s="1070"/>
      <c r="X54" s="195"/>
      <c r="Y54" s="196"/>
      <c r="Z54" s="196"/>
      <c r="AA54" s="196"/>
      <c r="AB54" s="201"/>
      <c r="AC54" s="665"/>
      <c r="AD54" s="672" t="s">
        <v>169</v>
      </c>
      <c r="AE54" s="1082"/>
      <c r="AF54" s="1111"/>
      <c r="AG54" s="195"/>
      <c r="AH54" s="196"/>
      <c r="AI54" s="196"/>
      <c r="AJ54" s="197"/>
      <c r="AK54" s="195"/>
      <c r="AL54" s="196"/>
      <c r="AM54" s="196"/>
      <c r="AN54" s="197"/>
      <c r="AO54" s="195"/>
      <c r="AP54" s="196"/>
      <c r="AQ54" s="196"/>
      <c r="AR54" s="199"/>
      <c r="AS54" s="195"/>
      <c r="AT54" s="196"/>
      <c r="AU54" s="196"/>
      <c r="AV54" s="197"/>
      <c r="AW54" s="198"/>
      <c r="AX54" s="196"/>
      <c r="AY54" s="200"/>
      <c r="AZ54" s="199"/>
      <c r="BA54" s="1070"/>
      <c r="BB54" s="383"/>
      <c r="BC54" s="384"/>
      <c r="BD54" s="196"/>
      <c r="BE54" s="196"/>
      <c r="BF54" s="201"/>
      <c r="BG54" s="202"/>
      <c r="BH54" s="672" t="s">
        <v>169</v>
      </c>
    </row>
    <row r="55" spans="1:60">
      <c r="A55" s="1091" t="str">
        <f ca="1">IF(Rosters!H14="","",Rosters!H14)</f>
        <v>6</v>
      </c>
      <c r="B55" s="1093" t="str">
        <f ca="1">IF(Rosters!I14="","",Rosters!I14)</f>
        <v>Elle McFearsome</v>
      </c>
      <c r="C55" s="391" t="s">
        <v>168</v>
      </c>
      <c r="D55" s="5"/>
      <c r="E55" s="5"/>
      <c r="F55" s="382"/>
      <c r="G55" s="386"/>
      <c r="H55" s="204"/>
      <c r="I55" s="204"/>
      <c r="J55" s="189"/>
      <c r="K55" s="205"/>
      <c r="L55" s="204"/>
      <c r="M55" s="204"/>
      <c r="N55" s="191"/>
      <c r="O55" s="203"/>
      <c r="P55" s="204"/>
      <c r="Q55" s="204"/>
      <c r="R55" s="189"/>
      <c r="S55" s="205"/>
      <c r="T55" s="204"/>
      <c r="U55" s="206"/>
      <c r="V55" s="191"/>
      <c r="W55" s="1069">
        <f ca="1">IF(OR(A55="",LU!$D$3=0),"",COUNTA(C55:V55))</f>
        <v>1</v>
      </c>
      <c r="X55" s="203"/>
      <c r="Y55" s="204"/>
      <c r="Z55" s="204"/>
      <c r="AA55" s="204"/>
      <c r="AB55" s="207"/>
      <c r="AC55" s="664"/>
      <c r="AD55" s="670" t="s">
        <v>407</v>
      </c>
      <c r="AE55" s="1079" t="str">
        <f>A55</f>
        <v>6</v>
      </c>
      <c r="AF55" s="1085" t="str">
        <f>B55</f>
        <v>Elle McFearsome</v>
      </c>
      <c r="AG55" s="203"/>
      <c r="AH55" s="204" t="s">
        <v>168</v>
      </c>
      <c r="AI55" s="204" t="s">
        <v>158</v>
      </c>
      <c r="AJ55" s="189" t="s">
        <v>20</v>
      </c>
      <c r="AK55" s="203" t="s">
        <v>157</v>
      </c>
      <c r="AL55" s="204"/>
      <c r="AM55" s="204"/>
      <c r="AN55" s="189"/>
      <c r="AO55" s="203"/>
      <c r="AP55" s="204"/>
      <c r="AQ55" s="204"/>
      <c r="AR55" s="191"/>
      <c r="AS55" s="203"/>
      <c r="AT55" s="204"/>
      <c r="AU55" s="204"/>
      <c r="AV55" s="189"/>
      <c r="AW55" s="205"/>
      <c r="AX55" s="204"/>
      <c r="AY55" s="206"/>
      <c r="AZ55" s="191"/>
      <c r="BA55" s="1069">
        <f ca="1">IF(OR(AE55="",LU!$D$3=0),"",COUNTA(AG55:AZ55))</f>
        <v>4</v>
      </c>
      <c r="BB55" s="386">
        <v>4</v>
      </c>
      <c r="BC55" s="395" t="s">
        <v>158</v>
      </c>
      <c r="BD55" s="204"/>
      <c r="BE55" s="204"/>
      <c r="BF55" s="207"/>
      <c r="BG55" s="194"/>
      <c r="BH55" s="670" t="s">
        <v>407</v>
      </c>
    </row>
    <row r="56" spans="1:60" ht="14" thickBot="1">
      <c r="A56" s="1092"/>
      <c r="B56" s="1094"/>
      <c r="C56" s="392">
        <v>12</v>
      </c>
      <c r="D56" s="388"/>
      <c r="E56" s="388"/>
      <c r="F56" s="385"/>
      <c r="G56" s="387"/>
      <c r="H56" s="209"/>
      <c r="I56" s="209"/>
      <c r="J56" s="197"/>
      <c r="K56" s="210"/>
      <c r="L56" s="209"/>
      <c r="M56" s="209"/>
      <c r="N56" s="199"/>
      <c r="O56" s="208"/>
      <c r="P56" s="209"/>
      <c r="Q56" s="209"/>
      <c r="R56" s="197"/>
      <c r="S56" s="210"/>
      <c r="T56" s="209"/>
      <c r="U56" s="211"/>
      <c r="V56" s="199"/>
      <c r="W56" s="1070"/>
      <c r="X56" s="208"/>
      <c r="Y56" s="209"/>
      <c r="Z56" s="209"/>
      <c r="AA56" s="209"/>
      <c r="AB56" s="212"/>
      <c r="AC56" s="665"/>
      <c r="AD56" s="671"/>
      <c r="AE56" s="1080"/>
      <c r="AF56" s="1086"/>
      <c r="AG56" s="208"/>
      <c r="AH56" s="209">
        <v>2</v>
      </c>
      <c r="AI56" s="209">
        <v>6</v>
      </c>
      <c r="AJ56" s="197">
        <v>6</v>
      </c>
      <c r="AK56" s="208">
        <v>7</v>
      </c>
      <c r="AL56" s="209"/>
      <c r="AM56" s="209"/>
      <c r="AN56" s="197"/>
      <c r="AO56" s="208"/>
      <c r="AP56" s="209"/>
      <c r="AQ56" s="209"/>
      <c r="AR56" s="199"/>
      <c r="AS56" s="208"/>
      <c r="AT56" s="209"/>
      <c r="AU56" s="209"/>
      <c r="AV56" s="197"/>
      <c r="AW56" s="210"/>
      <c r="AX56" s="209"/>
      <c r="AY56" s="211"/>
      <c r="AZ56" s="199"/>
      <c r="BA56" s="1070"/>
      <c r="BB56" s="387">
        <v>6</v>
      </c>
      <c r="BC56" s="388">
        <v>11</v>
      </c>
      <c r="BD56" s="209"/>
      <c r="BE56" s="209"/>
      <c r="BF56" s="212"/>
      <c r="BG56" s="202"/>
      <c r="BH56" s="671"/>
    </row>
    <row r="57" spans="1:60">
      <c r="A57" s="1135" t="str">
        <f ca="1">IF(Rosters!H15="","",Rosters!H15)</f>
        <v>10</v>
      </c>
      <c r="B57" s="1133" t="str">
        <f ca="1">IF(Rosters!I15="","",Rosters!I15)</f>
        <v>Rock Candy</v>
      </c>
      <c r="C57" s="389" t="s">
        <v>159</v>
      </c>
      <c r="D57" s="275" t="s">
        <v>168</v>
      </c>
      <c r="E57" s="275" t="s">
        <v>158</v>
      </c>
      <c r="F57" s="382" t="s">
        <v>158</v>
      </c>
      <c r="G57" s="377" t="s">
        <v>22</v>
      </c>
      <c r="H57" s="188"/>
      <c r="I57" s="188"/>
      <c r="J57" s="189"/>
      <c r="K57" s="190"/>
      <c r="L57" s="188"/>
      <c r="M57" s="188"/>
      <c r="N57" s="191"/>
      <c r="O57" s="187"/>
      <c r="P57" s="188"/>
      <c r="Q57" s="188"/>
      <c r="R57" s="189"/>
      <c r="S57" s="190"/>
      <c r="T57" s="188"/>
      <c r="U57" s="192"/>
      <c r="V57" s="191"/>
      <c r="W57" s="1069">
        <f ca="1">IF(OR(A57="",LU!$D$3=0),"",COUNTA(C57:V57))</f>
        <v>5</v>
      </c>
      <c r="X57" s="187">
        <v>4</v>
      </c>
      <c r="Y57" s="188"/>
      <c r="Z57" s="188"/>
      <c r="AA57" s="188"/>
      <c r="AB57" s="193"/>
      <c r="AC57" s="664"/>
      <c r="AD57" s="672" t="s">
        <v>159</v>
      </c>
      <c r="AE57" s="1081" t="str">
        <f>A57</f>
        <v>10</v>
      </c>
      <c r="AF57" s="1112" t="str">
        <f>B57</f>
        <v>Rock Candy</v>
      </c>
      <c r="AG57" s="213"/>
      <c r="AH57" s="188" t="s">
        <v>159</v>
      </c>
      <c r="AI57" s="188" t="s">
        <v>159</v>
      </c>
      <c r="AJ57" s="189" t="s">
        <v>169</v>
      </c>
      <c r="AK57" s="187"/>
      <c r="AL57" s="188"/>
      <c r="AM57" s="188"/>
      <c r="AN57" s="189"/>
      <c r="AO57" s="187"/>
      <c r="AP57" s="188"/>
      <c r="AQ57" s="188"/>
      <c r="AR57" s="191"/>
      <c r="AS57" s="187"/>
      <c r="AT57" s="188"/>
      <c r="AU57" s="188"/>
      <c r="AV57" s="189"/>
      <c r="AW57" s="190"/>
      <c r="AX57" s="188"/>
      <c r="AY57" s="192"/>
      <c r="AZ57" s="191"/>
      <c r="BA57" s="1069">
        <f ca="1">IF(OR(AE57="",LU!$D$3=0),"",COUNTA(AG57:AZ57))</f>
        <v>3</v>
      </c>
      <c r="BB57" s="377">
        <v>4</v>
      </c>
      <c r="BC57" s="394"/>
      <c r="BD57" s="188"/>
      <c r="BE57" s="188"/>
      <c r="BF57" s="193"/>
      <c r="BG57" s="194"/>
      <c r="BH57" s="672" t="s">
        <v>159</v>
      </c>
    </row>
    <row r="58" spans="1:60" ht="14" thickBot="1">
      <c r="A58" s="1136"/>
      <c r="B58" s="1134"/>
      <c r="C58" s="390">
        <v>5</v>
      </c>
      <c r="D58" s="384">
        <v>5</v>
      </c>
      <c r="E58" s="384">
        <v>5</v>
      </c>
      <c r="F58" s="385">
        <v>9</v>
      </c>
      <c r="G58" s="383">
        <v>21</v>
      </c>
      <c r="H58" s="196"/>
      <c r="I58" s="196"/>
      <c r="J58" s="197"/>
      <c r="K58" s="198"/>
      <c r="L58" s="196"/>
      <c r="M58" s="196"/>
      <c r="N58" s="199"/>
      <c r="O58" s="195"/>
      <c r="P58" s="196"/>
      <c r="Q58" s="196"/>
      <c r="R58" s="197"/>
      <c r="S58" s="198"/>
      <c r="T58" s="196"/>
      <c r="U58" s="200"/>
      <c r="V58" s="199"/>
      <c r="W58" s="1070"/>
      <c r="X58" s="195">
        <v>9</v>
      </c>
      <c r="Y58" s="196"/>
      <c r="Z58" s="196"/>
      <c r="AA58" s="196"/>
      <c r="AB58" s="201"/>
      <c r="AC58" s="665"/>
      <c r="AD58" s="670" t="s">
        <v>408</v>
      </c>
      <c r="AE58" s="1082"/>
      <c r="AF58" s="1111"/>
      <c r="AG58" s="214"/>
      <c r="AH58" s="196">
        <v>3</v>
      </c>
      <c r="AI58" s="196">
        <v>17</v>
      </c>
      <c r="AJ58" s="197">
        <v>17</v>
      </c>
      <c r="AK58" s="195"/>
      <c r="AL58" s="196"/>
      <c r="AM58" s="196"/>
      <c r="AN58" s="197"/>
      <c r="AO58" s="195"/>
      <c r="AP58" s="196"/>
      <c r="AQ58" s="196"/>
      <c r="AR58" s="199"/>
      <c r="AS58" s="195"/>
      <c r="AT58" s="196"/>
      <c r="AU58" s="196"/>
      <c r="AV58" s="197"/>
      <c r="AW58" s="198"/>
      <c r="AX58" s="196"/>
      <c r="AY58" s="200"/>
      <c r="AZ58" s="199"/>
      <c r="BA58" s="1070"/>
      <c r="BB58" s="383">
        <v>17</v>
      </c>
      <c r="BC58" s="384"/>
      <c r="BD58" s="196"/>
      <c r="BE58" s="196"/>
      <c r="BF58" s="201"/>
      <c r="BG58" s="202"/>
      <c r="BH58" s="670" t="s">
        <v>408</v>
      </c>
    </row>
    <row r="59" spans="1:60">
      <c r="A59" s="1091" t="str">
        <f ca="1">IF(Rosters!H16="","",Rosters!H16)</f>
        <v>28</v>
      </c>
      <c r="B59" s="1093" t="str">
        <f ca="1">IF(Rosters!I16="","",Rosters!I16)</f>
        <v>Racer McChaseHer</v>
      </c>
      <c r="C59" s="391" t="s">
        <v>22</v>
      </c>
      <c r="D59" s="5" t="s">
        <v>158</v>
      </c>
      <c r="E59" s="5"/>
      <c r="F59" s="382"/>
      <c r="G59" s="386"/>
      <c r="H59" s="204"/>
      <c r="I59" s="204"/>
      <c r="J59" s="189"/>
      <c r="K59" s="205"/>
      <c r="L59" s="204"/>
      <c r="M59" s="204"/>
      <c r="N59" s="191"/>
      <c r="O59" s="203"/>
      <c r="P59" s="204"/>
      <c r="Q59" s="204"/>
      <c r="R59" s="189"/>
      <c r="S59" s="205"/>
      <c r="T59" s="204"/>
      <c r="U59" s="206"/>
      <c r="V59" s="191"/>
      <c r="W59" s="1069">
        <f ca="1">IF(OR(A59="",LU!$D$3=0),"",COUNTA(C59:V59))</f>
        <v>2</v>
      </c>
      <c r="X59" s="203"/>
      <c r="Y59" s="204"/>
      <c r="Z59" s="204"/>
      <c r="AA59" s="204"/>
      <c r="AB59" s="207"/>
      <c r="AC59" s="664"/>
      <c r="AD59" s="671"/>
      <c r="AE59" s="1079" t="str">
        <f>A59</f>
        <v>28</v>
      </c>
      <c r="AF59" s="1085" t="str">
        <f>B59</f>
        <v>Racer McChaseHer</v>
      </c>
      <c r="AG59" s="203"/>
      <c r="AH59" s="204"/>
      <c r="AI59" s="204" t="s">
        <v>159</v>
      </c>
      <c r="AJ59" s="189"/>
      <c r="AK59" s="203"/>
      <c r="AL59" s="204"/>
      <c r="AM59" s="204"/>
      <c r="AN59" s="189"/>
      <c r="AO59" s="205"/>
      <c r="AP59" s="204"/>
      <c r="AQ59" s="204"/>
      <c r="AR59" s="191"/>
      <c r="AS59" s="203"/>
      <c r="AT59" s="204"/>
      <c r="AU59" s="204"/>
      <c r="AV59" s="189"/>
      <c r="AW59" s="205"/>
      <c r="AX59" s="204"/>
      <c r="AY59" s="206"/>
      <c r="AZ59" s="191"/>
      <c r="BA59" s="1069">
        <f ca="1">IF(OR(AE59="",LU!$D$3=0),"",COUNTA(AG59:AZ59))</f>
        <v>1</v>
      </c>
      <c r="BB59" s="386"/>
      <c r="BC59" s="395"/>
      <c r="BD59" s="204"/>
      <c r="BE59" s="204"/>
      <c r="BF59" s="207"/>
      <c r="BG59" s="194"/>
      <c r="BH59" s="671"/>
    </row>
    <row r="60" spans="1:60" ht="14" thickBot="1">
      <c r="A60" s="1092"/>
      <c r="B60" s="1094"/>
      <c r="C60" s="392">
        <v>9</v>
      </c>
      <c r="D60" s="388">
        <v>18</v>
      </c>
      <c r="E60" s="388"/>
      <c r="F60" s="385"/>
      <c r="G60" s="387"/>
      <c r="H60" s="209"/>
      <c r="I60" s="209"/>
      <c r="J60" s="197"/>
      <c r="K60" s="210"/>
      <c r="L60" s="209"/>
      <c r="M60" s="209"/>
      <c r="N60" s="199"/>
      <c r="O60" s="208"/>
      <c r="P60" s="209"/>
      <c r="Q60" s="209"/>
      <c r="R60" s="197"/>
      <c r="S60" s="210"/>
      <c r="T60" s="209"/>
      <c r="U60" s="211"/>
      <c r="V60" s="199"/>
      <c r="W60" s="1070"/>
      <c r="X60" s="208"/>
      <c r="Y60" s="209"/>
      <c r="Z60" s="209"/>
      <c r="AA60" s="209"/>
      <c r="AB60" s="212"/>
      <c r="AC60" s="665"/>
      <c r="AD60" s="672" t="s">
        <v>15</v>
      </c>
      <c r="AE60" s="1080"/>
      <c r="AF60" s="1086"/>
      <c r="AG60" s="208"/>
      <c r="AH60" s="209"/>
      <c r="AI60" s="209">
        <v>6</v>
      </c>
      <c r="AJ60" s="197"/>
      <c r="AK60" s="208"/>
      <c r="AL60" s="209"/>
      <c r="AM60" s="209"/>
      <c r="AN60" s="197"/>
      <c r="AO60" s="210"/>
      <c r="AP60" s="209"/>
      <c r="AQ60" s="209"/>
      <c r="AR60" s="199"/>
      <c r="AS60" s="208"/>
      <c r="AT60" s="209"/>
      <c r="AU60" s="209"/>
      <c r="AV60" s="197"/>
      <c r="AW60" s="210"/>
      <c r="AX60" s="209"/>
      <c r="AY60" s="211"/>
      <c r="AZ60" s="199"/>
      <c r="BA60" s="1070"/>
      <c r="BB60" s="387"/>
      <c r="BC60" s="388"/>
      <c r="BD60" s="209"/>
      <c r="BE60" s="209"/>
      <c r="BF60" s="212"/>
      <c r="BG60" s="202"/>
      <c r="BH60" s="672" t="s">
        <v>15</v>
      </c>
    </row>
    <row r="61" spans="1:60">
      <c r="A61" s="1135" t="str">
        <f ca="1">IF(Rosters!H17="","",Rosters!H17)</f>
        <v>33 1/3</v>
      </c>
      <c r="B61" s="1133" t="str">
        <f ca="1">IF(Rosters!I17="","",Rosters!I17)</f>
        <v>Cookie Rumble</v>
      </c>
      <c r="C61" s="389" t="s">
        <v>22</v>
      </c>
      <c r="D61" s="275" t="s">
        <v>22</v>
      </c>
      <c r="E61" s="275" t="s">
        <v>169</v>
      </c>
      <c r="F61" s="382" t="s">
        <v>168</v>
      </c>
      <c r="G61" s="377" t="s">
        <v>20</v>
      </c>
      <c r="H61" s="188" t="s">
        <v>158</v>
      </c>
      <c r="I61" s="188" t="s">
        <v>15</v>
      </c>
      <c r="J61" s="189" t="s">
        <v>21</v>
      </c>
      <c r="K61" s="190"/>
      <c r="L61" s="188"/>
      <c r="M61" s="188"/>
      <c r="N61" s="191"/>
      <c r="O61" s="187"/>
      <c r="P61" s="188"/>
      <c r="Q61" s="188"/>
      <c r="R61" s="189"/>
      <c r="S61" s="190"/>
      <c r="T61" s="188"/>
      <c r="U61" s="192"/>
      <c r="V61" s="191"/>
      <c r="W61" s="1069">
        <f ca="1">IF(OR(A61="",LU!$D$3=0),"",COUNTA(C61:V61))</f>
        <v>8</v>
      </c>
      <c r="X61" s="187">
        <v>4</v>
      </c>
      <c r="Y61" s="188">
        <v>4</v>
      </c>
      <c r="Z61" s="188"/>
      <c r="AA61" s="188"/>
      <c r="AB61" s="193"/>
      <c r="AC61" s="664"/>
      <c r="AD61" s="670" t="s">
        <v>409</v>
      </c>
      <c r="AE61" s="1081" t="str">
        <f>A61</f>
        <v>33 1/3</v>
      </c>
      <c r="AF61" s="1112" t="str">
        <f>B61</f>
        <v>Cookie Rumble</v>
      </c>
      <c r="AG61" s="187" t="s">
        <v>20</v>
      </c>
      <c r="AH61" s="188" t="s">
        <v>169</v>
      </c>
      <c r="AI61" s="188" t="s">
        <v>20</v>
      </c>
      <c r="AJ61" s="189" t="s">
        <v>157</v>
      </c>
      <c r="AK61" s="187" t="s">
        <v>20</v>
      </c>
      <c r="AL61" s="188"/>
      <c r="AM61" s="188"/>
      <c r="AN61" s="189"/>
      <c r="AO61" s="190"/>
      <c r="AP61" s="188"/>
      <c r="AQ61" s="188"/>
      <c r="AR61" s="191"/>
      <c r="AS61" s="187"/>
      <c r="AT61" s="188"/>
      <c r="AU61" s="188"/>
      <c r="AV61" s="189"/>
      <c r="AW61" s="190"/>
      <c r="AX61" s="188"/>
      <c r="AY61" s="192"/>
      <c r="AZ61" s="191"/>
      <c r="BA61" s="1069">
        <f ca="1">IF(OR(AE61="",LU!$D$3=0),"",COUNTA(AG61:AZ61))</f>
        <v>5</v>
      </c>
      <c r="BB61" s="377">
        <v>4</v>
      </c>
      <c r="BC61" s="394"/>
      <c r="BD61" s="188"/>
      <c r="BE61" s="188"/>
      <c r="BF61" s="193"/>
      <c r="BG61" s="194"/>
      <c r="BH61" s="670" t="s">
        <v>409</v>
      </c>
    </row>
    <row r="62" spans="1:60" ht="14" thickBot="1">
      <c r="A62" s="1136"/>
      <c r="B62" s="1134"/>
      <c r="C62" s="390">
        <v>2</v>
      </c>
      <c r="D62" s="384">
        <v>2</v>
      </c>
      <c r="E62" s="384">
        <v>10</v>
      </c>
      <c r="F62" s="385">
        <v>12</v>
      </c>
      <c r="G62" s="383">
        <v>16</v>
      </c>
      <c r="H62" s="196">
        <v>18</v>
      </c>
      <c r="I62" s="196">
        <v>18</v>
      </c>
      <c r="J62" s="197">
        <v>21</v>
      </c>
      <c r="K62" s="198"/>
      <c r="L62" s="196"/>
      <c r="M62" s="196"/>
      <c r="N62" s="199"/>
      <c r="O62" s="195"/>
      <c r="P62" s="196"/>
      <c r="Q62" s="196"/>
      <c r="R62" s="197"/>
      <c r="S62" s="198"/>
      <c r="T62" s="196"/>
      <c r="U62" s="200"/>
      <c r="V62" s="199"/>
      <c r="W62" s="1070"/>
      <c r="X62" s="195">
        <v>12</v>
      </c>
      <c r="Y62" s="196">
        <v>21</v>
      </c>
      <c r="Z62" s="196"/>
      <c r="AA62" s="196"/>
      <c r="AB62" s="201"/>
      <c r="AC62" s="665"/>
      <c r="AD62" s="671"/>
      <c r="AE62" s="1082"/>
      <c r="AF62" s="1111"/>
      <c r="AG62" s="195">
        <v>2</v>
      </c>
      <c r="AH62" s="196">
        <v>2</v>
      </c>
      <c r="AI62" s="196">
        <v>13</v>
      </c>
      <c r="AJ62" s="197">
        <v>13</v>
      </c>
      <c r="AK62" s="195">
        <v>13</v>
      </c>
      <c r="AL62" s="196"/>
      <c r="AM62" s="196"/>
      <c r="AN62" s="197"/>
      <c r="AO62" s="198"/>
      <c r="AP62" s="196"/>
      <c r="AQ62" s="196"/>
      <c r="AR62" s="199"/>
      <c r="AS62" s="195"/>
      <c r="AT62" s="196"/>
      <c r="AU62" s="196"/>
      <c r="AV62" s="197"/>
      <c r="AW62" s="198"/>
      <c r="AX62" s="196"/>
      <c r="AY62" s="200"/>
      <c r="AZ62" s="199"/>
      <c r="BA62" s="1070"/>
      <c r="BB62" s="383">
        <v>13</v>
      </c>
      <c r="BC62" s="384"/>
      <c r="BD62" s="196"/>
      <c r="BE62" s="196"/>
      <c r="BF62" s="201"/>
      <c r="BG62" s="202"/>
      <c r="BH62" s="671"/>
    </row>
    <row r="63" spans="1:60">
      <c r="A63" s="1091" t="str">
        <f ca="1">IF(Rosters!H18="","",Rosters!H18)</f>
        <v>46</v>
      </c>
      <c r="B63" s="1093" t="str">
        <f ca="1">IF(Rosters!I18="","",Rosters!I18)</f>
        <v>Fatal Femme</v>
      </c>
      <c r="C63" s="391" t="s">
        <v>158</v>
      </c>
      <c r="D63" s="5" t="s">
        <v>157</v>
      </c>
      <c r="E63" s="5" t="s">
        <v>159</v>
      </c>
      <c r="F63" s="382"/>
      <c r="G63" s="386"/>
      <c r="H63" s="204"/>
      <c r="I63" s="204"/>
      <c r="J63" s="189"/>
      <c r="K63" s="205"/>
      <c r="L63" s="204"/>
      <c r="M63" s="204"/>
      <c r="N63" s="191"/>
      <c r="O63" s="203"/>
      <c r="P63" s="204"/>
      <c r="Q63" s="204"/>
      <c r="R63" s="189"/>
      <c r="S63" s="205"/>
      <c r="T63" s="204"/>
      <c r="U63" s="206"/>
      <c r="V63" s="191"/>
      <c r="W63" s="1069">
        <f ca="1">IF(OR(A63="",LU!$D$3=0),"",COUNTA(C63:V63))</f>
        <v>3</v>
      </c>
      <c r="X63" s="203" t="s">
        <v>157</v>
      </c>
      <c r="Y63" s="204"/>
      <c r="Z63" s="204"/>
      <c r="AA63" s="204"/>
      <c r="AB63" s="207"/>
      <c r="AC63" s="664"/>
      <c r="AD63" s="672" t="s">
        <v>170</v>
      </c>
      <c r="AE63" s="1079" t="str">
        <f>A63</f>
        <v>46</v>
      </c>
      <c r="AF63" s="1085" t="str">
        <f>B63</f>
        <v>Fatal Femme</v>
      </c>
      <c r="AG63" s="203"/>
      <c r="AH63" s="204"/>
      <c r="AI63" s="204"/>
      <c r="AJ63" s="189" t="s">
        <v>159</v>
      </c>
      <c r="AK63" s="203" t="s">
        <v>20</v>
      </c>
      <c r="AL63" s="204" t="s">
        <v>169</v>
      </c>
      <c r="AM63" s="204" t="s">
        <v>158</v>
      </c>
      <c r="AN63" s="189"/>
      <c r="AO63" s="205"/>
      <c r="AP63" s="204"/>
      <c r="AQ63" s="204"/>
      <c r="AR63" s="191"/>
      <c r="AS63" s="203"/>
      <c r="AT63" s="204"/>
      <c r="AU63" s="204"/>
      <c r="AV63" s="189"/>
      <c r="AW63" s="205"/>
      <c r="AX63" s="204"/>
      <c r="AY63" s="206"/>
      <c r="AZ63" s="191"/>
      <c r="BA63" s="1069">
        <f ca="1">IF(OR(AE63="",LU!$D$3=0),"",COUNTA(AG63:AZ63))</f>
        <v>4</v>
      </c>
      <c r="BB63" s="386">
        <v>4</v>
      </c>
      <c r="BC63" s="395" t="s">
        <v>168</v>
      </c>
      <c r="BD63" s="204"/>
      <c r="BE63" s="204"/>
      <c r="BF63" s="207"/>
      <c r="BG63" s="194"/>
      <c r="BH63" s="672" t="s">
        <v>170</v>
      </c>
    </row>
    <row r="64" spans="1:60" ht="14" thickBot="1">
      <c r="A64" s="1092"/>
      <c r="B64" s="1094"/>
      <c r="C64" s="393">
        <v>7</v>
      </c>
      <c r="D64" s="388">
        <v>9</v>
      </c>
      <c r="E64" s="388">
        <v>11</v>
      </c>
      <c r="F64" s="385"/>
      <c r="G64" s="387"/>
      <c r="H64" s="209"/>
      <c r="I64" s="209"/>
      <c r="J64" s="197"/>
      <c r="K64" s="210"/>
      <c r="L64" s="209"/>
      <c r="M64" s="209"/>
      <c r="N64" s="199"/>
      <c r="O64" s="208"/>
      <c r="P64" s="209"/>
      <c r="Q64" s="209"/>
      <c r="R64" s="197"/>
      <c r="S64" s="210"/>
      <c r="T64" s="209"/>
      <c r="U64" s="211"/>
      <c r="V64" s="199"/>
      <c r="W64" s="1070"/>
      <c r="X64" s="208">
        <v>6</v>
      </c>
      <c r="Y64" s="209"/>
      <c r="Z64" s="209"/>
      <c r="AA64" s="209"/>
      <c r="AB64" s="212"/>
      <c r="AC64" s="665"/>
      <c r="AD64" s="670" t="s">
        <v>423</v>
      </c>
      <c r="AE64" s="1080"/>
      <c r="AF64" s="1086"/>
      <c r="AG64" s="208"/>
      <c r="AH64" s="209"/>
      <c r="AI64" s="209"/>
      <c r="AJ64" s="197">
        <v>7</v>
      </c>
      <c r="AK64" s="208">
        <v>8</v>
      </c>
      <c r="AL64" s="209">
        <v>15</v>
      </c>
      <c r="AM64" s="209">
        <v>17</v>
      </c>
      <c r="AN64" s="197"/>
      <c r="AO64" s="210"/>
      <c r="AP64" s="209"/>
      <c r="AQ64" s="209"/>
      <c r="AR64" s="199"/>
      <c r="AS64" s="208"/>
      <c r="AT64" s="209"/>
      <c r="AU64" s="209"/>
      <c r="AV64" s="197"/>
      <c r="AW64" s="210"/>
      <c r="AX64" s="209"/>
      <c r="AY64" s="211"/>
      <c r="AZ64" s="199"/>
      <c r="BA64" s="1070"/>
      <c r="BB64" s="387">
        <v>7</v>
      </c>
      <c r="BC64" s="388">
        <v>17</v>
      </c>
      <c r="BD64" s="209"/>
      <c r="BE64" s="209"/>
      <c r="BF64" s="212"/>
      <c r="BG64" s="202"/>
      <c r="BH64" s="670" t="s">
        <v>423</v>
      </c>
    </row>
    <row r="65" spans="1:60">
      <c r="A65" s="1137" t="str">
        <f ca="1">IF(Rosters!H19="","",Rosters!H19)</f>
        <v>68</v>
      </c>
      <c r="B65" s="1089" t="str">
        <f ca="1">IF(Rosters!I19="","",Rosters!I19)</f>
        <v>Summers Eve-L</v>
      </c>
      <c r="C65" s="389" t="s">
        <v>158</v>
      </c>
      <c r="D65" s="275" t="s">
        <v>170</v>
      </c>
      <c r="E65" s="275"/>
      <c r="F65" s="382"/>
      <c r="G65" s="377"/>
      <c r="H65" s="188"/>
      <c r="I65" s="188"/>
      <c r="J65" s="189"/>
      <c r="K65" s="190"/>
      <c r="L65" s="188"/>
      <c r="M65" s="188"/>
      <c r="N65" s="191"/>
      <c r="O65" s="187"/>
      <c r="P65" s="188"/>
      <c r="Q65" s="188"/>
      <c r="R65" s="189"/>
      <c r="S65" s="190"/>
      <c r="T65" s="188"/>
      <c r="U65" s="192"/>
      <c r="V65" s="191"/>
      <c r="W65" s="1069">
        <f ca="1">IF(OR(A65="",LU!$D$3=0),"",COUNTA(C65:V65))</f>
        <v>2</v>
      </c>
      <c r="X65" s="187"/>
      <c r="Y65" s="188"/>
      <c r="Z65" s="188"/>
      <c r="AA65" s="188"/>
      <c r="AB65" s="193"/>
      <c r="AC65" s="664"/>
      <c r="AD65" s="671"/>
      <c r="AE65" s="1083" t="str">
        <f>A65</f>
        <v>68</v>
      </c>
      <c r="AF65" s="1077" t="str">
        <f>B65</f>
        <v>Summers Eve-L</v>
      </c>
      <c r="AG65" s="213"/>
      <c r="AH65" s="216"/>
      <c r="AI65" s="216" t="s">
        <v>22</v>
      </c>
      <c r="AJ65" s="189" t="s">
        <v>168</v>
      </c>
      <c r="AK65" s="187" t="s">
        <v>159</v>
      </c>
      <c r="AL65" s="188" t="s">
        <v>157</v>
      </c>
      <c r="AM65" s="188" t="s">
        <v>168</v>
      </c>
      <c r="AN65" s="189"/>
      <c r="AO65" s="190"/>
      <c r="AP65" s="188"/>
      <c r="AQ65" s="188"/>
      <c r="AR65" s="191"/>
      <c r="AS65" s="187"/>
      <c r="AT65" s="188"/>
      <c r="AU65" s="188"/>
      <c r="AV65" s="189"/>
      <c r="AW65" s="190"/>
      <c r="AX65" s="188"/>
      <c r="AY65" s="192"/>
      <c r="AZ65" s="191"/>
      <c r="BA65" s="1069">
        <f ca="1">IF(OR(AE65="",LU!$D$3=0),"",COUNTA(AG65:AZ65))</f>
        <v>5</v>
      </c>
      <c r="BB65" s="377">
        <v>4</v>
      </c>
      <c r="BC65" s="394" t="s">
        <v>22</v>
      </c>
      <c r="BD65" s="188"/>
      <c r="BE65" s="188"/>
      <c r="BF65" s="193"/>
      <c r="BG65" s="194"/>
      <c r="BH65" s="671"/>
    </row>
    <row r="66" spans="1:60" ht="14" thickBot="1">
      <c r="A66" s="1138"/>
      <c r="B66" s="1090"/>
      <c r="C66" s="390">
        <v>4</v>
      </c>
      <c r="D66" s="384">
        <v>18</v>
      </c>
      <c r="E66" s="384"/>
      <c r="F66" s="385"/>
      <c r="G66" s="383"/>
      <c r="H66" s="196"/>
      <c r="I66" s="196"/>
      <c r="J66" s="197"/>
      <c r="K66" s="198"/>
      <c r="L66" s="196"/>
      <c r="M66" s="196"/>
      <c r="N66" s="199"/>
      <c r="O66" s="195"/>
      <c r="P66" s="196"/>
      <c r="Q66" s="196"/>
      <c r="R66" s="197"/>
      <c r="S66" s="198"/>
      <c r="T66" s="196"/>
      <c r="U66" s="200"/>
      <c r="V66" s="199"/>
      <c r="W66" s="1070"/>
      <c r="X66" s="195"/>
      <c r="Y66" s="196"/>
      <c r="Z66" s="196"/>
      <c r="AA66" s="196"/>
      <c r="AB66" s="201"/>
      <c r="AC66" s="665"/>
      <c r="AD66" s="672" t="s">
        <v>20</v>
      </c>
      <c r="AE66" s="1084"/>
      <c r="AF66" s="1078"/>
      <c r="AG66" s="214"/>
      <c r="AH66" s="217"/>
      <c r="AI66" s="217">
        <v>1</v>
      </c>
      <c r="AJ66" s="197">
        <v>7</v>
      </c>
      <c r="AK66" s="195">
        <v>11</v>
      </c>
      <c r="AL66" s="196">
        <v>14</v>
      </c>
      <c r="AM66" s="196">
        <v>18</v>
      </c>
      <c r="AN66" s="197"/>
      <c r="AO66" s="198"/>
      <c r="AP66" s="196"/>
      <c r="AQ66" s="196"/>
      <c r="AR66" s="199"/>
      <c r="AS66" s="195"/>
      <c r="AT66" s="196"/>
      <c r="AU66" s="196"/>
      <c r="AV66" s="197"/>
      <c r="AW66" s="198"/>
      <c r="AX66" s="196"/>
      <c r="AY66" s="200"/>
      <c r="AZ66" s="199"/>
      <c r="BA66" s="1070"/>
      <c r="BB66" s="383">
        <v>7</v>
      </c>
      <c r="BC66" s="384">
        <v>11</v>
      </c>
      <c r="BD66" s="196"/>
      <c r="BE66" s="196"/>
      <c r="BF66" s="201"/>
      <c r="BG66" s="202"/>
      <c r="BH66" s="672" t="s">
        <v>20</v>
      </c>
    </row>
    <row r="67" spans="1:60">
      <c r="A67" s="1102" t="str">
        <f ca="1">IF(Rosters!H20="","",Rosters!H20)</f>
        <v>I75</v>
      </c>
      <c r="B67" s="1104" t="str">
        <f ca="1">IF(Rosters!I20="","",Rosters!I20)</f>
        <v>Diesel Doll</v>
      </c>
      <c r="C67" s="391" t="s">
        <v>159</v>
      </c>
      <c r="D67" s="5"/>
      <c r="E67" s="5"/>
      <c r="F67" s="382"/>
      <c r="G67" s="386"/>
      <c r="H67" s="204"/>
      <c r="I67" s="204"/>
      <c r="J67" s="189"/>
      <c r="K67" s="205"/>
      <c r="L67" s="204"/>
      <c r="M67" s="204"/>
      <c r="N67" s="191"/>
      <c r="O67" s="203"/>
      <c r="P67" s="204"/>
      <c r="Q67" s="204"/>
      <c r="R67" s="189"/>
      <c r="S67" s="205"/>
      <c r="T67" s="204"/>
      <c r="U67" s="206"/>
      <c r="V67" s="191"/>
      <c r="W67" s="1069">
        <f ca="1">IF(OR(A67="",LU!$D$3=0),"",COUNTA(C67:V67))</f>
        <v>1</v>
      </c>
      <c r="X67" s="203" t="s">
        <v>157</v>
      </c>
      <c r="Y67" s="204"/>
      <c r="Z67" s="204"/>
      <c r="AA67" s="204"/>
      <c r="AB67" s="207"/>
      <c r="AC67" s="664"/>
      <c r="AD67" s="670" t="s">
        <v>410</v>
      </c>
      <c r="AE67" s="1071" t="str">
        <f>A67</f>
        <v>I75</v>
      </c>
      <c r="AF67" s="1073" t="str">
        <f>B67</f>
        <v>Diesel Doll</v>
      </c>
      <c r="AG67" s="203"/>
      <c r="AH67" s="204"/>
      <c r="AI67" s="204"/>
      <c r="AJ67" s="189"/>
      <c r="AK67" s="203"/>
      <c r="AL67" s="204"/>
      <c r="AM67" s="204"/>
      <c r="AN67" s="189"/>
      <c r="AO67" s="205"/>
      <c r="AP67" s="204"/>
      <c r="AQ67" s="204"/>
      <c r="AR67" s="191"/>
      <c r="AS67" s="203"/>
      <c r="AT67" s="204"/>
      <c r="AU67" s="204"/>
      <c r="AV67" s="189"/>
      <c r="AW67" s="205"/>
      <c r="AX67" s="204"/>
      <c r="AY67" s="206"/>
      <c r="AZ67" s="191"/>
      <c r="BA67" s="1069">
        <f ca="1">IF(OR(AE67="",LU!$D$3=0),"",COUNTA(AG67:AZ67))</f>
        <v>0</v>
      </c>
      <c r="BB67" s="386" t="s">
        <v>168</v>
      </c>
      <c r="BC67" s="395" t="s">
        <v>15</v>
      </c>
      <c r="BD67" s="204"/>
      <c r="BE67" s="204"/>
      <c r="BF67" s="207"/>
      <c r="BG67" s="194"/>
      <c r="BH67" s="670" t="s">
        <v>410</v>
      </c>
    </row>
    <row r="68" spans="1:60" ht="14" thickBot="1">
      <c r="A68" s="1103"/>
      <c r="B68" s="1105"/>
      <c r="C68" s="392">
        <v>8</v>
      </c>
      <c r="D68" s="388"/>
      <c r="E68" s="388"/>
      <c r="F68" s="385"/>
      <c r="G68" s="387"/>
      <c r="H68" s="209"/>
      <c r="I68" s="209"/>
      <c r="J68" s="197"/>
      <c r="K68" s="210"/>
      <c r="L68" s="209"/>
      <c r="M68" s="209"/>
      <c r="N68" s="199"/>
      <c r="O68" s="208"/>
      <c r="P68" s="209"/>
      <c r="Q68" s="209"/>
      <c r="R68" s="197"/>
      <c r="S68" s="210"/>
      <c r="T68" s="209"/>
      <c r="U68" s="211"/>
      <c r="V68" s="199"/>
      <c r="W68" s="1070"/>
      <c r="X68" s="208">
        <v>2</v>
      </c>
      <c r="Y68" s="209"/>
      <c r="Z68" s="209"/>
      <c r="AA68" s="209"/>
      <c r="AB68" s="212"/>
      <c r="AC68" s="665"/>
      <c r="AD68" s="671"/>
      <c r="AE68" s="1072"/>
      <c r="AF68" s="1074"/>
      <c r="AG68" s="208"/>
      <c r="AH68" s="209"/>
      <c r="AI68" s="209"/>
      <c r="AJ68" s="197"/>
      <c r="AK68" s="208"/>
      <c r="AL68" s="209"/>
      <c r="AM68" s="209"/>
      <c r="AN68" s="197"/>
      <c r="AO68" s="210"/>
      <c r="AP68" s="209"/>
      <c r="AQ68" s="209"/>
      <c r="AR68" s="199"/>
      <c r="AS68" s="208"/>
      <c r="AT68" s="209"/>
      <c r="AU68" s="209"/>
      <c r="AV68" s="197"/>
      <c r="AW68" s="210"/>
      <c r="AX68" s="209"/>
      <c r="AY68" s="211"/>
      <c r="AZ68" s="199"/>
      <c r="BA68" s="1070"/>
      <c r="BB68" s="387">
        <v>17</v>
      </c>
      <c r="BC68" s="388">
        <v>18</v>
      </c>
      <c r="BD68" s="209"/>
      <c r="BE68" s="209"/>
      <c r="BF68" s="212"/>
      <c r="BG68" s="202"/>
      <c r="BH68" s="671"/>
    </row>
    <row r="69" spans="1:60">
      <c r="A69" s="1087" t="str">
        <f ca="1">IF(Rosters!H21="","",Rosters!H21)</f>
        <v>100</v>
      </c>
      <c r="B69" s="1089" t="str">
        <f ca="1">IF(Rosters!I21="","",Rosters!I21)</f>
        <v>Polly Fester</v>
      </c>
      <c r="C69" s="389"/>
      <c r="D69" s="275"/>
      <c r="E69" s="275"/>
      <c r="F69" s="382"/>
      <c r="G69" s="377"/>
      <c r="H69" s="188"/>
      <c r="I69" s="188"/>
      <c r="J69" s="189"/>
      <c r="K69" s="190"/>
      <c r="L69" s="188"/>
      <c r="M69" s="188"/>
      <c r="N69" s="191"/>
      <c r="O69" s="187"/>
      <c r="P69" s="188"/>
      <c r="Q69" s="188"/>
      <c r="R69" s="189"/>
      <c r="S69" s="190"/>
      <c r="T69" s="188"/>
      <c r="U69" s="192"/>
      <c r="V69" s="191"/>
      <c r="W69" s="1069">
        <f ca="1">IF(OR(A69="",LU!$D$3=0),"",COUNTA(C69:V69))</f>
        <v>0</v>
      </c>
      <c r="X69" s="187"/>
      <c r="Y69" s="188"/>
      <c r="Z69" s="188"/>
      <c r="AA69" s="188"/>
      <c r="AB69" s="193"/>
      <c r="AC69" s="664"/>
      <c r="AD69" s="672" t="s">
        <v>21</v>
      </c>
      <c r="AE69" s="1075" t="str">
        <f>A69</f>
        <v>100</v>
      </c>
      <c r="AF69" s="1077" t="str">
        <f>B69</f>
        <v>Polly Fester</v>
      </c>
      <c r="AG69" s="213"/>
      <c r="AH69" s="216"/>
      <c r="AI69" s="188"/>
      <c r="AJ69" s="189"/>
      <c r="AK69" s="187"/>
      <c r="AL69" s="188"/>
      <c r="AM69" s="188"/>
      <c r="AN69" s="189"/>
      <c r="AO69" s="190"/>
      <c r="AP69" s="188"/>
      <c r="AQ69" s="188"/>
      <c r="AR69" s="191"/>
      <c r="AS69" s="187"/>
      <c r="AT69" s="188"/>
      <c r="AU69" s="188"/>
      <c r="AV69" s="189"/>
      <c r="AW69" s="190"/>
      <c r="AX69" s="188"/>
      <c r="AY69" s="192"/>
      <c r="AZ69" s="191"/>
      <c r="BA69" s="1069">
        <f ca="1">IF(OR(AE69="",LU!$D$3=0),"",COUNTA(AG69:AZ69))</f>
        <v>0</v>
      </c>
      <c r="BB69" s="377" t="s">
        <v>22</v>
      </c>
      <c r="BC69" s="394"/>
      <c r="BD69" s="188"/>
      <c r="BE69" s="188"/>
      <c r="BF69" s="193"/>
      <c r="BG69" s="194"/>
      <c r="BH69" s="672" t="s">
        <v>21</v>
      </c>
    </row>
    <row r="70" spans="1:60" ht="14" thickBot="1">
      <c r="A70" s="1088"/>
      <c r="B70" s="1090"/>
      <c r="C70" s="390"/>
      <c r="D70" s="384"/>
      <c r="E70" s="384"/>
      <c r="F70" s="385"/>
      <c r="G70" s="383"/>
      <c r="H70" s="196"/>
      <c r="I70" s="196"/>
      <c r="J70" s="197"/>
      <c r="K70" s="198"/>
      <c r="L70" s="196"/>
      <c r="M70" s="196"/>
      <c r="N70" s="199"/>
      <c r="O70" s="195"/>
      <c r="P70" s="196"/>
      <c r="Q70" s="196"/>
      <c r="R70" s="197"/>
      <c r="S70" s="198"/>
      <c r="T70" s="196"/>
      <c r="U70" s="200"/>
      <c r="V70" s="199"/>
      <c r="W70" s="1070"/>
      <c r="X70" s="195"/>
      <c r="Y70" s="196"/>
      <c r="Z70" s="196"/>
      <c r="AA70" s="196"/>
      <c r="AB70" s="201"/>
      <c r="AC70" s="665"/>
      <c r="AD70" s="670" t="s">
        <v>427</v>
      </c>
      <c r="AE70" s="1076"/>
      <c r="AF70" s="1078"/>
      <c r="AG70" s="214"/>
      <c r="AH70" s="217"/>
      <c r="AI70" s="196"/>
      <c r="AJ70" s="197"/>
      <c r="AK70" s="195"/>
      <c r="AL70" s="196"/>
      <c r="AM70" s="196"/>
      <c r="AN70" s="197"/>
      <c r="AO70" s="198"/>
      <c r="AP70" s="196"/>
      <c r="AQ70" s="196"/>
      <c r="AR70" s="199"/>
      <c r="AS70" s="195"/>
      <c r="AT70" s="196"/>
      <c r="AU70" s="196"/>
      <c r="AV70" s="197"/>
      <c r="AW70" s="198"/>
      <c r="AX70" s="196"/>
      <c r="AY70" s="200"/>
      <c r="AZ70" s="199"/>
      <c r="BA70" s="1070"/>
      <c r="BB70" s="383">
        <v>7</v>
      </c>
      <c r="BC70" s="384"/>
      <c r="BD70" s="196"/>
      <c r="BE70" s="196"/>
      <c r="BF70" s="201"/>
      <c r="BG70" s="202"/>
      <c r="BH70" s="670" t="s">
        <v>427</v>
      </c>
    </row>
    <row r="71" spans="1:60">
      <c r="A71" s="1102" t="str">
        <f ca="1">IF(Rosters!H22="","",Rosters!H22)</f>
        <v>303</v>
      </c>
      <c r="B71" s="1104" t="str">
        <f ca="1">IF(Rosters!I22="","",Rosters!I22)</f>
        <v>Bruisie Siouxxx</v>
      </c>
      <c r="C71" s="391" t="s">
        <v>157</v>
      </c>
      <c r="D71" s="5" t="s">
        <v>156</v>
      </c>
      <c r="E71" s="5" t="s">
        <v>22</v>
      </c>
      <c r="F71" s="382" t="s">
        <v>159</v>
      </c>
      <c r="G71" s="386" t="s">
        <v>159</v>
      </c>
      <c r="H71" s="204"/>
      <c r="I71" s="204"/>
      <c r="J71" s="189"/>
      <c r="K71" s="205"/>
      <c r="L71" s="204"/>
      <c r="M71" s="204"/>
      <c r="N71" s="191"/>
      <c r="O71" s="203"/>
      <c r="P71" s="204"/>
      <c r="Q71" s="204"/>
      <c r="R71" s="189"/>
      <c r="S71" s="205"/>
      <c r="T71" s="204"/>
      <c r="U71" s="206"/>
      <c r="V71" s="191"/>
      <c r="W71" s="1069">
        <f ca="1">IF(OR(A71="",LU!$D$3=0),"",COUNTA(C71:V71))</f>
        <v>5</v>
      </c>
      <c r="X71" s="203">
        <v>4</v>
      </c>
      <c r="Y71" s="204"/>
      <c r="Z71" s="204"/>
      <c r="AA71" s="204"/>
      <c r="AB71" s="207"/>
      <c r="AC71" s="664"/>
      <c r="AD71" s="671"/>
      <c r="AE71" s="1071" t="str">
        <f>A71</f>
        <v>303</v>
      </c>
      <c r="AF71" s="1073" t="str">
        <f>B71</f>
        <v>Bruisie Siouxxx</v>
      </c>
      <c r="AG71" s="203"/>
      <c r="AH71" s="204" t="s">
        <v>169</v>
      </c>
      <c r="AI71" s="204" t="s">
        <v>15</v>
      </c>
      <c r="AJ71" s="189" t="s">
        <v>159</v>
      </c>
      <c r="AK71" s="203" t="s">
        <v>158</v>
      </c>
      <c r="AL71" s="204" t="s">
        <v>159</v>
      </c>
      <c r="AM71" s="204"/>
      <c r="AN71" s="189"/>
      <c r="AO71" s="205"/>
      <c r="AP71" s="204"/>
      <c r="AQ71" s="204"/>
      <c r="AR71" s="191"/>
      <c r="AS71" s="203"/>
      <c r="AT71" s="204"/>
      <c r="AU71" s="204"/>
      <c r="AV71" s="189"/>
      <c r="AW71" s="205"/>
      <c r="AX71" s="204"/>
      <c r="AY71" s="206"/>
      <c r="AZ71" s="191"/>
      <c r="BA71" s="1069">
        <f ca="1">IF(OR(AE71="",LU!$D$3=0),"",COUNTA(AG71:AZ71))</f>
        <v>5</v>
      </c>
      <c r="BB71" s="386"/>
      <c r="BC71" s="395"/>
      <c r="BD71" s="204"/>
      <c r="BE71" s="204"/>
      <c r="BF71" s="207"/>
      <c r="BG71" s="194"/>
      <c r="BH71" s="671"/>
    </row>
    <row r="72" spans="1:60" ht="14" thickBot="1">
      <c r="A72" s="1103"/>
      <c r="B72" s="1105"/>
      <c r="C72" s="392">
        <v>10</v>
      </c>
      <c r="D72" s="388">
        <v>10</v>
      </c>
      <c r="E72" s="388">
        <v>16</v>
      </c>
      <c r="F72" s="385">
        <v>19</v>
      </c>
      <c r="G72" s="387">
        <v>22</v>
      </c>
      <c r="H72" s="209"/>
      <c r="I72" s="209"/>
      <c r="J72" s="197"/>
      <c r="K72" s="210"/>
      <c r="L72" s="209"/>
      <c r="M72" s="209"/>
      <c r="N72" s="199"/>
      <c r="O72" s="208"/>
      <c r="P72" s="209"/>
      <c r="Q72" s="209"/>
      <c r="R72" s="197"/>
      <c r="S72" s="210"/>
      <c r="T72" s="209"/>
      <c r="U72" s="211"/>
      <c r="V72" s="199"/>
      <c r="W72" s="1070"/>
      <c r="X72" s="208">
        <v>19</v>
      </c>
      <c r="Y72" s="209"/>
      <c r="Z72" s="209"/>
      <c r="AA72" s="209"/>
      <c r="AB72" s="212"/>
      <c r="AC72" s="665"/>
      <c r="AD72" s="672" t="s">
        <v>156</v>
      </c>
      <c r="AE72" s="1072"/>
      <c r="AF72" s="1074"/>
      <c r="AG72" s="208"/>
      <c r="AH72" s="209">
        <v>4</v>
      </c>
      <c r="AI72" s="209">
        <v>13</v>
      </c>
      <c r="AJ72" s="197">
        <v>13</v>
      </c>
      <c r="AK72" s="208">
        <v>18</v>
      </c>
      <c r="AL72" s="209">
        <v>18</v>
      </c>
      <c r="AM72" s="209"/>
      <c r="AN72" s="197"/>
      <c r="AO72" s="210"/>
      <c r="AP72" s="209"/>
      <c r="AQ72" s="209"/>
      <c r="AR72" s="199"/>
      <c r="AS72" s="208"/>
      <c r="AT72" s="209"/>
      <c r="AU72" s="209"/>
      <c r="AV72" s="197"/>
      <c r="AW72" s="210"/>
      <c r="AX72" s="209"/>
      <c r="AY72" s="211"/>
      <c r="AZ72" s="199"/>
      <c r="BA72" s="1070"/>
      <c r="BB72" s="387"/>
      <c r="BC72" s="388"/>
      <c r="BD72" s="209"/>
      <c r="BE72" s="209"/>
      <c r="BF72" s="212"/>
      <c r="BG72" s="202"/>
      <c r="BH72" s="672" t="s">
        <v>156</v>
      </c>
    </row>
    <row r="73" spans="1:60">
      <c r="A73" s="1087" t="str">
        <f ca="1">IF(Rosters!H23="","",Rosters!H23)</f>
        <v>989</v>
      </c>
      <c r="B73" s="1089" t="str">
        <f ca="1">IF(Rosters!I23="","",Rosters!I23)</f>
        <v>Sarah Hipel</v>
      </c>
      <c r="C73" s="389"/>
      <c r="D73" s="275"/>
      <c r="E73" s="275"/>
      <c r="F73" s="382"/>
      <c r="G73" s="377"/>
      <c r="H73" s="188"/>
      <c r="I73" s="188"/>
      <c r="J73" s="189"/>
      <c r="K73" s="190"/>
      <c r="L73" s="188"/>
      <c r="M73" s="188"/>
      <c r="N73" s="191"/>
      <c r="O73" s="187"/>
      <c r="P73" s="188"/>
      <c r="Q73" s="188"/>
      <c r="R73" s="189"/>
      <c r="S73" s="190"/>
      <c r="T73" s="188"/>
      <c r="U73" s="192"/>
      <c r="V73" s="191"/>
      <c r="W73" s="1069">
        <f ca="1">IF(OR(A73="",LU!$D$3=0),"",COUNTA(C73:V73))</f>
        <v>0</v>
      </c>
      <c r="X73" s="187"/>
      <c r="Y73" s="188"/>
      <c r="Z73" s="188"/>
      <c r="AA73" s="188"/>
      <c r="AB73" s="193"/>
      <c r="AC73" s="664"/>
      <c r="AD73" s="670" t="s">
        <v>424</v>
      </c>
      <c r="AE73" s="1075" t="str">
        <f>A73</f>
        <v>989</v>
      </c>
      <c r="AF73" s="1077" t="str">
        <f>B73</f>
        <v>Sarah Hipel</v>
      </c>
      <c r="AG73" s="187" t="s">
        <v>22</v>
      </c>
      <c r="AH73" s="188" t="s">
        <v>22</v>
      </c>
      <c r="AI73" s="188"/>
      <c r="AJ73" s="189"/>
      <c r="AK73" s="187"/>
      <c r="AL73" s="188"/>
      <c r="AM73" s="188"/>
      <c r="AN73" s="189"/>
      <c r="AO73" s="190"/>
      <c r="AP73" s="188"/>
      <c r="AQ73" s="188"/>
      <c r="AR73" s="191"/>
      <c r="AS73" s="187"/>
      <c r="AT73" s="188"/>
      <c r="AU73" s="188"/>
      <c r="AV73" s="189"/>
      <c r="AW73" s="190"/>
      <c r="AX73" s="188"/>
      <c r="AY73" s="192"/>
      <c r="AZ73" s="191"/>
      <c r="BA73" s="1069">
        <f ca="1">IF(OR(AE73="",LU!$D$3=0),"",COUNTA(AG73:AZ73))</f>
        <v>2</v>
      </c>
      <c r="BB73" s="377"/>
      <c r="BC73" s="394"/>
      <c r="BD73" s="188"/>
      <c r="BE73" s="188"/>
      <c r="BF73" s="193"/>
      <c r="BG73" s="194"/>
      <c r="BH73" s="670" t="s">
        <v>424</v>
      </c>
    </row>
    <row r="74" spans="1:60" ht="14" thickBot="1">
      <c r="A74" s="1088"/>
      <c r="B74" s="1090"/>
      <c r="C74" s="390"/>
      <c r="D74" s="384"/>
      <c r="E74" s="384"/>
      <c r="F74" s="385"/>
      <c r="G74" s="383"/>
      <c r="H74" s="196"/>
      <c r="I74" s="196"/>
      <c r="J74" s="197"/>
      <c r="K74" s="198"/>
      <c r="L74" s="196"/>
      <c r="M74" s="196"/>
      <c r="N74" s="199"/>
      <c r="O74" s="195"/>
      <c r="P74" s="196"/>
      <c r="Q74" s="196"/>
      <c r="R74" s="197"/>
      <c r="S74" s="198"/>
      <c r="T74" s="196"/>
      <c r="U74" s="200"/>
      <c r="V74" s="199"/>
      <c r="W74" s="1070"/>
      <c r="X74" s="195"/>
      <c r="Y74" s="196"/>
      <c r="Z74" s="196"/>
      <c r="AA74" s="196"/>
      <c r="AB74" s="201"/>
      <c r="AC74" s="665"/>
      <c r="AD74" s="671"/>
      <c r="AE74" s="1076"/>
      <c r="AF74" s="1078"/>
      <c r="AG74" s="195">
        <v>11</v>
      </c>
      <c r="AH74" s="196">
        <v>11</v>
      </c>
      <c r="AI74" s="196"/>
      <c r="AJ74" s="197"/>
      <c r="AK74" s="195"/>
      <c r="AL74" s="196"/>
      <c r="AM74" s="196"/>
      <c r="AN74" s="197"/>
      <c r="AO74" s="198"/>
      <c r="AP74" s="196"/>
      <c r="AQ74" s="196"/>
      <c r="AR74" s="199"/>
      <c r="AS74" s="195"/>
      <c r="AT74" s="196"/>
      <c r="AU74" s="196"/>
      <c r="AV74" s="197"/>
      <c r="AW74" s="198"/>
      <c r="AX74" s="196"/>
      <c r="AY74" s="200"/>
      <c r="AZ74" s="199"/>
      <c r="BA74" s="1070"/>
      <c r="BB74" s="383"/>
      <c r="BC74" s="384"/>
      <c r="BD74" s="196"/>
      <c r="BE74" s="196"/>
      <c r="BF74" s="201"/>
      <c r="BG74" s="202"/>
      <c r="BH74" s="671"/>
    </row>
    <row r="75" spans="1:60">
      <c r="A75" s="1091" t="str">
        <f ca="1">IF(Rosters!H24="","",Rosters!H24)</f>
        <v>247</v>
      </c>
      <c r="B75" s="1104" t="str">
        <f ca="1">IF(Rosters!I24="","",Rosters!I24)</f>
        <v>boo d. livers</v>
      </c>
      <c r="C75" s="391" t="s">
        <v>22</v>
      </c>
      <c r="D75" s="5"/>
      <c r="E75" s="5"/>
      <c r="F75" s="382"/>
      <c r="G75" s="386"/>
      <c r="H75" s="204"/>
      <c r="I75" s="204"/>
      <c r="J75" s="189"/>
      <c r="K75" s="205"/>
      <c r="L75" s="204"/>
      <c r="M75" s="204"/>
      <c r="N75" s="191"/>
      <c r="O75" s="203"/>
      <c r="P75" s="204"/>
      <c r="Q75" s="204"/>
      <c r="R75" s="189"/>
      <c r="S75" s="205"/>
      <c r="T75" s="204"/>
      <c r="U75" s="206"/>
      <c r="V75" s="191"/>
      <c r="W75" s="1069">
        <f ca="1">IF(OR(A75="",LU!$D$3=0),"",COUNTA(C75:V75))</f>
        <v>1</v>
      </c>
      <c r="X75" s="203"/>
      <c r="Y75" s="204"/>
      <c r="Z75" s="204"/>
      <c r="AA75" s="204"/>
      <c r="AB75" s="207"/>
      <c r="AC75" s="664"/>
      <c r="AD75" s="672" t="s">
        <v>22</v>
      </c>
      <c r="AE75" s="1079" t="str">
        <f>A75</f>
        <v>247</v>
      </c>
      <c r="AF75" s="1073" t="str">
        <f>B75</f>
        <v>boo d. livers</v>
      </c>
      <c r="AG75" s="203"/>
      <c r="AH75" s="204" t="s">
        <v>169</v>
      </c>
      <c r="AI75" s="204"/>
      <c r="AJ75" s="189"/>
      <c r="AK75" s="203"/>
      <c r="AL75" s="204"/>
      <c r="AM75" s="204"/>
      <c r="AN75" s="189"/>
      <c r="AO75" s="205"/>
      <c r="AP75" s="204"/>
      <c r="AQ75" s="204"/>
      <c r="AR75" s="191"/>
      <c r="AS75" s="203"/>
      <c r="AT75" s="204"/>
      <c r="AU75" s="204"/>
      <c r="AV75" s="189"/>
      <c r="AW75" s="205"/>
      <c r="AX75" s="204"/>
      <c r="AY75" s="206"/>
      <c r="AZ75" s="191"/>
      <c r="BA75" s="1069">
        <f ca="1">IF(OR(AE75="",LU!$D$3=0),"",COUNTA(AG75:AZ75))</f>
        <v>1</v>
      </c>
      <c r="BB75" s="386"/>
      <c r="BC75" s="395"/>
      <c r="BD75" s="204"/>
      <c r="BE75" s="204"/>
      <c r="BF75" s="207"/>
      <c r="BG75" s="194"/>
      <c r="BH75" s="672" t="s">
        <v>22</v>
      </c>
    </row>
    <row r="76" spans="1:60" ht="14" thickBot="1">
      <c r="A76" s="1092"/>
      <c r="B76" s="1105"/>
      <c r="C76" s="392">
        <v>21</v>
      </c>
      <c r="D76" s="388"/>
      <c r="E76" s="388"/>
      <c r="F76" s="385"/>
      <c r="G76" s="387"/>
      <c r="H76" s="209"/>
      <c r="I76" s="209"/>
      <c r="J76" s="197"/>
      <c r="K76" s="210"/>
      <c r="L76" s="209"/>
      <c r="M76" s="209"/>
      <c r="N76" s="199"/>
      <c r="O76" s="208"/>
      <c r="P76" s="209"/>
      <c r="Q76" s="209"/>
      <c r="R76" s="197"/>
      <c r="S76" s="210"/>
      <c r="T76" s="209"/>
      <c r="U76" s="211"/>
      <c r="V76" s="199"/>
      <c r="W76" s="1070"/>
      <c r="X76" s="208"/>
      <c r="Y76" s="209"/>
      <c r="Z76" s="209"/>
      <c r="AA76" s="209"/>
      <c r="AB76" s="212"/>
      <c r="AC76" s="665"/>
      <c r="AD76" s="670" t="s">
        <v>27</v>
      </c>
      <c r="AE76" s="1080"/>
      <c r="AF76" s="1074"/>
      <c r="AG76" s="208"/>
      <c r="AH76" s="209">
        <v>3</v>
      </c>
      <c r="AI76" s="209"/>
      <c r="AJ76" s="197"/>
      <c r="AK76" s="208"/>
      <c r="AL76" s="209"/>
      <c r="AM76" s="209"/>
      <c r="AN76" s="197"/>
      <c r="AO76" s="210"/>
      <c r="AP76" s="209"/>
      <c r="AQ76" s="209"/>
      <c r="AR76" s="199"/>
      <c r="AS76" s="208"/>
      <c r="AT76" s="209"/>
      <c r="AU76" s="209"/>
      <c r="AV76" s="197"/>
      <c r="AW76" s="210"/>
      <c r="AX76" s="209"/>
      <c r="AY76" s="211"/>
      <c r="AZ76" s="199"/>
      <c r="BA76" s="1070"/>
      <c r="BB76" s="387"/>
      <c r="BC76" s="388"/>
      <c r="BD76" s="209"/>
      <c r="BE76" s="209"/>
      <c r="BF76" s="212"/>
      <c r="BG76" s="202"/>
      <c r="BH76" s="670" t="s">
        <v>27</v>
      </c>
    </row>
    <row r="77" spans="1:60">
      <c r="A77" s="1087" t="str">
        <f ca="1">IF(Rosters!H25="","",Rosters!H25)</f>
        <v/>
      </c>
      <c r="B77" s="1089" t="str">
        <f ca="1">IF(Rosters!I25="","",Rosters!I25)</f>
        <v/>
      </c>
      <c r="C77" s="190"/>
      <c r="D77" s="188"/>
      <c r="E77" s="188"/>
      <c r="F77" s="189"/>
      <c r="G77" s="187"/>
      <c r="H77" s="188"/>
      <c r="I77" s="188"/>
      <c r="J77" s="189"/>
      <c r="K77" s="190"/>
      <c r="L77" s="188"/>
      <c r="M77" s="188"/>
      <c r="N77" s="191"/>
      <c r="O77" s="187"/>
      <c r="P77" s="188"/>
      <c r="Q77" s="188"/>
      <c r="R77" s="189"/>
      <c r="S77" s="190"/>
      <c r="T77" s="188"/>
      <c r="U77" s="192"/>
      <c r="V77" s="191"/>
      <c r="W77" s="1069" t="str">
        <f ca="1">IF(OR(A77="",LU!$D$3=0),"",COUNTA(C77:V77))</f>
        <v/>
      </c>
      <c r="X77" s="187"/>
      <c r="Y77" s="188"/>
      <c r="Z77" s="188"/>
      <c r="AA77" s="188"/>
      <c r="AB77" s="193"/>
      <c r="AC77" s="664"/>
      <c r="AD77" s="671"/>
      <c r="AE77" s="1075" t="str">
        <f>A77</f>
        <v/>
      </c>
      <c r="AF77" s="1077" t="str">
        <f>B77</f>
        <v/>
      </c>
      <c r="AG77" s="187"/>
      <c r="AH77" s="188"/>
      <c r="AI77" s="188"/>
      <c r="AJ77" s="189"/>
      <c r="AK77" s="187"/>
      <c r="AL77" s="188"/>
      <c r="AM77" s="188"/>
      <c r="AN77" s="189"/>
      <c r="AO77" s="190"/>
      <c r="AP77" s="188"/>
      <c r="AQ77" s="188"/>
      <c r="AR77" s="191"/>
      <c r="AS77" s="187"/>
      <c r="AT77" s="188"/>
      <c r="AU77" s="188"/>
      <c r="AV77" s="189"/>
      <c r="AW77" s="190"/>
      <c r="AX77" s="188"/>
      <c r="AY77" s="192"/>
      <c r="AZ77" s="191"/>
      <c r="BA77" s="1069" t="str">
        <f ca="1">IF(OR(AE77="",LU!$D$3=0),"",COUNTA(AG77:AZ77))</f>
        <v/>
      </c>
      <c r="BB77" s="187"/>
      <c r="BC77" s="188"/>
      <c r="BD77" s="188"/>
      <c r="BE77" s="188"/>
      <c r="BF77" s="193"/>
      <c r="BG77" s="194"/>
      <c r="BH77" s="671"/>
    </row>
    <row r="78" spans="1:60" ht="14" thickBot="1">
      <c r="A78" s="1088"/>
      <c r="B78" s="1090"/>
      <c r="C78" s="198"/>
      <c r="D78" s="196"/>
      <c r="E78" s="196"/>
      <c r="F78" s="197"/>
      <c r="G78" s="195"/>
      <c r="H78" s="196"/>
      <c r="I78" s="196"/>
      <c r="J78" s="197"/>
      <c r="K78" s="198"/>
      <c r="L78" s="196"/>
      <c r="M78" s="196"/>
      <c r="N78" s="199"/>
      <c r="O78" s="195"/>
      <c r="P78" s="196"/>
      <c r="Q78" s="196"/>
      <c r="R78" s="197"/>
      <c r="S78" s="198"/>
      <c r="T78" s="196"/>
      <c r="U78" s="200"/>
      <c r="V78" s="199"/>
      <c r="W78" s="1070"/>
      <c r="X78" s="195"/>
      <c r="Y78" s="196"/>
      <c r="Z78" s="196"/>
      <c r="AA78" s="196"/>
      <c r="AB78" s="201"/>
      <c r="AC78" s="665"/>
      <c r="AD78" s="672" t="s">
        <v>157</v>
      </c>
      <c r="AE78" s="1076"/>
      <c r="AF78" s="1078"/>
      <c r="AG78" s="195"/>
      <c r="AH78" s="196"/>
      <c r="AI78" s="196"/>
      <c r="AJ78" s="197"/>
      <c r="AK78" s="195"/>
      <c r="AL78" s="196"/>
      <c r="AM78" s="196"/>
      <c r="AN78" s="197"/>
      <c r="AO78" s="198"/>
      <c r="AP78" s="196"/>
      <c r="AQ78" s="196"/>
      <c r="AR78" s="199"/>
      <c r="AS78" s="195"/>
      <c r="AT78" s="196"/>
      <c r="AU78" s="196"/>
      <c r="AV78" s="197"/>
      <c r="AW78" s="198"/>
      <c r="AX78" s="196"/>
      <c r="AY78" s="200"/>
      <c r="AZ78" s="199"/>
      <c r="BA78" s="1070"/>
      <c r="BB78" s="195"/>
      <c r="BC78" s="196"/>
      <c r="BD78" s="196"/>
      <c r="BE78" s="196"/>
      <c r="BF78" s="201"/>
      <c r="BG78" s="202"/>
      <c r="BH78" s="672" t="s">
        <v>157</v>
      </c>
    </row>
    <row r="79" spans="1:60">
      <c r="A79" s="1102" t="str">
        <f ca="1">IF(Rosters!H26="","",Rosters!H26)</f>
        <v/>
      </c>
      <c r="B79" s="1104" t="str">
        <f ca="1">IF(Rosters!I26="","",Rosters!I26)</f>
        <v/>
      </c>
      <c r="C79" s="391"/>
      <c r="D79" s="5"/>
      <c r="E79" s="5"/>
      <c r="F79" s="382"/>
      <c r="G79" s="386"/>
      <c r="H79" s="204"/>
      <c r="I79" s="204"/>
      <c r="J79" s="189"/>
      <c r="K79" s="205"/>
      <c r="L79" s="204"/>
      <c r="M79" s="204"/>
      <c r="N79" s="191"/>
      <c r="O79" s="203"/>
      <c r="P79" s="204"/>
      <c r="Q79" s="204"/>
      <c r="R79" s="189"/>
      <c r="S79" s="205"/>
      <c r="T79" s="204"/>
      <c r="U79" s="206"/>
      <c r="V79" s="191"/>
      <c r="W79" s="1069" t="str">
        <f ca="1">IF(OR(A79="",LU!$D$3=0),"",COUNTA(C79:V79))</f>
        <v/>
      </c>
      <c r="X79" s="203"/>
      <c r="Y79" s="204"/>
      <c r="Z79" s="204"/>
      <c r="AA79" s="204"/>
      <c r="AB79" s="207"/>
      <c r="AC79" s="664"/>
      <c r="AD79" s="670" t="s">
        <v>320</v>
      </c>
      <c r="AE79" s="1071" t="str">
        <f>A79</f>
        <v/>
      </c>
      <c r="AF79" s="1073" t="str">
        <f>B79</f>
        <v/>
      </c>
      <c r="AG79" s="203"/>
      <c r="AH79" s="204"/>
      <c r="AI79" s="204"/>
      <c r="AJ79" s="189"/>
      <c r="AK79" s="203"/>
      <c r="AL79" s="204"/>
      <c r="AM79" s="204"/>
      <c r="AN79" s="189"/>
      <c r="AO79" s="205"/>
      <c r="AP79" s="204"/>
      <c r="AQ79" s="204"/>
      <c r="AR79" s="191"/>
      <c r="AS79" s="203"/>
      <c r="AT79" s="204"/>
      <c r="AU79" s="204"/>
      <c r="AV79" s="189"/>
      <c r="AW79" s="205"/>
      <c r="AX79" s="204"/>
      <c r="AY79" s="206"/>
      <c r="AZ79" s="191"/>
      <c r="BA79" s="1069" t="str">
        <f ca="1">IF(OR(AE79="",LU!$D$3=0),"",COUNTA(AG79:AZ79))</f>
        <v/>
      </c>
      <c r="BB79" s="386"/>
      <c r="BC79" s="395"/>
      <c r="BD79" s="204"/>
      <c r="BE79" s="204"/>
      <c r="BF79" s="207"/>
      <c r="BG79" s="194"/>
      <c r="BH79" s="670" t="s">
        <v>320</v>
      </c>
    </row>
    <row r="80" spans="1:60" ht="14" thickBot="1">
      <c r="A80" s="1103"/>
      <c r="B80" s="1105"/>
      <c r="C80" s="392"/>
      <c r="D80" s="388"/>
      <c r="E80" s="388"/>
      <c r="F80" s="385"/>
      <c r="G80" s="387"/>
      <c r="H80" s="209"/>
      <c r="I80" s="209"/>
      <c r="J80" s="197"/>
      <c r="K80" s="210"/>
      <c r="L80" s="209"/>
      <c r="M80" s="209"/>
      <c r="N80" s="199"/>
      <c r="O80" s="208"/>
      <c r="P80" s="209"/>
      <c r="Q80" s="209"/>
      <c r="R80" s="197"/>
      <c r="S80" s="210"/>
      <c r="T80" s="209"/>
      <c r="U80" s="211"/>
      <c r="V80" s="199"/>
      <c r="W80" s="1070"/>
      <c r="X80" s="208"/>
      <c r="Y80" s="209"/>
      <c r="Z80" s="209"/>
      <c r="AA80" s="209"/>
      <c r="AB80" s="212"/>
      <c r="AC80" s="665"/>
      <c r="AD80" s="671"/>
      <c r="AE80" s="1072"/>
      <c r="AF80" s="1074"/>
      <c r="AG80" s="208"/>
      <c r="AH80" s="209"/>
      <c r="AI80" s="209"/>
      <c r="AJ80" s="197"/>
      <c r="AK80" s="208"/>
      <c r="AL80" s="209"/>
      <c r="AM80" s="209"/>
      <c r="AN80" s="197"/>
      <c r="AO80" s="210"/>
      <c r="AP80" s="209"/>
      <c r="AQ80" s="209"/>
      <c r="AR80" s="199"/>
      <c r="AS80" s="208"/>
      <c r="AT80" s="209"/>
      <c r="AU80" s="209"/>
      <c r="AV80" s="197"/>
      <c r="AW80" s="210"/>
      <c r="AX80" s="209"/>
      <c r="AY80" s="211"/>
      <c r="AZ80" s="199"/>
      <c r="BA80" s="1070"/>
      <c r="BB80" s="387"/>
      <c r="BC80" s="388"/>
      <c r="BD80" s="209"/>
      <c r="BE80" s="209"/>
      <c r="BF80" s="212"/>
      <c r="BG80" s="202"/>
      <c r="BH80" s="671"/>
    </row>
    <row r="81" spans="1:60">
      <c r="A81" s="1087" t="str">
        <f ca="1">IF(Rosters!H27="","",Rosters!H27)</f>
        <v/>
      </c>
      <c r="B81" s="1089" t="str">
        <f ca="1">IF(Rosters!I27="","",Rosters!I27)</f>
        <v/>
      </c>
      <c r="C81" s="389"/>
      <c r="D81" s="275"/>
      <c r="E81" s="275"/>
      <c r="F81" s="382"/>
      <c r="G81" s="377"/>
      <c r="H81" s="188"/>
      <c r="I81" s="188"/>
      <c r="J81" s="189"/>
      <c r="K81" s="190"/>
      <c r="L81" s="188"/>
      <c r="M81" s="188"/>
      <c r="N81" s="191"/>
      <c r="O81" s="187"/>
      <c r="P81" s="188"/>
      <c r="Q81" s="188"/>
      <c r="R81" s="189"/>
      <c r="S81" s="190"/>
      <c r="T81" s="188"/>
      <c r="U81" s="192"/>
      <c r="V81" s="191"/>
      <c r="W81" s="1069" t="str">
        <f ca="1">IF(OR(A81="",LU!$D$3=0),"",COUNTA(C81:V81))</f>
        <v/>
      </c>
      <c r="X81" s="187"/>
      <c r="Y81" s="188"/>
      <c r="Z81" s="188"/>
      <c r="AA81" s="188"/>
      <c r="AB81" s="193"/>
      <c r="AC81" s="664"/>
      <c r="AD81" s="672" t="s">
        <v>23</v>
      </c>
      <c r="AE81" s="1075" t="str">
        <f>A81</f>
        <v/>
      </c>
      <c r="AF81" s="1077" t="str">
        <f>B81</f>
        <v/>
      </c>
      <c r="AG81" s="187"/>
      <c r="AH81" s="188"/>
      <c r="AI81" s="188"/>
      <c r="AJ81" s="189"/>
      <c r="AK81" s="187"/>
      <c r="AL81" s="188"/>
      <c r="AM81" s="188"/>
      <c r="AN81" s="189"/>
      <c r="AO81" s="190"/>
      <c r="AP81" s="188"/>
      <c r="AQ81" s="188"/>
      <c r="AR81" s="191"/>
      <c r="AS81" s="187"/>
      <c r="AT81" s="188"/>
      <c r="AU81" s="188"/>
      <c r="AV81" s="189"/>
      <c r="AW81" s="190"/>
      <c r="AX81" s="188"/>
      <c r="AY81" s="192"/>
      <c r="AZ81" s="191"/>
      <c r="BA81" s="1069" t="str">
        <f ca="1">IF(OR(AE81="",LU!$D$3=0),"",COUNTA(AG81:AZ81))</f>
        <v/>
      </c>
      <c r="BB81" s="377"/>
      <c r="BC81" s="394"/>
      <c r="BD81" s="188"/>
      <c r="BE81" s="188"/>
      <c r="BF81" s="193"/>
      <c r="BG81" s="194"/>
      <c r="BH81" s="672" t="s">
        <v>23</v>
      </c>
    </row>
    <row r="82" spans="1:60" ht="14" thickBot="1">
      <c r="A82" s="1088"/>
      <c r="B82" s="1090"/>
      <c r="C82" s="390"/>
      <c r="D82" s="384"/>
      <c r="E82" s="384"/>
      <c r="F82" s="385"/>
      <c r="G82" s="383"/>
      <c r="H82" s="196"/>
      <c r="I82" s="196"/>
      <c r="J82" s="197"/>
      <c r="K82" s="198"/>
      <c r="L82" s="196"/>
      <c r="M82" s="196"/>
      <c r="N82" s="199"/>
      <c r="O82" s="195"/>
      <c r="P82" s="196"/>
      <c r="Q82" s="196"/>
      <c r="R82" s="197"/>
      <c r="S82" s="198"/>
      <c r="T82" s="196"/>
      <c r="U82" s="200"/>
      <c r="V82" s="199"/>
      <c r="W82" s="1070"/>
      <c r="X82" s="195"/>
      <c r="Y82" s="196"/>
      <c r="Z82" s="196"/>
      <c r="AA82" s="196"/>
      <c r="AB82" s="201"/>
      <c r="AC82" s="665"/>
      <c r="AD82" s="670" t="s">
        <v>425</v>
      </c>
      <c r="AE82" s="1076"/>
      <c r="AF82" s="1078"/>
      <c r="AG82" s="195"/>
      <c r="AH82" s="196"/>
      <c r="AI82" s="196"/>
      <c r="AJ82" s="197"/>
      <c r="AK82" s="195"/>
      <c r="AL82" s="196"/>
      <c r="AM82" s="196"/>
      <c r="AN82" s="197"/>
      <c r="AO82" s="198"/>
      <c r="AP82" s="196"/>
      <c r="AQ82" s="196"/>
      <c r="AR82" s="199"/>
      <c r="AS82" s="195"/>
      <c r="AT82" s="196"/>
      <c r="AU82" s="196"/>
      <c r="AV82" s="197"/>
      <c r="AW82" s="198"/>
      <c r="AX82" s="196"/>
      <c r="AY82" s="200"/>
      <c r="AZ82" s="199"/>
      <c r="BA82" s="1070"/>
      <c r="BB82" s="383"/>
      <c r="BC82" s="384"/>
      <c r="BD82" s="196"/>
      <c r="BE82" s="196"/>
      <c r="BF82" s="201"/>
      <c r="BG82" s="202"/>
      <c r="BH82" s="670" t="s">
        <v>425</v>
      </c>
    </row>
    <row r="83" spans="1:60">
      <c r="A83" s="1091" t="str">
        <f ca="1">IF(Rosters!H28="","",Rosters!H28)</f>
        <v/>
      </c>
      <c r="B83" s="1104" t="str">
        <f ca="1">IF(Rosters!I28="","",Rosters!I28)</f>
        <v/>
      </c>
      <c r="C83" s="391"/>
      <c r="D83" s="5"/>
      <c r="E83" s="5"/>
      <c r="F83" s="382"/>
      <c r="G83" s="386"/>
      <c r="H83" s="204"/>
      <c r="I83" s="204"/>
      <c r="J83" s="189"/>
      <c r="K83" s="205"/>
      <c r="L83" s="204"/>
      <c r="M83" s="204"/>
      <c r="N83" s="191"/>
      <c r="O83" s="203"/>
      <c r="P83" s="204"/>
      <c r="Q83" s="204"/>
      <c r="R83" s="189"/>
      <c r="S83" s="205"/>
      <c r="T83" s="204"/>
      <c r="U83" s="206"/>
      <c r="V83" s="191"/>
      <c r="W83" s="1069" t="str">
        <f ca="1">IF(OR(A83="",LU!$D$3=0),"",COUNTA(C83:V83))</f>
        <v/>
      </c>
      <c r="X83" s="203"/>
      <c r="Y83" s="204"/>
      <c r="Z83" s="204"/>
      <c r="AA83" s="204"/>
      <c r="AB83" s="207"/>
      <c r="AC83" s="664"/>
      <c r="AD83" s="671"/>
      <c r="AE83" s="1079" t="str">
        <f>A83</f>
        <v/>
      </c>
      <c r="AF83" s="1073" t="str">
        <f>B83</f>
        <v/>
      </c>
      <c r="AG83" s="203"/>
      <c r="AH83" s="204"/>
      <c r="AI83" s="204"/>
      <c r="AJ83" s="189"/>
      <c r="AK83" s="203"/>
      <c r="AL83" s="204"/>
      <c r="AM83" s="204"/>
      <c r="AN83" s="189"/>
      <c r="AO83" s="205"/>
      <c r="AP83" s="204"/>
      <c r="AQ83" s="204"/>
      <c r="AR83" s="191"/>
      <c r="AS83" s="203"/>
      <c r="AT83" s="204"/>
      <c r="AU83" s="204"/>
      <c r="AV83" s="189"/>
      <c r="AW83" s="205"/>
      <c r="AX83" s="204"/>
      <c r="AY83" s="206"/>
      <c r="AZ83" s="191"/>
      <c r="BA83" s="1069" t="str">
        <f ca="1">IF(OR(AE83="",LU!$D$3=0),"",COUNTA(AG83:AZ83))</f>
        <v/>
      </c>
      <c r="BB83" s="386"/>
      <c r="BC83" s="395"/>
      <c r="BD83" s="204"/>
      <c r="BE83" s="204"/>
      <c r="BF83" s="207"/>
      <c r="BG83" s="194"/>
      <c r="BH83" s="671"/>
    </row>
    <row r="84" spans="1:60" ht="14" thickBot="1">
      <c r="A84" s="1092"/>
      <c r="B84" s="1105"/>
      <c r="C84" s="392"/>
      <c r="D84" s="388"/>
      <c r="E84" s="388"/>
      <c r="F84" s="385"/>
      <c r="G84" s="387"/>
      <c r="H84" s="209"/>
      <c r="I84" s="209"/>
      <c r="J84" s="197"/>
      <c r="K84" s="210"/>
      <c r="L84" s="209"/>
      <c r="M84" s="209"/>
      <c r="N84" s="199"/>
      <c r="O84" s="208"/>
      <c r="P84" s="209"/>
      <c r="Q84" s="209"/>
      <c r="R84" s="197"/>
      <c r="S84" s="210"/>
      <c r="T84" s="209"/>
      <c r="U84" s="211"/>
      <c r="V84" s="199"/>
      <c r="W84" s="1070"/>
      <c r="X84" s="208"/>
      <c r="Y84" s="209"/>
      <c r="Z84" s="209"/>
      <c r="AA84" s="209"/>
      <c r="AB84" s="212"/>
      <c r="AC84" s="665"/>
      <c r="AD84" s="672" t="s">
        <v>155</v>
      </c>
      <c r="AE84" s="1080"/>
      <c r="AF84" s="1074"/>
      <c r="AG84" s="208"/>
      <c r="AH84" s="209"/>
      <c r="AI84" s="209"/>
      <c r="AJ84" s="197"/>
      <c r="AK84" s="208"/>
      <c r="AL84" s="209"/>
      <c r="AM84" s="209"/>
      <c r="AN84" s="197"/>
      <c r="AO84" s="210"/>
      <c r="AP84" s="209"/>
      <c r="AQ84" s="209"/>
      <c r="AR84" s="199"/>
      <c r="AS84" s="208"/>
      <c r="AT84" s="209"/>
      <c r="AU84" s="209"/>
      <c r="AV84" s="197"/>
      <c r="AW84" s="210"/>
      <c r="AX84" s="209"/>
      <c r="AY84" s="211"/>
      <c r="AZ84" s="199"/>
      <c r="BA84" s="1070"/>
      <c r="BB84" s="387"/>
      <c r="BC84" s="388"/>
      <c r="BD84" s="209"/>
      <c r="BE84" s="209"/>
      <c r="BF84" s="212"/>
      <c r="BG84" s="202"/>
      <c r="BH84" s="672" t="s">
        <v>155</v>
      </c>
    </row>
    <row r="85" spans="1:60">
      <c r="A85" s="1087" t="str">
        <f ca="1">IF(Rosters!H29="","",Rosters!H29)</f>
        <v/>
      </c>
      <c r="B85" s="1089" t="str">
        <f ca="1">IF(Rosters!I29="","",Rosters!I29)</f>
        <v/>
      </c>
      <c r="C85" s="190"/>
      <c r="D85" s="188"/>
      <c r="E85" s="188"/>
      <c r="F85" s="189"/>
      <c r="G85" s="187"/>
      <c r="H85" s="188"/>
      <c r="I85" s="188"/>
      <c r="J85" s="189"/>
      <c r="K85" s="190"/>
      <c r="L85" s="188"/>
      <c r="M85" s="188"/>
      <c r="N85" s="191"/>
      <c r="O85" s="187"/>
      <c r="P85" s="188"/>
      <c r="Q85" s="188"/>
      <c r="R85" s="189"/>
      <c r="S85" s="190"/>
      <c r="T85" s="188"/>
      <c r="U85" s="192"/>
      <c r="V85" s="191"/>
      <c r="W85" s="1069" t="str">
        <f ca="1">IF(OR(A85="",LU!$D$3=0),"",COUNTA(C85:V85))</f>
        <v/>
      </c>
      <c r="X85" s="187"/>
      <c r="Y85" s="188"/>
      <c r="Z85" s="188"/>
      <c r="AA85" s="188"/>
      <c r="AB85" s="193"/>
      <c r="AC85" s="664"/>
      <c r="AD85" s="670" t="s">
        <v>14</v>
      </c>
      <c r="AE85" s="1075" t="str">
        <f>A85</f>
        <v/>
      </c>
      <c r="AF85" s="1077" t="str">
        <f>B85</f>
        <v/>
      </c>
      <c r="AG85" s="187"/>
      <c r="AH85" s="188"/>
      <c r="AI85" s="188"/>
      <c r="AJ85" s="189"/>
      <c r="AK85" s="187"/>
      <c r="AL85" s="188"/>
      <c r="AM85" s="188"/>
      <c r="AN85" s="189"/>
      <c r="AO85" s="190"/>
      <c r="AP85" s="188"/>
      <c r="AQ85" s="188"/>
      <c r="AR85" s="191"/>
      <c r="AS85" s="187"/>
      <c r="AT85" s="188"/>
      <c r="AU85" s="188"/>
      <c r="AV85" s="189"/>
      <c r="AW85" s="190"/>
      <c r="AX85" s="188"/>
      <c r="AY85" s="192"/>
      <c r="AZ85" s="191"/>
      <c r="BA85" s="1069" t="str">
        <f ca="1">IF(OR(AE85="",LU!$D$3=0),"",COUNTA(AG85:AZ85))</f>
        <v/>
      </c>
      <c r="BB85" s="187"/>
      <c r="BC85" s="188"/>
      <c r="BD85" s="188"/>
      <c r="BE85" s="188"/>
      <c r="BF85" s="193"/>
      <c r="BG85" s="194"/>
      <c r="BH85" s="670" t="s">
        <v>14</v>
      </c>
    </row>
    <row r="86" spans="1:60" ht="14" thickBot="1">
      <c r="A86" s="1088"/>
      <c r="B86" s="1090"/>
      <c r="C86" s="198"/>
      <c r="D86" s="196"/>
      <c r="E86" s="196"/>
      <c r="F86" s="197"/>
      <c r="G86" s="195"/>
      <c r="H86" s="196"/>
      <c r="I86" s="196"/>
      <c r="J86" s="197"/>
      <c r="K86" s="198"/>
      <c r="L86" s="196"/>
      <c r="M86" s="196"/>
      <c r="N86" s="199"/>
      <c r="O86" s="195"/>
      <c r="P86" s="196"/>
      <c r="Q86" s="196"/>
      <c r="R86" s="197"/>
      <c r="S86" s="198"/>
      <c r="T86" s="196"/>
      <c r="U86" s="200"/>
      <c r="V86" s="199"/>
      <c r="W86" s="1070"/>
      <c r="X86" s="195"/>
      <c r="Y86" s="196"/>
      <c r="Z86" s="196"/>
      <c r="AA86" s="196"/>
      <c r="AB86" s="201"/>
      <c r="AC86" s="665"/>
      <c r="AD86" s="671"/>
      <c r="AE86" s="1076"/>
      <c r="AF86" s="1078"/>
      <c r="AG86" s="195"/>
      <c r="AH86" s="196"/>
      <c r="AI86" s="196"/>
      <c r="AJ86" s="197"/>
      <c r="AK86" s="195"/>
      <c r="AL86" s="196"/>
      <c r="AM86" s="196"/>
      <c r="AN86" s="197"/>
      <c r="AO86" s="198"/>
      <c r="AP86" s="196"/>
      <c r="AQ86" s="196"/>
      <c r="AR86" s="199"/>
      <c r="AS86" s="195"/>
      <c r="AT86" s="196"/>
      <c r="AU86" s="196"/>
      <c r="AV86" s="197"/>
      <c r="AW86" s="198"/>
      <c r="AX86" s="196"/>
      <c r="AY86" s="200"/>
      <c r="AZ86" s="199"/>
      <c r="BA86" s="1070"/>
      <c r="BB86" s="195"/>
      <c r="BC86" s="196"/>
      <c r="BD86" s="196"/>
      <c r="BE86" s="196"/>
      <c r="BF86" s="201"/>
      <c r="BG86" s="202"/>
      <c r="BH86" s="671"/>
    </row>
    <row r="87" spans="1:60">
      <c r="A87" s="1091" t="str">
        <f ca="1">IF(Rosters!H30="","",Rosters!H30)</f>
        <v/>
      </c>
      <c r="B87" s="1104" t="str">
        <f ca="1">IF(Rosters!I30="","",Rosters!I30)</f>
        <v/>
      </c>
      <c r="C87" s="205"/>
      <c r="D87" s="204"/>
      <c r="E87" s="204"/>
      <c r="F87" s="189"/>
      <c r="G87" s="203"/>
      <c r="H87" s="204"/>
      <c r="I87" s="204"/>
      <c r="J87" s="189"/>
      <c r="K87" s="205"/>
      <c r="L87" s="204"/>
      <c r="M87" s="204"/>
      <c r="N87" s="191"/>
      <c r="O87" s="203"/>
      <c r="P87" s="204"/>
      <c r="Q87" s="204"/>
      <c r="R87" s="189"/>
      <c r="S87" s="205"/>
      <c r="T87" s="204"/>
      <c r="U87" s="206"/>
      <c r="V87" s="191"/>
      <c r="W87" s="1069" t="str">
        <f ca="1">IF(OR(A87="",LU!$D$3=0),"",COUNTA(C87:V87))</f>
        <v/>
      </c>
      <c r="X87" s="203"/>
      <c r="Y87" s="204"/>
      <c r="Z87" s="204"/>
      <c r="AA87" s="204"/>
      <c r="AB87" s="207"/>
      <c r="AC87" s="664"/>
      <c r="AD87" s="672" t="s">
        <v>193</v>
      </c>
      <c r="AE87" s="1079" t="str">
        <f>A87</f>
        <v/>
      </c>
      <c r="AF87" s="1073" t="str">
        <f>B87</f>
        <v/>
      </c>
      <c r="AG87" s="203"/>
      <c r="AH87" s="204"/>
      <c r="AI87" s="204"/>
      <c r="AJ87" s="189"/>
      <c r="AK87" s="203"/>
      <c r="AL87" s="204"/>
      <c r="AM87" s="204"/>
      <c r="AN87" s="189"/>
      <c r="AO87" s="205"/>
      <c r="AP87" s="204"/>
      <c r="AQ87" s="204"/>
      <c r="AR87" s="191"/>
      <c r="AS87" s="203"/>
      <c r="AT87" s="204"/>
      <c r="AU87" s="204"/>
      <c r="AV87" s="189"/>
      <c r="AW87" s="205"/>
      <c r="AX87" s="204"/>
      <c r="AY87" s="206"/>
      <c r="AZ87" s="191"/>
      <c r="BA87" s="1069" t="str">
        <f ca="1">IF(OR(AE87="",LU!$D$3=0),"",COUNTA(AG87:AZ87))</f>
        <v/>
      </c>
      <c r="BB87" s="203"/>
      <c r="BC87" s="204"/>
      <c r="BD87" s="204"/>
      <c r="BE87" s="204"/>
      <c r="BF87" s="207"/>
      <c r="BG87" s="194"/>
      <c r="BH87" s="672" t="s">
        <v>193</v>
      </c>
    </row>
    <row r="88" spans="1:60" ht="14" thickBot="1">
      <c r="A88" s="1092"/>
      <c r="B88" s="1105"/>
      <c r="C88" s="210"/>
      <c r="D88" s="209"/>
      <c r="E88" s="209"/>
      <c r="F88" s="197"/>
      <c r="G88" s="208"/>
      <c r="H88" s="209"/>
      <c r="I88" s="209"/>
      <c r="J88" s="197"/>
      <c r="K88" s="210"/>
      <c r="L88" s="209"/>
      <c r="M88" s="209"/>
      <c r="N88" s="199"/>
      <c r="O88" s="208"/>
      <c r="P88" s="209"/>
      <c r="Q88" s="209"/>
      <c r="R88" s="197"/>
      <c r="S88" s="210"/>
      <c r="T88" s="209"/>
      <c r="U88" s="211"/>
      <c r="V88" s="199"/>
      <c r="W88" s="1070"/>
      <c r="X88" s="208"/>
      <c r="Y88" s="209"/>
      <c r="Z88" s="209"/>
      <c r="AA88" s="209"/>
      <c r="AB88" s="212"/>
      <c r="AC88" s="665"/>
      <c r="AD88" s="670" t="s">
        <v>426</v>
      </c>
      <c r="AE88" s="1080"/>
      <c r="AF88" s="1074"/>
      <c r="AG88" s="208"/>
      <c r="AH88" s="209"/>
      <c r="AI88" s="209"/>
      <c r="AJ88" s="197"/>
      <c r="AK88" s="208"/>
      <c r="AL88" s="209"/>
      <c r="AM88" s="209"/>
      <c r="AN88" s="197"/>
      <c r="AO88" s="210"/>
      <c r="AP88" s="209"/>
      <c r="AQ88" s="209"/>
      <c r="AR88" s="199"/>
      <c r="AS88" s="208"/>
      <c r="AT88" s="209"/>
      <c r="AU88" s="209"/>
      <c r="AV88" s="197"/>
      <c r="AW88" s="210"/>
      <c r="AX88" s="209"/>
      <c r="AY88" s="211"/>
      <c r="AZ88" s="199"/>
      <c r="BA88" s="1070"/>
      <c r="BB88" s="208"/>
      <c r="BC88" s="209"/>
      <c r="BD88" s="209"/>
      <c r="BE88" s="209"/>
      <c r="BF88" s="212"/>
      <c r="BG88" s="202"/>
      <c r="BH88" s="670" t="s">
        <v>426</v>
      </c>
    </row>
    <row r="89" spans="1:60" ht="14" thickBot="1">
      <c r="A89" s="1098" t="s">
        <v>25</v>
      </c>
      <c r="B89" s="1099"/>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00"/>
      <c r="AA89" s="1100"/>
      <c r="AB89" s="1100"/>
      <c r="AC89" s="1101"/>
      <c r="AD89" s="671"/>
      <c r="AE89" s="1109" t="s">
        <v>25</v>
      </c>
      <c r="AF89" s="1100"/>
      <c r="AG89" s="1100"/>
      <c r="AH89" s="1100"/>
      <c r="AI89" s="1100"/>
      <c r="AJ89" s="1100"/>
      <c r="AK89" s="1100"/>
      <c r="AL89" s="1100"/>
      <c r="AM89" s="1100"/>
      <c r="AN89" s="1100"/>
      <c r="AO89" s="1100"/>
      <c r="AP89" s="1100"/>
      <c r="AQ89" s="1100"/>
      <c r="AR89" s="1100"/>
      <c r="AS89" s="1100"/>
      <c r="AT89" s="1100"/>
      <c r="AU89" s="1100"/>
      <c r="AV89" s="1100"/>
      <c r="AW89" s="1100"/>
      <c r="AX89" s="1100"/>
      <c r="AY89" s="1100"/>
      <c r="AZ89" s="1100"/>
      <c r="BA89" s="1100"/>
      <c r="BB89" s="1100"/>
      <c r="BC89" s="1100"/>
      <c r="BD89" s="1100"/>
      <c r="BE89" s="1100"/>
      <c r="BF89" s="1100"/>
      <c r="BG89" s="1101"/>
      <c r="BH89" s="671"/>
    </row>
    <row r="90" spans="1:60">
      <c r="A90" s="1095" t="s">
        <v>398</v>
      </c>
      <c r="B90" s="1096"/>
      <c r="C90" s="1096"/>
      <c r="D90" s="1096"/>
      <c r="E90" s="1096"/>
      <c r="F90" s="1096"/>
      <c r="G90" s="1096"/>
      <c r="H90" s="1096"/>
      <c r="I90" s="1096"/>
      <c r="J90" s="1096"/>
      <c r="K90" s="1096"/>
      <c r="L90" s="1096"/>
      <c r="M90" s="1096"/>
      <c r="N90" s="1096"/>
      <c r="O90" s="1096"/>
      <c r="P90" s="1096"/>
      <c r="Q90" s="1096"/>
      <c r="R90" s="1096"/>
      <c r="S90" s="1096"/>
      <c r="T90" s="1096"/>
      <c r="U90" s="1096"/>
      <c r="V90" s="1096"/>
      <c r="W90" s="1096"/>
      <c r="X90" s="1096"/>
      <c r="Y90" s="1096"/>
      <c r="Z90" s="1096"/>
      <c r="AA90" s="1096"/>
      <c r="AB90" s="1096"/>
      <c r="AC90" s="1097"/>
      <c r="AD90" s="673" t="s">
        <v>16</v>
      </c>
      <c r="AE90" s="1095" t="s">
        <v>398</v>
      </c>
      <c r="AF90" s="1096"/>
      <c r="AG90" s="1096"/>
      <c r="AH90" s="1096"/>
      <c r="AI90" s="1096"/>
      <c r="AJ90" s="1096"/>
      <c r="AK90" s="1096"/>
      <c r="AL90" s="1096"/>
      <c r="AM90" s="1096"/>
      <c r="AN90" s="1096"/>
      <c r="AO90" s="1096"/>
      <c r="AP90" s="1096"/>
      <c r="AQ90" s="1096"/>
      <c r="AR90" s="1096"/>
      <c r="AS90" s="1096"/>
      <c r="AT90" s="1096"/>
      <c r="AU90" s="1096"/>
      <c r="AV90" s="1096"/>
      <c r="AW90" s="1096"/>
      <c r="AX90" s="1096"/>
      <c r="AY90" s="1096"/>
      <c r="AZ90" s="1096"/>
      <c r="BA90" s="1096"/>
      <c r="BB90" s="1096"/>
      <c r="BC90" s="1096"/>
      <c r="BD90" s="1096"/>
      <c r="BE90" s="1096"/>
      <c r="BF90" s="1096"/>
      <c r="BG90" s="1097"/>
      <c r="BH90" s="673" t="s">
        <v>16</v>
      </c>
    </row>
    <row r="91" spans="1:60">
      <c r="A91" s="1095" t="s">
        <v>286</v>
      </c>
      <c r="B91" s="1096"/>
      <c r="C91" s="1096"/>
      <c r="D91" s="1096"/>
      <c r="E91" s="1096"/>
      <c r="F91" s="1096"/>
      <c r="G91" s="1096"/>
      <c r="H91" s="1096"/>
      <c r="I91" s="1096"/>
      <c r="J91" s="1096"/>
      <c r="K91" s="1096"/>
      <c r="L91" s="1096"/>
      <c r="M91" s="1096"/>
      <c r="N91" s="1096"/>
      <c r="O91" s="1096"/>
      <c r="P91" s="1096"/>
      <c r="Q91" s="1096"/>
      <c r="R91" s="1096"/>
      <c r="S91" s="1096"/>
      <c r="T91" s="1096"/>
      <c r="U91" s="1096"/>
      <c r="V91" s="1096"/>
      <c r="W91" s="1096"/>
      <c r="X91" s="1096"/>
      <c r="Y91" s="1096"/>
      <c r="Z91" s="1096"/>
      <c r="AA91" s="1096"/>
      <c r="AB91" s="1096"/>
      <c r="AC91" s="1097"/>
      <c r="AD91" s="674" t="s">
        <v>421</v>
      </c>
      <c r="AE91" s="1095" t="s">
        <v>286</v>
      </c>
      <c r="AF91" s="1096"/>
      <c r="AG91" s="1096"/>
      <c r="AH91" s="1096"/>
      <c r="AI91" s="1096"/>
      <c r="AJ91" s="1096"/>
      <c r="AK91" s="1096"/>
      <c r="AL91" s="1096"/>
      <c r="AM91" s="1096"/>
      <c r="AN91" s="1096"/>
      <c r="AO91" s="1096"/>
      <c r="AP91" s="1096"/>
      <c r="AQ91" s="1096"/>
      <c r="AR91" s="1096"/>
      <c r="AS91" s="1096"/>
      <c r="AT91" s="1096"/>
      <c r="AU91" s="1096"/>
      <c r="AV91" s="1096"/>
      <c r="AW91" s="1096"/>
      <c r="AX91" s="1096"/>
      <c r="AY91" s="1096"/>
      <c r="AZ91" s="1096"/>
      <c r="BA91" s="1096"/>
      <c r="BB91" s="1096"/>
      <c r="BC91" s="1096"/>
      <c r="BD91" s="1096"/>
      <c r="BE91" s="1096"/>
      <c r="BF91" s="1096"/>
      <c r="BG91" s="1097"/>
      <c r="BH91" s="674" t="s">
        <v>421</v>
      </c>
    </row>
    <row r="92" spans="1:60" ht="14" thickBot="1">
      <c r="A92" s="1106" t="s">
        <v>285</v>
      </c>
      <c r="B92" s="1107"/>
      <c r="C92" s="1107"/>
      <c r="D92" s="1107"/>
      <c r="E92" s="1107"/>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8"/>
      <c r="AD92" s="675"/>
      <c r="AE92" s="1106" t="s">
        <v>285</v>
      </c>
      <c r="AF92" s="1107"/>
      <c r="AG92" s="1107"/>
      <c r="AH92" s="1107"/>
      <c r="AI92" s="1107"/>
      <c r="AJ92" s="1107"/>
      <c r="AK92" s="1107"/>
      <c r="AL92" s="1107"/>
      <c r="AM92" s="1107"/>
      <c r="AN92" s="1107"/>
      <c r="AO92" s="1107"/>
      <c r="AP92" s="1107"/>
      <c r="AQ92" s="1107"/>
      <c r="AR92" s="1107"/>
      <c r="AS92" s="1107"/>
      <c r="AT92" s="1107"/>
      <c r="AU92" s="1107"/>
      <c r="AV92" s="1107"/>
      <c r="AW92" s="1107"/>
      <c r="AX92" s="1107"/>
      <c r="AY92" s="1107"/>
      <c r="AZ92" s="1107"/>
      <c r="BA92" s="1107"/>
      <c r="BB92" s="1107"/>
      <c r="BC92" s="1107"/>
      <c r="BD92" s="1107"/>
      <c r="BE92" s="1107"/>
      <c r="BF92" s="1107"/>
      <c r="BG92" s="1108"/>
      <c r="BH92" s="675"/>
    </row>
    <row r="93" spans="1:60">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row>
    <row r="94" spans="1:60">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row>
    <row r="95" spans="1:60">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row>
    <row r="96" spans="1:60">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row>
  </sheetData>
  <sheetCalcPr fullCalcOnLoad="1"/>
  <mergeCells count="300">
    <mergeCell ref="Z1:AB1"/>
    <mergeCell ref="C2:F2"/>
    <mergeCell ref="G2:J2"/>
    <mergeCell ref="K2:N2"/>
    <mergeCell ref="O2:R2"/>
    <mergeCell ref="X2:AB2"/>
    <mergeCell ref="S2:V2"/>
    <mergeCell ref="A9:A10"/>
    <mergeCell ref="B9:B10"/>
    <mergeCell ref="W9:W10"/>
    <mergeCell ref="B1:G1"/>
    <mergeCell ref="H1:L1"/>
    <mergeCell ref="M1:V1"/>
    <mergeCell ref="W1:Y1"/>
    <mergeCell ref="A3:A4"/>
    <mergeCell ref="B3:B4"/>
    <mergeCell ref="W3:W4"/>
    <mergeCell ref="A5:A6"/>
    <mergeCell ref="B5:B6"/>
    <mergeCell ref="W5:W6"/>
    <mergeCell ref="A7:A8"/>
    <mergeCell ref="B7:B8"/>
    <mergeCell ref="W7:W8"/>
    <mergeCell ref="W27:W28"/>
    <mergeCell ref="W11:W12"/>
    <mergeCell ref="A13:A14"/>
    <mergeCell ref="B13:B14"/>
    <mergeCell ref="W13:W14"/>
    <mergeCell ref="B11:B12"/>
    <mergeCell ref="A11:A12"/>
    <mergeCell ref="A21:A22"/>
    <mergeCell ref="B19:B20"/>
    <mergeCell ref="W19:W20"/>
    <mergeCell ref="A15:A16"/>
    <mergeCell ref="B15:B16"/>
    <mergeCell ref="A27:A28"/>
    <mergeCell ref="B27:B28"/>
    <mergeCell ref="W25:W26"/>
    <mergeCell ref="B21:B22"/>
    <mergeCell ref="W21:W22"/>
    <mergeCell ref="A17:A18"/>
    <mergeCell ref="B17:B18"/>
    <mergeCell ref="W17:W18"/>
    <mergeCell ref="A25:A26"/>
    <mergeCell ref="B25:B26"/>
    <mergeCell ref="W15:W16"/>
    <mergeCell ref="A19:A20"/>
    <mergeCell ref="A23:A24"/>
    <mergeCell ref="B23:B24"/>
    <mergeCell ref="W23:W24"/>
    <mergeCell ref="A51:A52"/>
    <mergeCell ref="W29:W30"/>
    <mergeCell ref="W31:W32"/>
    <mergeCell ref="A31:A32"/>
    <mergeCell ref="A29:A30"/>
    <mergeCell ref="B29:B30"/>
    <mergeCell ref="A41:A42"/>
    <mergeCell ref="B41:B42"/>
    <mergeCell ref="A45:AC45"/>
    <mergeCell ref="W33:W34"/>
    <mergeCell ref="W41:W42"/>
    <mergeCell ref="B31:B32"/>
    <mergeCell ref="B57:B58"/>
    <mergeCell ref="W57:W58"/>
    <mergeCell ref="W55:W56"/>
    <mergeCell ref="W53:W54"/>
    <mergeCell ref="B33:B34"/>
    <mergeCell ref="B39:B40"/>
    <mergeCell ref="W39:W40"/>
    <mergeCell ref="B49:B50"/>
    <mergeCell ref="A43:AC43"/>
    <mergeCell ref="Z47:AB47"/>
    <mergeCell ref="M47:V47"/>
    <mergeCell ref="W47:Y47"/>
    <mergeCell ref="A46:AC46"/>
    <mergeCell ref="K48:N48"/>
    <mergeCell ref="C48:F48"/>
    <mergeCell ref="G48:J48"/>
    <mergeCell ref="W49:W50"/>
    <mergeCell ref="O48:R48"/>
    <mergeCell ref="B47:G47"/>
    <mergeCell ref="H47:L47"/>
    <mergeCell ref="A44:AC44"/>
    <mergeCell ref="X48:AB48"/>
    <mergeCell ref="A49:A50"/>
    <mergeCell ref="A35:A36"/>
    <mergeCell ref="B37:B38"/>
    <mergeCell ref="W37:W38"/>
    <mergeCell ref="B35:B36"/>
    <mergeCell ref="W35:W36"/>
    <mergeCell ref="A37:A38"/>
    <mergeCell ref="AE3:AE4"/>
    <mergeCell ref="AF3:AF4"/>
    <mergeCell ref="AE11:AE12"/>
    <mergeCell ref="AF11:AF12"/>
    <mergeCell ref="AF7:AF8"/>
    <mergeCell ref="AE7:AE8"/>
    <mergeCell ref="AF5:AF6"/>
    <mergeCell ref="AE9:AE10"/>
    <mergeCell ref="AE5:AE6"/>
    <mergeCell ref="A33:A34"/>
    <mergeCell ref="B55:B56"/>
    <mergeCell ref="AE37:AE38"/>
    <mergeCell ref="AE35:AE36"/>
    <mergeCell ref="AE39:AE40"/>
    <mergeCell ref="AE53:AE54"/>
    <mergeCell ref="AE51:AE52"/>
    <mergeCell ref="A55:A56"/>
    <mergeCell ref="AE43:BG43"/>
    <mergeCell ref="BD47:BF47"/>
    <mergeCell ref="AF15:AF16"/>
    <mergeCell ref="AF1:AK1"/>
    <mergeCell ref="BA13:BA14"/>
    <mergeCell ref="AF9:AF10"/>
    <mergeCell ref="AL1:AP1"/>
    <mergeCell ref="AG2:AJ2"/>
    <mergeCell ref="AK2:AN2"/>
    <mergeCell ref="AO2:AR2"/>
    <mergeCell ref="BA5:BA6"/>
    <mergeCell ref="AF17:AF18"/>
    <mergeCell ref="AE19:AE20"/>
    <mergeCell ref="S48:V48"/>
    <mergeCell ref="B51:B52"/>
    <mergeCell ref="W51:W52"/>
    <mergeCell ref="AE13:AE14"/>
    <mergeCell ref="AF19:AF20"/>
    <mergeCell ref="AF13:AF14"/>
    <mergeCell ref="AE17:AE18"/>
    <mergeCell ref="AE15:AE16"/>
    <mergeCell ref="A63:A64"/>
    <mergeCell ref="W67:W68"/>
    <mergeCell ref="A65:A66"/>
    <mergeCell ref="A61:A62"/>
    <mergeCell ref="B53:B54"/>
    <mergeCell ref="B71:B72"/>
    <mergeCell ref="A57:A58"/>
    <mergeCell ref="AE21:AE22"/>
    <mergeCell ref="A73:A74"/>
    <mergeCell ref="B73:B74"/>
    <mergeCell ref="W73:W74"/>
    <mergeCell ref="W69:W70"/>
    <mergeCell ref="B61:B62"/>
    <mergeCell ref="B65:B66"/>
    <mergeCell ref="W65:W66"/>
    <mergeCell ref="A39:A40"/>
    <mergeCell ref="A53:A54"/>
    <mergeCell ref="AQ1:AZ1"/>
    <mergeCell ref="BA11:BA12"/>
    <mergeCell ref="AS2:AV2"/>
    <mergeCell ref="AW2:AZ2"/>
    <mergeCell ref="BB2:BF2"/>
    <mergeCell ref="BA7:BA8"/>
    <mergeCell ref="BA9:BA10"/>
    <mergeCell ref="BA3:BA4"/>
    <mergeCell ref="BA23:BA24"/>
    <mergeCell ref="BA33:BA34"/>
    <mergeCell ref="BA31:BA32"/>
    <mergeCell ref="BA35:BA36"/>
    <mergeCell ref="BD1:BF1"/>
    <mergeCell ref="BA1:BC1"/>
    <mergeCell ref="BA15:BA16"/>
    <mergeCell ref="BA17:BA18"/>
    <mergeCell ref="BA19:BA20"/>
    <mergeCell ref="BA39:BA40"/>
    <mergeCell ref="BA25:BA26"/>
    <mergeCell ref="BA27:BA28"/>
    <mergeCell ref="AF37:AF38"/>
    <mergeCell ref="AF35:AF36"/>
    <mergeCell ref="BA37:BA38"/>
    <mergeCell ref="AF39:AF40"/>
    <mergeCell ref="AE23:AE24"/>
    <mergeCell ref="AE25:AE26"/>
    <mergeCell ref="AE27:AE28"/>
    <mergeCell ref="AF27:AF28"/>
    <mergeCell ref="AF23:AF24"/>
    <mergeCell ref="AE33:AE34"/>
    <mergeCell ref="AF33:AF34"/>
    <mergeCell ref="BA21:BA22"/>
    <mergeCell ref="AG48:AJ48"/>
    <mergeCell ref="AK48:AN48"/>
    <mergeCell ref="AE31:AE32"/>
    <mergeCell ref="AF31:AF32"/>
    <mergeCell ref="AE29:AE30"/>
    <mergeCell ref="AF29:AF30"/>
    <mergeCell ref="BA29:BA30"/>
    <mergeCell ref="AF21:AF22"/>
    <mergeCell ref="AF25:AF26"/>
    <mergeCell ref="BB48:BF48"/>
    <mergeCell ref="BA47:BC47"/>
    <mergeCell ref="AF47:AK47"/>
    <mergeCell ref="AL47:AP47"/>
    <mergeCell ref="AS48:AV48"/>
    <mergeCell ref="AW48:AZ48"/>
    <mergeCell ref="AQ47:AZ47"/>
    <mergeCell ref="AO48:AR48"/>
    <mergeCell ref="AE46:BG46"/>
    <mergeCell ref="AE44:BG44"/>
    <mergeCell ref="AE41:AE42"/>
    <mergeCell ref="AF41:AF42"/>
    <mergeCell ref="AE45:BG45"/>
    <mergeCell ref="BA41:BA42"/>
    <mergeCell ref="BA73:BA74"/>
    <mergeCell ref="AE67:AE68"/>
    <mergeCell ref="BA69:BA70"/>
    <mergeCell ref="AF63:AF64"/>
    <mergeCell ref="BA63:BA64"/>
    <mergeCell ref="BA61:BA62"/>
    <mergeCell ref="AF73:AF74"/>
    <mergeCell ref="BA51:BA52"/>
    <mergeCell ref="AE57:AE58"/>
    <mergeCell ref="AF57:AF58"/>
    <mergeCell ref="BA57:BA58"/>
    <mergeCell ref="AF51:AF52"/>
    <mergeCell ref="BA53:BA54"/>
    <mergeCell ref="AE55:AE56"/>
    <mergeCell ref="BA65:BA66"/>
    <mergeCell ref="AF61:AF62"/>
    <mergeCell ref="BA49:BA50"/>
    <mergeCell ref="AE49:AE50"/>
    <mergeCell ref="AF49:AF50"/>
    <mergeCell ref="AF55:AF56"/>
    <mergeCell ref="BA55:BA56"/>
    <mergeCell ref="AF53:AF54"/>
    <mergeCell ref="W83:W84"/>
    <mergeCell ref="W75:W76"/>
    <mergeCell ref="W77:W78"/>
    <mergeCell ref="A87:A88"/>
    <mergeCell ref="B87:B88"/>
    <mergeCell ref="W87:W88"/>
    <mergeCell ref="A81:A82"/>
    <mergeCell ref="B81:B82"/>
    <mergeCell ref="A77:A78"/>
    <mergeCell ref="AE92:BG92"/>
    <mergeCell ref="AE89:BG89"/>
    <mergeCell ref="AE90:BG90"/>
    <mergeCell ref="AE91:BG91"/>
    <mergeCell ref="AF85:AF86"/>
    <mergeCell ref="BA85:BA86"/>
    <mergeCell ref="A91:AC91"/>
    <mergeCell ref="B77:B78"/>
    <mergeCell ref="A92:AC92"/>
    <mergeCell ref="B85:B86"/>
    <mergeCell ref="W85:W86"/>
    <mergeCell ref="W81:W82"/>
    <mergeCell ref="W71:W72"/>
    <mergeCell ref="B83:B84"/>
    <mergeCell ref="AE71:AE72"/>
    <mergeCell ref="AE81:AE82"/>
    <mergeCell ref="B75:B76"/>
    <mergeCell ref="B79:B80"/>
    <mergeCell ref="AE83:AE84"/>
    <mergeCell ref="A90:AC90"/>
    <mergeCell ref="W79:W80"/>
    <mergeCell ref="A85:A86"/>
    <mergeCell ref="AE63:AE64"/>
    <mergeCell ref="A89:AC89"/>
    <mergeCell ref="AE87:AE88"/>
    <mergeCell ref="A71:A72"/>
    <mergeCell ref="A83:A84"/>
    <mergeCell ref="A75:A76"/>
    <mergeCell ref="A79:A80"/>
    <mergeCell ref="A69:A70"/>
    <mergeCell ref="B69:B70"/>
    <mergeCell ref="A59:A60"/>
    <mergeCell ref="B59:B60"/>
    <mergeCell ref="AE69:AE70"/>
    <mergeCell ref="AF69:AF70"/>
    <mergeCell ref="B63:B64"/>
    <mergeCell ref="W63:W64"/>
    <mergeCell ref="A67:A68"/>
    <mergeCell ref="B67:B68"/>
    <mergeCell ref="W59:W60"/>
    <mergeCell ref="AE61:AE62"/>
    <mergeCell ref="BA67:BA68"/>
    <mergeCell ref="AF67:AF68"/>
    <mergeCell ref="AF65:AF66"/>
    <mergeCell ref="AE65:AE66"/>
    <mergeCell ref="AE59:AE60"/>
    <mergeCell ref="AF59:AF60"/>
    <mergeCell ref="W61:W62"/>
    <mergeCell ref="AE77:AE78"/>
    <mergeCell ref="AF77:AF78"/>
    <mergeCell ref="AF71:AF72"/>
    <mergeCell ref="AE73:AE74"/>
    <mergeCell ref="AE75:AE76"/>
    <mergeCell ref="BA59:BA60"/>
    <mergeCell ref="BA77:BA78"/>
    <mergeCell ref="BA71:BA72"/>
    <mergeCell ref="AF75:AF76"/>
    <mergeCell ref="BA75:BA76"/>
    <mergeCell ref="BA87:BA88"/>
    <mergeCell ref="AE79:AE80"/>
    <mergeCell ref="AF79:AF80"/>
    <mergeCell ref="BA79:BA80"/>
    <mergeCell ref="AE85:AE86"/>
    <mergeCell ref="AF81:AF82"/>
    <mergeCell ref="BA81:BA82"/>
    <mergeCell ref="AF83:AF84"/>
    <mergeCell ref="BA83:BA84"/>
    <mergeCell ref="AF87:AF88"/>
  </mergeCells>
  <phoneticPr fontId="0" type="noConversion"/>
  <printOptions verticalCentered="1"/>
  <pageMargins left="0.8" right="0.25" top="0.25" bottom="0.25" header="0" footer="0"/>
  <rowBreaks count="1" manualBreakCount="1">
    <brk id="46" max="59" man="1"/>
  </rowBreaks>
  <colBreaks count="1" manualBreakCount="1">
    <brk id="30" max="91" man="1"/>
  </colBreaks>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AJ112"/>
  <sheetViews>
    <sheetView workbookViewId="0">
      <selection activeCell="K67" sqref="K67:K68"/>
    </sheetView>
  </sheetViews>
  <sheetFormatPr baseColWidth="10" defaultColWidth="8.83203125" defaultRowHeight="13"/>
  <cols>
    <col min="1" max="1" width="6.1640625" style="110" customWidth="1"/>
    <col min="2" max="2" width="11.6640625" style="110" customWidth="1"/>
    <col min="3" max="4" width="2.6640625" style="110" customWidth="1"/>
    <col min="5" max="5" width="11.6640625" style="110" customWidth="1"/>
    <col min="6" max="7" width="2.6640625" style="110" customWidth="1"/>
    <col min="8" max="8" width="11.6640625" style="110" customWidth="1"/>
    <col min="9" max="10" width="2.6640625" style="110" customWidth="1"/>
    <col min="11" max="11" width="11.6640625" style="110" customWidth="1"/>
    <col min="12" max="13" width="2.6640625" style="110" customWidth="1"/>
    <col min="14" max="14" width="11.6640625" style="110" customWidth="1"/>
    <col min="15" max="16" width="2.6640625" style="110" customWidth="1"/>
    <col min="17" max="17" width="6.6640625" style="110" customWidth="1"/>
    <col min="18" max="18" width="2.6640625" style="110" hidden="1" customWidth="1"/>
    <col min="19" max="19" width="6.1640625" style="110" customWidth="1"/>
    <col min="20" max="20" width="11.6640625" style="110" customWidth="1"/>
    <col min="21" max="22" width="2.6640625" style="110" customWidth="1"/>
    <col min="23" max="23" width="11.6640625" style="110" customWidth="1"/>
    <col min="24" max="25" width="2.6640625" style="110" customWidth="1"/>
    <col min="26" max="26" width="11.6640625" style="110" customWidth="1"/>
    <col min="27" max="28" width="2.6640625" style="110" customWidth="1"/>
    <col min="29" max="29" width="11.6640625" style="110" customWidth="1"/>
    <col min="30" max="31" width="2.6640625" style="110" customWidth="1"/>
    <col min="32" max="32" width="11.6640625" style="110" customWidth="1"/>
    <col min="33" max="34" width="2.6640625" style="110" customWidth="1"/>
    <col min="35" max="35" width="6.6640625" style="110" customWidth="1"/>
    <col min="36" max="36" width="2.6640625" style="110" hidden="1" customWidth="1"/>
    <col min="37" max="16384" width="8.83203125" style="110"/>
  </cols>
  <sheetData>
    <row r="1" spans="1:36" ht="14" customHeight="1" thickBot="1">
      <c r="A1" s="288" t="s">
        <v>149</v>
      </c>
      <c r="B1" s="1181" t="str">
        <f ca="1">IF(Rosters!B9="","Home Team",Rosters!B9)</f>
        <v>Burning River Roller Girls</v>
      </c>
      <c r="C1" s="1181"/>
      <c r="D1" s="1181"/>
      <c r="E1" s="1181"/>
      <c r="F1" s="1181"/>
      <c r="G1" s="1182" t="s">
        <v>150</v>
      </c>
      <c r="H1" s="1182"/>
      <c r="I1" s="1168"/>
      <c r="J1" s="1168"/>
      <c r="K1" s="1168"/>
      <c r="L1" s="1168"/>
      <c r="M1" s="1168"/>
      <c r="N1" s="289">
        <f ca="1">IF(ISBLANK(Rosters!B5),"",Rosters!B5)</f>
        <v>40072</v>
      </c>
      <c r="O1" s="1183" t="s">
        <v>430</v>
      </c>
      <c r="P1" s="1184"/>
      <c r="Q1" s="687" t="str">
        <f ca="1">IF(Rosters!K3="","",CONCATENATE("Bout ",Rosters!K3))</f>
        <v>Bout 5</v>
      </c>
      <c r="R1" s="290"/>
      <c r="S1" s="288" t="s">
        <v>149</v>
      </c>
      <c r="T1" s="1181" t="str">
        <f ca="1">IF(Rosters!H9="","Away Team",Rosters!H9)</f>
        <v>Detroit Derby Girls</v>
      </c>
      <c r="U1" s="1181"/>
      <c r="V1" s="1181"/>
      <c r="W1" s="1181"/>
      <c r="X1" s="1181"/>
      <c r="Y1" s="1182" t="s">
        <v>150</v>
      </c>
      <c r="Z1" s="1182"/>
      <c r="AA1" s="1168"/>
      <c r="AB1" s="1168"/>
      <c r="AC1" s="1168"/>
      <c r="AD1" s="1168"/>
      <c r="AE1" s="1168"/>
      <c r="AF1" s="289">
        <f>N1</f>
        <v>40072</v>
      </c>
      <c r="AG1" s="1183" t="s">
        <v>430</v>
      </c>
      <c r="AH1" s="1184"/>
      <c r="AI1" s="687" t="str">
        <f ca="1">IF(Rosters!K3="","",CONCATENATE("Bout ",Rosters!K3))</f>
        <v>Bout 5</v>
      </c>
    </row>
    <row r="2" spans="1:36" ht="16" customHeight="1" thickBot="1">
      <c r="A2" s="291" t="s">
        <v>154</v>
      </c>
      <c r="B2" s="292" t="s">
        <v>135</v>
      </c>
      <c r="C2" s="1169" t="s">
        <v>147</v>
      </c>
      <c r="D2" s="1170"/>
      <c r="E2" s="292" t="s">
        <v>98</v>
      </c>
      <c r="F2" s="1169" t="s">
        <v>147</v>
      </c>
      <c r="G2" s="1170"/>
      <c r="H2" s="292" t="s">
        <v>98</v>
      </c>
      <c r="I2" s="1169" t="s">
        <v>147</v>
      </c>
      <c r="J2" s="1170"/>
      <c r="K2" s="292" t="s">
        <v>98</v>
      </c>
      <c r="L2" s="1169" t="s">
        <v>147</v>
      </c>
      <c r="M2" s="1170"/>
      <c r="N2" s="292" t="s">
        <v>134</v>
      </c>
      <c r="O2" s="1169" t="s">
        <v>147</v>
      </c>
      <c r="P2" s="1170"/>
      <c r="Q2" s="293" t="s">
        <v>146</v>
      </c>
      <c r="R2" s="293"/>
      <c r="S2" s="291" t="s">
        <v>154</v>
      </c>
      <c r="T2" s="292" t="s">
        <v>135</v>
      </c>
      <c r="U2" s="1169" t="s">
        <v>147</v>
      </c>
      <c r="V2" s="1170"/>
      <c r="W2" s="292" t="s">
        <v>98</v>
      </c>
      <c r="X2" s="1169" t="s">
        <v>147</v>
      </c>
      <c r="Y2" s="1170"/>
      <c r="Z2" s="292" t="s">
        <v>98</v>
      </c>
      <c r="AA2" s="1169" t="s">
        <v>147</v>
      </c>
      <c r="AB2" s="1170"/>
      <c r="AC2" s="292" t="s">
        <v>98</v>
      </c>
      <c r="AD2" s="1169" t="s">
        <v>147</v>
      </c>
      <c r="AE2" s="1170"/>
      <c r="AF2" s="292" t="s">
        <v>134</v>
      </c>
      <c r="AG2" s="1169" t="s">
        <v>147</v>
      </c>
      <c r="AH2" s="1170"/>
      <c r="AI2" s="294" t="s">
        <v>146</v>
      </c>
    </row>
    <row r="3" spans="1:36" ht="12.5" customHeight="1">
      <c r="A3" s="1179">
        <v>1</v>
      </c>
      <c r="B3" s="1154" t="s">
        <v>375</v>
      </c>
      <c r="C3" s="298"/>
      <c r="D3" s="298"/>
      <c r="E3" s="1154" t="s">
        <v>379</v>
      </c>
      <c r="F3" s="298"/>
      <c r="G3" s="298"/>
      <c r="H3" s="1154" t="s">
        <v>376</v>
      </c>
      <c r="I3" s="298"/>
      <c r="J3" s="298"/>
      <c r="K3" s="1154" t="s">
        <v>378</v>
      </c>
      <c r="L3" s="298"/>
      <c r="M3" s="298"/>
      <c r="N3" s="1154" t="s">
        <v>449</v>
      </c>
      <c r="O3" s="299"/>
      <c r="P3" s="300"/>
      <c r="Q3" s="1174" t="s">
        <v>17</v>
      </c>
      <c r="R3" s="1156">
        <f ca="1">SK!E3</f>
        <v>0</v>
      </c>
      <c r="S3" s="1179">
        <v>1</v>
      </c>
      <c r="T3" s="1154" t="s">
        <v>384</v>
      </c>
      <c r="U3" s="298"/>
      <c r="V3" s="298"/>
      <c r="W3" s="1154" t="s">
        <v>444</v>
      </c>
      <c r="X3" s="298"/>
      <c r="Y3" s="298"/>
      <c r="Z3" s="1154" t="s">
        <v>451</v>
      </c>
      <c r="AA3" s="298"/>
      <c r="AB3" s="298"/>
      <c r="AC3" s="1154" t="s">
        <v>336</v>
      </c>
      <c r="AD3" s="298"/>
      <c r="AE3" s="298"/>
      <c r="AF3" s="1154" t="s">
        <v>447</v>
      </c>
      <c r="AG3" s="299"/>
      <c r="AH3" s="310"/>
      <c r="AI3" s="1174" t="s">
        <v>17</v>
      </c>
      <c r="AJ3" s="1150">
        <f ca="1">SK!AC3</f>
        <v>0</v>
      </c>
    </row>
    <row r="4" spans="1:36" ht="12.5" customHeight="1" thickBot="1">
      <c r="A4" s="1180"/>
      <c r="B4" s="1155"/>
      <c r="C4" s="301"/>
      <c r="D4" s="301"/>
      <c r="E4" s="1155"/>
      <c r="F4" s="301"/>
      <c r="G4" s="301"/>
      <c r="H4" s="1155"/>
      <c r="I4" s="301"/>
      <c r="J4" s="301"/>
      <c r="K4" s="1155"/>
      <c r="L4" s="301"/>
      <c r="M4" s="301"/>
      <c r="N4" s="1155"/>
      <c r="O4" s="302"/>
      <c r="P4" s="303"/>
      <c r="Q4" s="1163"/>
      <c r="R4" s="1157"/>
      <c r="S4" s="1180"/>
      <c r="T4" s="1155"/>
      <c r="U4" s="301"/>
      <c r="V4" s="301"/>
      <c r="W4" s="1155"/>
      <c r="X4" s="301"/>
      <c r="Y4" s="301"/>
      <c r="Z4" s="1155"/>
      <c r="AA4" s="301"/>
      <c r="AB4" s="301"/>
      <c r="AC4" s="1155"/>
      <c r="AD4" s="301"/>
      <c r="AE4" s="301"/>
      <c r="AF4" s="1155"/>
      <c r="AG4" s="302"/>
      <c r="AH4" s="311"/>
      <c r="AI4" s="1163"/>
      <c r="AJ4" s="1150"/>
    </row>
    <row r="5" spans="1:36" ht="12.5" customHeight="1">
      <c r="A5" s="1160">
        <v>2</v>
      </c>
      <c r="B5" s="1152" t="s">
        <v>375</v>
      </c>
      <c r="C5" s="298"/>
      <c r="D5" s="298"/>
      <c r="E5" s="1152" t="s">
        <v>449</v>
      </c>
      <c r="F5" s="298"/>
      <c r="G5" s="298"/>
      <c r="H5" s="1152" t="s">
        <v>446</v>
      </c>
      <c r="I5" s="298"/>
      <c r="J5" s="298"/>
      <c r="K5" s="1152" t="s">
        <v>374</v>
      </c>
      <c r="L5" s="298"/>
      <c r="M5" s="298"/>
      <c r="N5" s="1152" t="s">
        <v>368</v>
      </c>
      <c r="O5" s="299"/>
      <c r="P5" s="300"/>
      <c r="Q5" s="1158" t="s">
        <v>17</v>
      </c>
      <c r="R5" s="1158">
        <f ca="1">SK!E5</f>
        <v>0</v>
      </c>
      <c r="S5" s="1160">
        <v>2</v>
      </c>
      <c r="T5" s="1152" t="s">
        <v>442</v>
      </c>
      <c r="U5" s="298"/>
      <c r="V5" s="298"/>
      <c r="W5" s="1152" t="s">
        <v>441</v>
      </c>
      <c r="X5" s="298"/>
      <c r="Y5" s="298"/>
      <c r="Z5" s="1152" t="s">
        <v>440</v>
      </c>
      <c r="AA5" s="298"/>
      <c r="AB5" s="298"/>
      <c r="AC5" s="1152" t="s">
        <v>445</v>
      </c>
      <c r="AD5" s="298"/>
      <c r="AE5" s="298"/>
      <c r="AF5" s="1152" t="s">
        <v>336</v>
      </c>
      <c r="AG5" s="299"/>
      <c r="AH5" s="310"/>
      <c r="AI5" s="1164" t="s">
        <v>17</v>
      </c>
      <c r="AJ5" s="1151">
        <f ca="1">SK!AC5</f>
        <v>19</v>
      </c>
    </row>
    <row r="6" spans="1:36" ht="12.5" customHeight="1" thickBot="1">
      <c r="A6" s="1161"/>
      <c r="B6" s="1153"/>
      <c r="C6" s="304"/>
      <c r="D6" s="304"/>
      <c r="E6" s="1153"/>
      <c r="F6" s="304"/>
      <c r="G6" s="304"/>
      <c r="H6" s="1153"/>
      <c r="I6" s="304"/>
      <c r="J6" s="304"/>
      <c r="K6" s="1153"/>
      <c r="L6" s="304"/>
      <c r="M6" s="304"/>
      <c r="N6" s="1153"/>
      <c r="O6" s="305"/>
      <c r="P6" s="306"/>
      <c r="Q6" s="1159"/>
      <c r="R6" s="1159"/>
      <c r="S6" s="1161"/>
      <c r="T6" s="1153"/>
      <c r="U6" s="304"/>
      <c r="V6" s="304"/>
      <c r="W6" s="1153"/>
      <c r="X6" s="304"/>
      <c r="Y6" s="304"/>
      <c r="Z6" s="1153"/>
      <c r="AA6" s="304"/>
      <c r="AB6" s="304"/>
      <c r="AC6" s="1153"/>
      <c r="AD6" s="304"/>
      <c r="AE6" s="304"/>
      <c r="AF6" s="1153"/>
      <c r="AG6" s="305"/>
      <c r="AH6" s="312"/>
      <c r="AI6" s="1165"/>
      <c r="AJ6" s="1151"/>
    </row>
    <row r="7" spans="1:36" ht="12.5" customHeight="1">
      <c r="A7" s="1179">
        <v>3</v>
      </c>
      <c r="B7" s="1154" t="s">
        <v>375</v>
      </c>
      <c r="C7" s="307"/>
      <c r="D7" s="307"/>
      <c r="E7" s="1154" t="s">
        <v>377</v>
      </c>
      <c r="F7" s="307"/>
      <c r="G7" s="307"/>
      <c r="H7" s="1154" t="s">
        <v>382</v>
      </c>
      <c r="I7" s="307"/>
      <c r="J7" s="307"/>
      <c r="K7" s="1154" t="s">
        <v>379</v>
      </c>
      <c r="L7" s="307"/>
      <c r="M7" s="307"/>
      <c r="N7" s="1154" t="s">
        <v>373</v>
      </c>
      <c r="O7" s="308"/>
      <c r="P7" s="309"/>
      <c r="Q7" s="1156" t="s">
        <v>17</v>
      </c>
      <c r="R7" s="1156">
        <f ca="1">SK!E7</f>
        <v>0</v>
      </c>
      <c r="S7" s="1179">
        <v>3</v>
      </c>
      <c r="T7" s="1154" t="s">
        <v>385</v>
      </c>
      <c r="U7" s="307"/>
      <c r="V7" s="307"/>
      <c r="W7" s="1154" t="s">
        <v>444</v>
      </c>
      <c r="X7" s="307"/>
      <c r="Y7" s="307"/>
      <c r="Z7" s="1154" t="s">
        <v>449</v>
      </c>
      <c r="AA7" s="307"/>
      <c r="AB7" s="307"/>
      <c r="AC7" s="1154" t="s">
        <v>336</v>
      </c>
      <c r="AD7" s="307"/>
      <c r="AE7" s="307"/>
      <c r="AF7" s="1154" t="s">
        <v>339</v>
      </c>
      <c r="AG7" s="308"/>
      <c r="AH7" s="313"/>
      <c r="AI7" s="1162" t="s">
        <v>17</v>
      </c>
      <c r="AJ7" s="1150">
        <f ca="1">SK!AC7</f>
        <v>4</v>
      </c>
    </row>
    <row r="8" spans="1:36" ht="12.5" customHeight="1" thickBot="1">
      <c r="A8" s="1180"/>
      <c r="B8" s="1155"/>
      <c r="C8" s="301"/>
      <c r="D8" s="301"/>
      <c r="E8" s="1155"/>
      <c r="F8" s="301"/>
      <c r="G8" s="301"/>
      <c r="H8" s="1155"/>
      <c r="I8" s="301"/>
      <c r="J8" s="301"/>
      <c r="K8" s="1155"/>
      <c r="L8" s="301"/>
      <c r="M8" s="301"/>
      <c r="N8" s="1155"/>
      <c r="O8" s="302"/>
      <c r="P8" s="303"/>
      <c r="Q8" s="1157"/>
      <c r="R8" s="1157"/>
      <c r="S8" s="1180"/>
      <c r="T8" s="1155"/>
      <c r="U8" s="301"/>
      <c r="V8" s="301"/>
      <c r="W8" s="1155"/>
      <c r="X8" s="301"/>
      <c r="Y8" s="301"/>
      <c r="Z8" s="1155"/>
      <c r="AA8" s="301"/>
      <c r="AB8" s="301"/>
      <c r="AC8" s="1155"/>
      <c r="AD8" s="301"/>
      <c r="AE8" s="301"/>
      <c r="AF8" s="1155"/>
      <c r="AG8" s="302"/>
      <c r="AH8" s="311"/>
      <c r="AI8" s="1163"/>
      <c r="AJ8" s="1150"/>
    </row>
    <row r="9" spans="1:36" ht="12.5" customHeight="1">
      <c r="A9" s="1160">
        <v>4</v>
      </c>
      <c r="B9" s="1152" t="s">
        <v>375</v>
      </c>
      <c r="C9" s="298"/>
      <c r="D9" s="298"/>
      <c r="E9" s="1152" t="s">
        <v>376</v>
      </c>
      <c r="F9" s="298"/>
      <c r="G9" s="298"/>
      <c r="H9" s="1152" t="s">
        <v>378</v>
      </c>
      <c r="I9" s="298"/>
      <c r="J9" s="298"/>
      <c r="K9" s="1152" t="s">
        <v>372</v>
      </c>
      <c r="L9" s="298"/>
      <c r="M9" s="298"/>
      <c r="N9" s="1152" t="s">
        <v>449</v>
      </c>
      <c r="O9" s="299"/>
      <c r="P9" s="300"/>
      <c r="Q9" s="1158" t="s">
        <v>17</v>
      </c>
      <c r="R9" s="1158">
        <f ca="1">SK!E9</f>
        <v>2</v>
      </c>
      <c r="S9" s="1160">
        <v>4</v>
      </c>
      <c r="T9" s="1152" t="s">
        <v>442</v>
      </c>
      <c r="U9" s="298"/>
      <c r="V9" s="298"/>
      <c r="W9" s="1152" t="s">
        <v>444</v>
      </c>
      <c r="X9" s="298"/>
      <c r="Y9" s="298"/>
      <c r="Z9" s="1152" t="s">
        <v>451</v>
      </c>
      <c r="AA9" s="298"/>
      <c r="AB9" s="298"/>
      <c r="AC9" s="1152" t="s">
        <v>336</v>
      </c>
      <c r="AD9" s="298"/>
      <c r="AE9" s="298"/>
      <c r="AF9" s="1152" t="s">
        <v>448</v>
      </c>
      <c r="AG9" s="299"/>
      <c r="AH9" s="310"/>
      <c r="AI9" s="1164" t="s">
        <v>17</v>
      </c>
      <c r="AJ9" s="1151">
        <f ca="1">SK!AC9</f>
        <v>0</v>
      </c>
    </row>
    <row r="10" spans="1:36" ht="12.5" customHeight="1" thickBot="1">
      <c r="A10" s="1161"/>
      <c r="B10" s="1153"/>
      <c r="C10" s="304"/>
      <c r="D10" s="304"/>
      <c r="E10" s="1153"/>
      <c r="F10" s="304"/>
      <c r="G10" s="304"/>
      <c r="H10" s="1153"/>
      <c r="I10" s="304"/>
      <c r="J10" s="304"/>
      <c r="K10" s="1153"/>
      <c r="L10" s="304"/>
      <c r="M10" s="304"/>
      <c r="N10" s="1153"/>
      <c r="O10" s="305"/>
      <c r="P10" s="306"/>
      <c r="Q10" s="1159"/>
      <c r="R10" s="1159"/>
      <c r="S10" s="1161"/>
      <c r="T10" s="1153"/>
      <c r="U10" s="304"/>
      <c r="V10" s="304"/>
      <c r="W10" s="1153"/>
      <c r="X10" s="304"/>
      <c r="Y10" s="304"/>
      <c r="Z10" s="1153"/>
      <c r="AA10" s="304"/>
      <c r="AB10" s="304"/>
      <c r="AC10" s="1153"/>
      <c r="AD10" s="304"/>
      <c r="AE10" s="304"/>
      <c r="AF10" s="1153"/>
      <c r="AG10" s="305"/>
      <c r="AH10" s="312"/>
      <c r="AI10" s="1165"/>
      <c r="AJ10" s="1151"/>
    </row>
    <row r="11" spans="1:36" ht="12.5" customHeight="1">
      <c r="A11" s="1179">
        <v>5</v>
      </c>
      <c r="B11" s="1154" t="s">
        <v>375</v>
      </c>
      <c r="C11" s="307"/>
      <c r="D11" s="307"/>
      <c r="E11" s="1154" t="s">
        <v>369</v>
      </c>
      <c r="F11" s="307"/>
      <c r="G11" s="307"/>
      <c r="H11" s="1154" t="s">
        <v>378</v>
      </c>
      <c r="I11" s="307"/>
      <c r="J11" s="307"/>
      <c r="K11" s="1154" t="s">
        <v>372</v>
      </c>
      <c r="L11" s="307"/>
      <c r="M11" s="307"/>
      <c r="N11" s="1154" t="s">
        <v>368</v>
      </c>
      <c r="O11" s="308"/>
      <c r="P11" s="309"/>
      <c r="Q11" s="1156" t="s">
        <v>17</v>
      </c>
      <c r="R11" s="1156">
        <f ca="1">SK!E11</f>
        <v>0</v>
      </c>
      <c r="S11" s="1179">
        <v>5</v>
      </c>
      <c r="T11" s="1154" t="s">
        <v>385</v>
      </c>
      <c r="U11" s="307"/>
      <c r="V11" s="307"/>
      <c r="W11" s="1154" t="s">
        <v>444</v>
      </c>
      <c r="X11" s="307"/>
      <c r="Y11" s="307"/>
      <c r="Z11" s="1154" t="s">
        <v>445</v>
      </c>
      <c r="AA11" s="307"/>
      <c r="AB11" s="307"/>
      <c r="AC11" s="1154" t="s">
        <v>386</v>
      </c>
      <c r="AD11" s="307"/>
      <c r="AE11" s="307"/>
      <c r="AF11" s="1154" t="s">
        <v>338</v>
      </c>
      <c r="AG11" s="308"/>
      <c r="AH11" s="313"/>
      <c r="AI11" s="1162" t="s">
        <v>17</v>
      </c>
      <c r="AJ11" s="1150">
        <f ca="1">SK!AC11</f>
        <v>3</v>
      </c>
    </row>
    <row r="12" spans="1:36" ht="12.5" customHeight="1" thickBot="1">
      <c r="A12" s="1180"/>
      <c r="B12" s="1155"/>
      <c r="C12" s="301"/>
      <c r="D12" s="301"/>
      <c r="E12" s="1155"/>
      <c r="F12" s="301"/>
      <c r="G12" s="301"/>
      <c r="H12" s="1155"/>
      <c r="I12" s="301"/>
      <c r="J12" s="301"/>
      <c r="K12" s="1155"/>
      <c r="L12" s="301"/>
      <c r="M12" s="301"/>
      <c r="N12" s="1155"/>
      <c r="O12" s="302"/>
      <c r="P12" s="303"/>
      <c r="Q12" s="1157"/>
      <c r="R12" s="1157"/>
      <c r="S12" s="1180"/>
      <c r="T12" s="1155"/>
      <c r="U12" s="301"/>
      <c r="V12" s="301"/>
      <c r="W12" s="1155"/>
      <c r="X12" s="301"/>
      <c r="Y12" s="301"/>
      <c r="Z12" s="1155"/>
      <c r="AA12" s="301"/>
      <c r="AB12" s="301"/>
      <c r="AC12" s="1155"/>
      <c r="AD12" s="301"/>
      <c r="AE12" s="301"/>
      <c r="AF12" s="1155"/>
      <c r="AG12" s="302"/>
      <c r="AH12" s="311"/>
      <c r="AI12" s="1163"/>
      <c r="AJ12" s="1150"/>
    </row>
    <row r="13" spans="1:36" ht="12.5" customHeight="1">
      <c r="A13" s="1160">
        <v>6</v>
      </c>
      <c r="B13" s="1152" t="s">
        <v>382</v>
      </c>
      <c r="C13" s="298"/>
      <c r="D13" s="298"/>
      <c r="E13" s="1152" t="s">
        <v>370</v>
      </c>
      <c r="F13" s="298"/>
      <c r="G13" s="298"/>
      <c r="H13" s="1152" t="s">
        <v>379</v>
      </c>
      <c r="I13" s="298"/>
      <c r="J13" s="298"/>
      <c r="K13" s="1152" t="s">
        <v>377</v>
      </c>
      <c r="L13" s="298"/>
      <c r="M13" s="298"/>
      <c r="N13" s="1152" t="s">
        <v>373</v>
      </c>
      <c r="O13" s="299"/>
      <c r="P13" s="300"/>
      <c r="Q13" s="1158" t="s">
        <v>17</v>
      </c>
      <c r="R13" s="1158">
        <f ca="1">SK!E13</f>
        <v>3</v>
      </c>
      <c r="S13" s="1160">
        <v>6</v>
      </c>
      <c r="T13" s="1152" t="s">
        <v>442</v>
      </c>
      <c r="U13" s="298"/>
      <c r="V13" s="298"/>
      <c r="W13" s="1152" t="s">
        <v>440</v>
      </c>
      <c r="X13" s="298"/>
      <c r="Y13" s="298"/>
      <c r="Z13" s="1152" t="s">
        <v>449</v>
      </c>
      <c r="AA13" s="298"/>
      <c r="AB13" s="298"/>
      <c r="AC13" s="1152" t="s">
        <v>337</v>
      </c>
      <c r="AD13" s="298"/>
      <c r="AE13" s="298"/>
      <c r="AF13" s="1152" t="s">
        <v>445</v>
      </c>
      <c r="AG13" s="299"/>
      <c r="AH13" s="310"/>
      <c r="AI13" s="1164" t="s">
        <v>17</v>
      </c>
      <c r="AJ13" s="1151">
        <f ca="1">SK!AC13</f>
        <v>0</v>
      </c>
    </row>
    <row r="14" spans="1:36" ht="12.5" customHeight="1" thickBot="1">
      <c r="A14" s="1161"/>
      <c r="B14" s="1153"/>
      <c r="C14" s="304"/>
      <c r="D14" s="304"/>
      <c r="E14" s="1153"/>
      <c r="F14" s="304"/>
      <c r="G14" s="304"/>
      <c r="H14" s="1153"/>
      <c r="I14" s="304"/>
      <c r="J14" s="304"/>
      <c r="K14" s="1153"/>
      <c r="L14" s="304"/>
      <c r="M14" s="304"/>
      <c r="N14" s="1153"/>
      <c r="O14" s="305"/>
      <c r="P14" s="306"/>
      <c r="Q14" s="1159"/>
      <c r="R14" s="1159"/>
      <c r="S14" s="1161"/>
      <c r="T14" s="1153"/>
      <c r="U14" s="304"/>
      <c r="V14" s="304"/>
      <c r="W14" s="1153"/>
      <c r="X14" s="304"/>
      <c r="Y14" s="304"/>
      <c r="Z14" s="1153"/>
      <c r="AA14" s="304"/>
      <c r="AB14" s="304"/>
      <c r="AC14" s="1153"/>
      <c r="AD14" s="304"/>
      <c r="AE14" s="304"/>
      <c r="AF14" s="1153"/>
      <c r="AG14" s="305"/>
      <c r="AH14" s="312"/>
      <c r="AI14" s="1165"/>
      <c r="AJ14" s="1151"/>
    </row>
    <row r="15" spans="1:36" ht="12.5" customHeight="1">
      <c r="A15" s="1179">
        <v>1</v>
      </c>
      <c r="B15" s="1154" t="s">
        <v>375</v>
      </c>
      <c r="C15" s="307"/>
      <c r="D15" s="307"/>
      <c r="E15" s="1154" t="s">
        <v>377</v>
      </c>
      <c r="F15" s="307"/>
      <c r="G15" s="307"/>
      <c r="H15" s="1154" t="s">
        <v>378</v>
      </c>
      <c r="I15" s="307"/>
      <c r="J15" s="307"/>
      <c r="K15" s="1154" t="s">
        <v>374</v>
      </c>
      <c r="L15" s="307"/>
      <c r="M15" s="307"/>
      <c r="N15" s="1154" t="s">
        <v>449</v>
      </c>
      <c r="O15" s="308"/>
      <c r="P15" s="309"/>
      <c r="Q15" s="1156" t="s">
        <v>17</v>
      </c>
      <c r="R15" s="1156">
        <f ca="1">SK!E15</f>
        <v>0</v>
      </c>
      <c r="S15" s="1179">
        <v>7</v>
      </c>
      <c r="T15" s="1154" t="s">
        <v>384</v>
      </c>
      <c r="U15" s="307"/>
      <c r="V15" s="307"/>
      <c r="W15" s="1154" t="s">
        <v>336</v>
      </c>
      <c r="X15" s="307"/>
      <c r="Y15" s="307"/>
      <c r="Z15" s="1154" t="s">
        <v>444</v>
      </c>
      <c r="AA15" s="307"/>
      <c r="AB15" s="307"/>
      <c r="AC15" s="1154" t="s">
        <v>451</v>
      </c>
      <c r="AD15" s="307"/>
      <c r="AE15" s="307"/>
      <c r="AF15" s="1154" t="s">
        <v>447</v>
      </c>
      <c r="AG15" s="308"/>
      <c r="AH15" s="313"/>
      <c r="AI15" s="1162" t="s">
        <v>17</v>
      </c>
      <c r="AJ15" s="1150">
        <f ca="1">SK!AC15</f>
        <v>2</v>
      </c>
    </row>
    <row r="16" spans="1:36" ht="12.5" customHeight="1" thickBot="1">
      <c r="A16" s="1180"/>
      <c r="B16" s="1155"/>
      <c r="C16" s="301"/>
      <c r="D16" s="301"/>
      <c r="E16" s="1155"/>
      <c r="F16" s="301"/>
      <c r="G16" s="301"/>
      <c r="H16" s="1155"/>
      <c r="I16" s="301"/>
      <c r="J16" s="301"/>
      <c r="K16" s="1155"/>
      <c r="L16" s="301"/>
      <c r="M16" s="301"/>
      <c r="N16" s="1155"/>
      <c r="O16" s="302"/>
      <c r="P16" s="303"/>
      <c r="Q16" s="1157"/>
      <c r="R16" s="1157"/>
      <c r="S16" s="1180"/>
      <c r="T16" s="1155"/>
      <c r="U16" s="301"/>
      <c r="V16" s="301"/>
      <c r="W16" s="1155"/>
      <c r="X16" s="301"/>
      <c r="Y16" s="301"/>
      <c r="Z16" s="1155"/>
      <c r="AA16" s="301"/>
      <c r="AB16" s="301"/>
      <c r="AC16" s="1155"/>
      <c r="AD16" s="301"/>
      <c r="AE16" s="301"/>
      <c r="AF16" s="1155"/>
      <c r="AG16" s="302"/>
      <c r="AH16" s="311"/>
      <c r="AI16" s="1163"/>
      <c r="AJ16" s="1150"/>
    </row>
    <row r="17" spans="1:36" ht="12.5" customHeight="1">
      <c r="A17" s="1160">
        <v>8</v>
      </c>
      <c r="B17" s="1152" t="s">
        <v>382</v>
      </c>
      <c r="C17" s="298"/>
      <c r="D17" s="298"/>
      <c r="E17" s="1152" t="s">
        <v>377</v>
      </c>
      <c r="F17" s="298"/>
      <c r="G17" s="298"/>
      <c r="H17" s="1152" t="s">
        <v>372</v>
      </c>
      <c r="I17" s="298"/>
      <c r="J17" s="298"/>
      <c r="K17" s="1152" t="s">
        <v>376</v>
      </c>
      <c r="L17" s="298"/>
      <c r="M17" s="298"/>
      <c r="N17" s="1152" t="s">
        <v>368</v>
      </c>
      <c r="O17" s="299"/>
      <c r="P17" s="300"/>
      <c r="Q17" s="1158" t="s">
        <v>17</v>
      </c>
      <c r="R17" s="1158">
        <f ca="1">SK!E17</f>
        <v>0</v>
      </c>
      <c r="S17" s="1160">
        <v>8</v>
      </c>
      <c r="T17" s="1152" t="s">
        <v>442</v>
      </c>
      <c r="U17" s="298"/>
      <c r="V17" s="298"/>
      <c r="W17" s="1152" t="s">
        <v>445</v>
      </c>
      <c r="X17" s="298"/>
      <c r="Y17" s="298"/>
      <c r="Z17" s="1152" t="s">
        <v>441</v>
      </c>
      <c r="AA17" s="298"/>
      <c r="AB17" s="298"/>
      <c r="AC17" s="1152" t="s">
        <v>440</v>
      </c>
      <c r="AD17" s="298"/>
      <c r="AE17" s="298"/>
      <c r="AF17" s="1152" t="s">
        <v>336</v>
      </c>
      <c r="AG17" s="299"/>
      <c r="AH17" s="310"/>
      <c r="AI17" s="1164" t="s">
        <v>17</v>
      </c>
      <c r="AJ17" s="1151">
        <f ca="1">SK!AC17</f>
        <v>4</v>
      </c>
    </row>
    <row r="18" spans="1:36" ht="12.5" customHeight="1" thickBot="1">
      <c r="A18" s="1161"/>
      <c r="B18" s="1153"/>
      <c r="C18" s="304"/>
      <c r="D18" s="304"/>
      <c r="E18" s="1153"/>
      <c r="F18" s="304"/>
      <c r="G18" s="304"/>
      <c r="H18" s="1153"/>
      <c r="I18" s="304"/>
      <c r="J18" s="304"/>
      <c r="K18" s="1153"/>
      <c r="L18" s="304"/>
      <c r="M18" s="304"/>
      <c r="N18" s="1153"/>
      <c r="O18" s="305"/>
      <c r="P18" s="306"/>
      <c r="Q18" s="1159"/>
      <c r="R18" s="1159"/>
      <c r="S18" s="1161"/>
      <c r="T18" s="1153"/>
      <c r="U18" s="304"/>
      <c r="V18" s="304"/>
      <c r="W18" s="1153"/>
      <c r="X18" s="304"/>
      <c r="Y18" s="304"/>
      <c r="Z18" s="1153"/>
      <c r="AA18" s="304"/>
      <c r="AB18" s="304"/>
      <c r="AC18" s="1153"/>
      <c r="AD18" s="304"/>
      <c r="AE18" s="304"/>
      <c r="AF18" s="1153"/>
      <c r="AG18" s="305"/>
      <c r="AH18" s="312"/>
      <c r="AI18" s="1165"/>
      <c r="AJ18" s="1151"/>
    </row>
    <row r="19" spans="1:36" ht="12.5" customHeight="1">
      <c r="A19" s="1179">
        <v>9</v>
      </c>
      <c r="B19" s="1154" t="s">
        <v>382</v>
      </c>
      <c r="C19" s="307"/>
      <c r="D19" s="307"/>
      <c r="E19" s="1154" t="s">
        <v>379</v>
      </c>
      <c r="F19" s="307"/>
      <c r="G19" s="307"/>
      <c r="H19" s="1154" t="s">
        <v>378</v>
      </c>
      <c r="I19" s="307"/>
      <c r="J19" s="307"/>
      <c r="K19" s="1154" t="s">
        <v>369</v>
      </c>
      <c r="L19" s="307"/>
      <c r="M19" s="307"/>
      <c r="N19" s="1154" t="s">
        <v>373</v>
      </c>
      <c r="O19" s="308"/>
      <c r="P19" s="309"/>
      <c r="Q19" s="1156" t="s">
        <v>17</v>
      </c>
      <c r="R19" s="1156">
        <f ca="1">SK!E19</f>
        <v>0</v>
      </c>
      <c r="S19" s="1179">
        <v>9</v>
      </c>
      <c r="T19" s="1154" t="s">
        <v>385</v>
      </c>
      <c r="U19" s="307"/>
      <c r="V19" s="307"/>
      <c r="W19" s="1154" t="s">
        <v>337</v>
      </c>
      <c r="X19" s="307"/>
      <c r="Y19" s="307"/>
      <c r="Z19" s="1154" t="s">
        <v>444</v>
      </c>
      <c r="AA19" s="307"/>
      <c r="AB19" s="307"/>
      <c r="AC19" s="1154" t="s">
        <v>449</v>
      </c>
      <c r="AD19" s="307"/>
      <c r="AE19" s="307"/>
      <c r="AF19" s="1154" t="s">
        <v>339</v>
      </c>
      <c r="AG19" s="308"/>
      <c r="AH19" s="313"/>
      <c r="AI19" s="1162" t="s">
        <v>17</v>
      </c>
      <c r="AJ19" s="1150">
        <f ca="1">SK!AC19</f>
        <v>3</v>
      </c>
    </row>
    <row r="20" spans="1:36" ht="12.5" customHeight="1" thickBot="1">
      <c r="A20" s="1180"/>
      <c r="B20" s="1155"/>
      <c r="C20" s="301"/>
      <c r="D20" s="301"/>
      <c r="E20" s="1155"/>
      <c r="F20" s="301"/>
      <c r="G20" s="301"/>
      <c r="H20" s="1155"/>
      <c r="I20" s="301"/>
      <c r="J20" s="301"/>
      <c r="K20" s="1155"/>
      <c r="L20" s="301"/>
      <c r="M20" s="301"/>
      <c r="N20" s="1155"/>
      <c r="O20" s="302"/>
      <c r="P20" s="303"/>
      <c r="Q20" s="1157"/>
      <c r="R20" s="1157"/>
      <c r="S20" s="1180"/>
      <c r="T20" s="1155"/>
      <c r="U20" s="301"/>
      <c r="V20" s="301"/>
      <c r="W20" s="1155"/>
      <c r="X20" s="301"/>
      <c r="Y20" s="301"/>
      <c r="Z20" s="1155"/>
      <c r="AA20" s="301"/>
      <c r="AB20" s="301"/>
      <c r="AC20" s="1155"/>
      <c r="AD20" s="301"/>
      <c r="AE20" s="301"/>
      <c r="AF20" s="1155"/>
      <c r="AG20" s="302"/>
      <c r="AH20" s="311"/>
      <c r="AI20" s="1163"/>
      <c r="AJ20" s="1150"/>
    </row>
    <row r="21" spans="1:36" ht="12.5" customHeight="1">
      <c r="A21" s="1160">
        <v>10</v>
      </c>
      <c r="B21" s="1152" t="s">
        <v>382</v>
      </c>
      <c r="C21" s="298"/>
      <c r="D21" s="298"/>
      <c r="E21" s="1152" t="s">
        <v>379</v>
      </c>
      <c r="F21" s="298"/>
      <c r="G21" s="298"/>
      <c r="H21" s="1152" t="s">
        <v>375</v>
      </c>
      <c r="I21" s="298"/>
      <c r="J21" s="298"/>
      <c r="K21" s="1152" t="s">
        <v>370</v>
      </c>
      <c r="L21" s="298"/>
      <c r="M21" s="298"/>
      <c r="N21" s="1152" t="s">
        <v>449</v>
      </c>
      <c r="O21" s="299"/>
      <c r="P21" s="300"/>
      <c r="Q21" s="1158" t="s">
        <v>17</v>
      </c>
      <c r="R21" s="1158">
        <f ca="1">SK!E21</f>
        <v>0</v>
      </c>
      <c r="S21" s="1160">
        <v>10</v>
      </c>
      <c r="T21" s="1152" t="s">
        <v>385</v>
      </c>
      <c r="U21" s="298"/>
      <c r="V21" s="298"/>
      <c r="W21" s="1152" t="s">
        <v>440</v>
      </c>
      <c r="X21" s="298"/>
      <c r="Y21" s="298"/>
      <c r="Z21" s="1152" t="s">
        <v>451</v>
      </c>
      <c r="AA21" s="298"/>
      <c r="AB21" s="298"/>
      <c r="AC21" s="1152" t="s">
        <v>336</v>
      </c>
      <c r="AD21" s="298"/>
      <c r="AE21" s="298"/>
      <c r="AF21" s="1152" t="s">
        <v>448</v>
      </c>
      <c r="AG21" s="299"/>
      <c r="AH21" s="310"/>
      <c r="AI21" s="1164" t="s">
        <v>17</v>
      </c>
      <c r="AJ21" s="1151">
        <f ca="1">SK!AC21</f>
        <v>4</v>
      </c>
    </row>
    <row r="22" spans="1:36" ht="12.5" customHeight="1" thickBot="1">
      <c r="A22" s="1161"/>
      <c r="B22" s="1153"/>
      <c r="C22" s="304"/>
      <c r="D22" s="304"/>
      <c r="E22" s="1153"/>
      <c r="F22" s="304"/>
      <c r="G22" s="304"/>
      <c r="H22" s="1153"/>
      <c r="I22" s="304"/>
      <c r="J22" s="304"/>
      <c r="K22" s="1153"/>
      <c r="L22" s="304"/>
      <c r="M22" s="304"/>
      <c r="N22" s="1153"/>
      <c r="O22" s="305"/>
      <c r="P22" s="306"/>
      <c r="Q22" s="1159"/>
      <c r="R22" s="1159"/>
      <c r="S22" s="1161"/>
      <c r="T22" s="1153"/>
      <c r="U22" s="304"/>
      <c r="V22" s="304"/>
      <c r="W22" s="1153"/>
      <c r="X22" s="304"/>
      <c r="Y22" s="304"/>
      <c r="Z22" s="1153"/>
      <c r="AA22" s="304"/>
      <c r="AB22" s="304"/>
      <c r="AC22" s="1153"/>
      <c r="AD22" s="304"/>
      <c r="AE22" s="304"/>
      <c r="AF22" s="1153"/>
      <c r="AG22" s="305"/>
      <c r="AH22" s="312"/>
      <c r="AI22" s="1165"/>
      <c r="AJ22" s="1151"/>
    </row>
    <row r="23" spans="1:36" ht="12.5" customHeight="1">
      <c r="A23" s="1179">
        <v>11</v>
      </c>
      <c r="B23" s="1154" t="s">
        <v>382</v>
      </c>
      <c r="C23" s="307"/>
      <c r="D23" s="307"/>
      <c r="E23" s="1154" t="s">
        <v>372</v>
      </c>
      <c r="F23" s="307"/>
      <c r="G23" s="307"/>
      <c r="H23" s="1154" t="s">
        <v>376</v>
      </c>
      <c r="I23" s="307"/>
      <c r="J23" s="307"/>
      <c r="K23" s="1154" t="s">
        <v>377</v>
      </c>
      <c r="L23" s="307"/>
      <c r="M23" s="307"/>
      <c r="N23" s="1154" t="s">
        <v>368</v>
      </c>
      <c r="O23" s="308"/>
      <c r="P23" s="309"/>
      <c r="Q23" s="1156" t="s">
        <v>17</v>
      </c>
      <c r="R23" s="1156">
        <f ca="1">SK!E23</f>
        <v>0</v>
      </c>
      <c r="S23" s="1179">
        <v>11</v>
      </c>
      <c r="T23" s="1154" t="s">
        <v>385</v>
      </c>
      <c r="U23" s="307"/>
      <c r="V23" s="307"/>
      <c r="W23" s="1154" t="s">
        <v>441</v>
      </c>
      <c r="X23" s="307"/>
      <c r="Y23" s="307"/>
      <c r="Z23" s="1154" t="s">
        <v>444</v>
      </c>
      <c r="AA23" s="307"/>
      <c r="AB23" s="307"/>
      <c r="AC23" s="1154" t="s">
        <v>445</v>
      </c>
      <c r="AD23" s="307"/>
      <c r="AE23" s="307"/>
      <c r="AF23" s="1154" t="s">
        <v>338</v>
      </c>
      <c r="AG23" s="308"/>
      <c r="AH23" s="313"/>
      <c r="AI23" s="1162" t="s">
        <v>17</v>
      </c>
      <c r="AJ23" s="1150">
        <f ca="1">SK!AC23</f>
        <v>3</v>
      </c>
    </row>
    <row r="24" spans="1:36" ht="12.5" customHeight="1" thickBot="1">
      <c r="A24" s="1180"/>
      <c r="B24" s="1155"/>
      <c r="C24" s="301"/>
      <c r="D24" s="301"/>
      <c r="E24" s="1155"/>
      <c r="F24" s="301"/>
      <c r="G24" s="301"/>
      <c r="H24" s="1155"/>
      <c r="I24" s="301"/>
      <c r="J24" s="301"/>
      <c r="K24" s="1155"/>
      <c r="L24" s="301"/>
      <c r="M24" s="301"/>
      <c r="N24" s="1155"/>
      <c r="O24" s="302"/>
      <c r="P24" s="303"/>
      <c r="Q24" s="1157"/>
      <c r="R24" s="1157"/>
      <c r="S24" s="1180"/>
      <c r="T24" s="1155"/>
      <c r="U24" s="301"/>
      <c r="V24" s="301"/>
      <c r="W24" s="1155"/>
      <c r="X24" s="301"/>
      <c r="Y24" s="301"/>
      <c r="Z24" s="1155"/>
      <c r="AA24" s="301"/>
      <c r="AB24" s="301"/>
      <c r="AC24" s="1155"/>
      <c r="AD24" s="301"/>
      <c r="AE24" s="301"/>
      <c r="AF24" s="1155"/>
      <c r="AG24" s="302"/>
      <c r="AH24" s="311"/>
      <c r="AI24" s="1163"/>
      <c r="AJ24" s="1150"/>
    </row>
    <row r="25" spans="1:36" ht="12.5" customHeight="1">
      <c r="A25" s="1160">
        <v>12</v>
      </c>
      <c r="B25" s="1152" t="s">
        <v>374</v>
      </c>
      <c r="C25" s="298"/>
      <c r="D25" s="298"/>
      <c r="E25" s="1152" t="s">
        <v>379</v>
      </c>
      <c r="F25" s="298"/>
      <c r="G25" s="298"/>
      <c r="H25" s="1152" t="s">
        <v>377</v>
      </c>
      <c r="I25" s="298"/>
      <c r="J25" s="298"/>
      <c r="K25" s="1152" t="s">
        <v>372</v>
      </c>
      <c r="L25" s="298"/>
      <c r="M25" s="298"/>
      <c r="N25" s="1152" t="s">
        <v>373</v>
      </c>
      <c r="O25" s="299"/>
      <c r="P25" s="300"/>
      <c r="Q25" s="1158" t="s">
        <v>17</v>
      </c>
      <c r="R25" s="1158">
        <f ca="1">SK!E25</f>
        <v>2</v>
      </c>
      <c r="S25" s="1160">
        <v>12</v>
      </c>
      <c r="T25" s="1152" t="s">
        <v>442</v>
      </c>
      <c r="U25" s="298"/>
      <c r="V25" s="298"/>
      <c r="W25" s="1152" t="s">
        <v>440</v>
      </c>
      <c r="X25" s="298"/>
      <c r="Y25" s="298"/>
      <c r="Z25" s="1152" t="s">
        <v>337</v>
      </c>
      <c r="AA25" s="298"/>
      <c r="AB25" s="298"/>
      <c r="AC25" s="1152" t="s">
        <v>449</v>
      </c>
      <c r="AD25" s="298"/>
      <c r="AE25" s="298"/>
      <c r="AF25" s="1152" t="s">
        <v>445</v>
      </c>
      <c r="AG25" s="299"/>
      <c r="AH25" s="310"/>
      <c r="AI25" s="1164" t="s">
        <v>17</v>
      </c>
      <c r="AJ25" s="1151">
        <f ca="1">SK!AC25</f>
        <v>0</v>
      </c>
    </row>
    <row r="26" spans="1:36" ht="12.5" customHeight="1" thickBot="1">
      <c r="A26" s="1161"/>
      <c r="B26" s="1153"/>
      <c r="C26" s="304"/>
      <c r="D26" s="304"/>
      <c r="E26" s="1153"/>
      <c r="F26" s="304"/>
      <c r="G26" s="304"/>
      <c r="H26" s="1153"/>
      <c r="I26" s="304"/>
      <c r="J26" s="304"/>
      <c r="K26" s="1153"/>
      <c r="L26" s="304"/>
      <c r="M26" s="304"/>
      <c r="N26" s="1153"/>
      <c r="O26" s="305"/>
      <c r="P26" s="306"/>
      <c r="Q26" s="1159"/>
      <c r="R26" s="1159"/>
      <c r="S26" s="1161"/>
      <c r="T26" s="1153"/>
      <c r="U26" s="304"/>
      <c r="V26" s="304"/>
      <c r="W26" s="1153"/>
      <c r="X26" s="304"/>
      <c r="Y26" s="304"/>
      <c r="Z26" s="1153"/>
      <c r="AA26" s="304"/>
      <c r="AB26" s="304"/>
      <c r="AC26" s="1153"/>
      <c r="AD26" s="304"/>
      <c r="AE26" s="304"/>
      <c r="AF26" s="1153"/>
      <c r="AG26" s="305"/>
      <c r="AH26" s="312"/>
      <c r="AI26" s="1165"/>
      <c r="AJ26" s="1151"/>
    </row>
    <row r="27" spans="1:36" ht="12.5" customHeight="1">
      <c r="A27" s="1179">
        <v>13</v>
      </c>
      <c r="B27" s="1154" t="s">
        <v>375</v>
      </c>
      <c r="C27" s="307"/>
      <c r="D27" s="307"/>
      <c r="E27" s="1154" t="s">
        <v>378</v>
      </c>
      <c r="F27" s="307"/>
      <c r="G27" s="307"/>
      <c r="H27" s="1154" t="s">
        <v>377</v>
      </c>
      <c r="I27" s="307"/>
      <c r="J27" s="307"/>
      <c r="K27" s="1154" t="s">
        <v>372</v>
      </c>
      <c r="L27" s="307"/>
      <c r="M27" s="307"/>
      <c r="N27" s="1154" t="s">
        <v>449</v>
      </c>
      <c r="O27" s="308"/>
      <c r="P27" s="309"/>
      <c r="Q27" s="1156" t="s">
        <v>17</v>
      </c>
      <c r="R27" s="1156">
        <f ca="1">SK!E27</f>
        <v>4</v>
      </c>
      <c r="S27" s="1179">
        <v>13</v>
      </c>
      <c r="T27" s="1154" t="s">
        <v>384</v>
      </c>
      <c r="U27" s="307"/>
      <c r="V27" s="307"/>
      <c r="W27" s="1154" t="s">
        <v>444</v>
      </c>
      <c r="X27" s="307"/>
      <c r="Y27" s="307"/>
      <c r="Z27" s="1154" t="s">
        <v>336</v>
      </c>
      <c r="AA27" s="307"/>
      <c r="AB27" s="307"/>
      <c r="AC27" s="1154" t="s">
        <v>451</v>
      </c>
      <c r="AD27" s="307"/>
      <c r="AE27" s="307"/>
      <c r="AF27" s="1154" t="s">
        <v>447</v>
      </c>
      <c r="AG27" s="308"/>
      <c r="AH27" s="313"/>
      <c r="AI27" s="1162" t="s">
        <v>17</v>
      </c>
      <c r="AJ27" s="1150">
        <f ca="1">SK!AC27</f>
        <v>6</v>
      </c>
    </row>
    <row r="28" spans="1:36" ht="12.5" customHeight="1" thickBot="1">
      <c r="A28" s="1180"/>
      <c r="B28" s="1155"/>
      <c r="C28" s="301"/>
      <c r="D28" s="301"/>
      <c r="E28" s="1155"/>
      <c r="F28" s="301"/>
      <c r="G28" s="301"/>
      <c r="H28" s="1155"/>
      <c r="I28" s="301"/>
      <c r="J28" s="301"/>
      <c r="K28" s="1155"/>
      <c r="L28" s="301"/>
      <c r="M28" s="301"/>
      <c r="N28" s="1155"/>
      <c r="O28" s="302"/>
      <c r="P28" s="303"/>
      <c r="Q28" s="1157"/>
      <c r="R28" s="1157"/>
      <c r="S28" s="1180"/>
      <c r="T28" s="1155"/>
      <c r="U28" s="301"/>
      <c r="V28" s="301"/>
      <c r="W28" s="1155"/>
      <c r="X28" s="301"/>
      <c r="Y28" s="301"/>
      <c r="Z28" s="1155"/>
      <c r="AA28" s="301"/>
      <c r="AB28" s="301"/>
      <c r="AC28" s="1155"/>
      <c r="AD28" s="301"/>
      <c r="AE28" s="301"/>
      <c r="AF28" s="1155"/>
      <c r="AG28" s="302"/>
      <c r="AH28" s="311"/>
      <c r="AI28" s="1163"/>
      <c r="AJ28" s="1150"/>
    </row>
    <row r="29" spans="1:36" ht="12.5" customHeight="1">
      <c r="A29" s="1160">
        <v>14</v>
      </c>
      <c r="B29" s="1152" t="s">
        <v>375</v>
      </c>
      <c r="C29" s="298"/>
      <c r="D29" s="298"/>
      <c r="E29" s="1152" t="s">
        <v>446</v>
      </c>
      <c r="F29" s="298"/>
      <c r="G29" s="298"/>
      <c r="H29" s="1152" t="s">
        <v>379</v>
      </c>
      <c r="I29" s="298"/>
      <c r="J29" s="298"/>
      <c r="K29" s="1152" t="s">
        <v>370</v>
      </c>
      <c r="L29" s="298"/>
      <c r="M29" s="298"/>
      <c r="N29" s="1152" t="s">
        <v>368</v>
      </c>
      <c r="O29" s="299"/>
      <c r="P29" s="300"/>
      <c r="Q29" s="1158" t="s">
        <v>17</v>
      </c>
      <c r="R29" s="1158">
        <f ca="1">SK!E29</f>
        <v>0</v>
      </c>
      <c r="S29" s="1160">
        <v>14</v>
      </c>
      <c r="T29" s="1152" t="s">
        <v>442</v>
      </c>
      <c r="U29" s="298"/>
      <c r="V29" s="298"/>
      <c r="W29" s="1152" t="s">
        <v>440</v>
      </c>
      <c r="X29" s="298"/>
      <c r="Y29" s="298"/>
      <c r="Z29" s="1152" t="s">
        <v>336</v>
      </c>
      <c r="AA29" s="298"/>
      <c r="AB29" s="298"/>
      <c r="AC29" s="1152" t="s">
        <v>441</v>
      </c>
      <c r="AD29" s="298"/>
      <c r="AE29" s="298"/>
      <c r="AF29" s="1152" t="s">
        <v>448</v>
      </c>
      <c r="AG29" s="299"/>
      <c r="AH29" s="310"/>
      <c r="AI29" s="1164" t="s">
        <v>17</v>
      </c>
      <c r="AJ29" s="1151">
        <f ca="1">SK!AC29</f>
        <v>1</v>
      </c>
    </row>
    <row r="30" spans="1:36" ht="12.5" customHeight="1" thickBot="1">
      <c r="A30" s="1161"/>
      <c r="B30" s="1153"/>
      <c r="C30" s="304"/>
      <c r="D30" s="304"/>
      <c r="E30" s="1153"/>
      <c r="F30" s="304"/>
      <c r="G30" s="304"/>
      <c r="H30" s="1153"/>
      <c r="I30" s="304"/>
      <c r="J30" s="304"/>
      <c r="K30" s="1153"/>
      <c r="L30" s="304"/>
      <c r="M30" s="304"/>
      <c r="N30" s="1153"/>
      <c r="O30" s="305"/>
      <c r="P30" s="306"/>
      <c r="Q30" s="1159"/>
      <c r="R30" s="1159"/>
      <c r="S30" s="1161"/>
      <c r="T30" s="1153"/>
      <c r="U30" s="304"/>
      <c r="V30" s="304"/>
      <c r="W30" s="1153"/>
      <c r="X30" s="304"/>
      <c r="Y30" s="304"/>
      <c r="Z30" s="1153"/>
      <c r="AA30" s="304"/>
      <c r="AB30" s="304"/>
      <c r="AC30" s="1153"/>
      <c r="AD30" s="304"/>
      <c r="AE30" s="304"/>
      <c r="AF30" s="1153"/>
      <c r="AG30" s="305"/>
      <c r="AH30" s="312"/>
      <c r="AI30" s="1165"/>
      <c r="AJ30" s="1151"/>
    </row>
    <row r="31" spans="1:36" ht="12.5" customHeight="1">
      <c r="A31" s="1179">
        <v>15</v>
      </c>
      <c r="B31" s="1154" t="s">
        <v>374</v>
      </c>
      <c r="C31" s="307"/>
      <c r="D31" s="307"/>
      <c r="E31" s="1154" t="s">
        <v>369</v>
      </c>
      <c r="F31" s="307"/>
      <c r="G31" s="307"/>
      <c r="H31" s="1154" t="s">
        <v>378</v>
      </c>
      <c r="I31" s="307"/>
      <c r="J31" s="307"/>
      <c r="K31" s="1154" t="s">
        <v>379</v>
      </c>
      <c r="L31" s="307"/>
      <c r="M31" s="307"/>
      <c r="N31" s="1154" t="s">
        <v>373</v>
      </c>
      <c r="O31" s="308"/>
      <c r="P31" s="309"/>
      <c r="Q31" s="1156" t="s">
        <v>17</v>
      </c>
      <c r="R31" s="1156">
        <f ca="1">SK!E31</f>
        <v>0</v>
      </c>
      <c r="S31" s="1179">
        <v>15</v>
      </c>
      <c r="T31" s="1154" t="s">
        <v>385</v>
      </c>
      <c r="U31" s="307"/>
      <c r="V31" s="307"/>
      <c r="W31" s="1154" t="s">
        <v>337</v>
      </c>
      <c r="X31" s="307"/>
      <c r="Y31" s="307"/>
      <c r="Z31" s="1154" t="s">
        <v>449</v>
      </c>
      <c r="AA31" s="307"/>
      <c r="AB31" s="307"/>
      <c r="AC31" s="1154" t="s">
        <v>444</v>
      </c>
      <c r="AD31" s="307"/>
      <c r="AE31" s="307"/>
      <c r="AF31" s="1154" t="s">
        <v>339</v>
      </c>
      <c r="AG31" s="308"/>
      <c r="AH31" s="313"/>
      <c r="AI31" s="1162" t="s">
        <v>17</v>
      </c>
      <c r="AJ31" s="1150">
        <f ca="1">SK!AC31</f>
        <v>0</v>
      </c>
    </row>
    <row r="32" spans="1:36" ht="12.5" customHeight="1" thickBot="1">
      <c r="A32" s="1180"/>
      <c r="B32" s="1155"/>
      <c r="C32" s="301"/>
      <c r="D32" s="301"/>
      <c r="E32" s="1155"/>
      <c r="F32" s="301"/>
      <c r="G32" s="301"/>
      <c r="H32" s="1155"/>
      <c r="I32" s="301"/>
      <c r="J32" s="301"/>
      <c r="K32" s="1155"/>
      <c r="L32" s="301"/>
      <c r="M32" s="301"/>
      <c r="N32" s="1155"/>
      <c r="O32" s="302"/>
      <c r="P32" s="303"/>
      <c r="Q32" s="1157"/>
      <c r="R32" s="1157"/>
      <c r="S32" s="1180"/>
      <c r="T32" s="1155"/>
      <c r="U32" s="301"/>
      <c r="V32" s="301"/>
      <c r="W32" s="1155"/>
      <c r="X32" s="301"/>
      <c r="Y32" s="301"/>
      <c r="Z32" s="1155"/>
      <c r="AA32" s="301"/>
      <c r="AB32" s="301"/>
      <c r="AC32" s="1155"/>
      <c r="AD32" s="301"/>
      <c r="AE32" s="301"/>
      <c r="AF32" s="1155"/>
      <c r="AG32" s="302"/>
      <c r="AH32" s="311"/>
      <c r="AI32" s="1163"/>
      <c r="AJ32" s="1150"/>
    </row>
    <row r="33" spans="1:36" ht="12.5" customHeight="1">
      <c r="A33" s="1160">
        <v>16</v>
      </c>
      <c r="B33" s="1152" t="s">
        <v>382</v>
      </c>
      <c r="C33" s="298"/>
      <c r="D33" s="298"/>
      <c r="E33" s="1152" t="s">
        <v>376</v>
      </c>
      <c r="F33" s="298"/>
      <c r="G33" s="298"/>
      <c r="H33" s="1152" t="s">
        <v>377</v>
      </c>
      <c r="I33" s="298"/>
      <c r="J33" s="298"/>
      <c r="K33" s="1152" t="s">
        <v>378</v>
      </c>
      <c r="L33" s="298"/>
      <c r="M33" s="298"/>
      <c r="N33" s="1152" t="s">
        <v>449</v>
      </c>
      <c r="O33" s="299"/>
      <c r="P33" s="300"/>
      <c r="Q33" s="1158" t="s">
        <v>17</v>
      </c>
      <c r="R33" s="1158">
        <f ca="1">SK!E33</f>
        <v>0</v>
      </c>
      <c r="S33" s="1160">
        <v>16</v>
      </c>
      <c r="T33" s="1152" t="s">
        <v>442</v>
      </c>
      <c r="U33" s="298"/>
      <c r="V33" s="298"/>
      <c r="W33" s="1152" t="s">
        <v>336</v>
      </c>
      <c r="X33" s="298"/>
      <c r="Y33" s="298"/>
      <c r="Z33" s="1152" t="s">
        <v>451</v>
      </c>
      <c r="AA33" s="298"/>
      <c r="AB33" s="298"/>
      <c r="AC33" s="1152" t="s">
        <v>440</v>
      </c>
      <c r="AD33" s="298"/>
      <c r="AE33" s="298"/>
      <c r="AF33" s="1152" t="s">
        <v>338</v>
      </c>
      <c r="AG33" s="299"/>
      <c r="AH33" s="310"/>
      <c r="AI33" s="1164" t="s">
        <v>17</v>
      </c>
      <c r="AJ33" s="1151" t="str">
        <f ca="1">SK!AC33</f>
        <v/>
      </c>
    </row>
    <row r="34" spans="1:36" ht="12.5" customHeight="1" thickBot="1">
      <c r="A34" s="1161"/>
      <c r="B34" s="1153"/>
      <c r="C34" s="304"/>
      <c r="D34" s="304"/>
      <c r="E34" s="1153"/>
      <c r="F34" s="304"/>
      <c r="G34" s="304"/>
      <c r="H34" s="1153"/>
      <c r="I34" s="304"/>
      <c r="J34" s="304"/>
      <c r="K34" s="1153"/>
      <c r="L34" s="304"/>
      <c r="M34" s="304"/>
      <c r="N34" s="1153"/>
      <c r="O34" s="305"/>
      <c r="P34" s="306"/>
      <c r="Q34" s="1159"/>
      <c r="R34" s="1159"/>
      <c r="S34" s="1161"/>
      <c r="T34" s="1153"/>
      <c r="U34" s="304"/>
      <c r="V34" s="304"/>
      <c r="W34" s="1153"/>
      <c r="X34" s="304"/>
      <c r="Y34" s="304"/>
      <c r="Z34" s="1153"/>
      <c r="AA34" s="304"/>
      <c r="AB34" s="304"/>
      <c r="AC34" s="1153"/>
      <c r="AD34" s="304"/>
      <c r="AE34" s="304"/>
      <c r="AF34" s="1153"/>
      <c r="AG34" s="305"/>
      <c r="AH34" s="312"/>
      <c r="AI34" s="1165"/>
      <c r="AJ34" s="1151"/>
    </row>
    <row r="35" spans="1:36" ht="12.5" customHeight="1">
      <c r="A35" s="1179">
        <v>17</v>
      </c>
      <c r="B35" s="1154" t="s">
        <v>382</v>
      </c>
      <c r="C35" s="307"/>
      <c r="D35" s="307"/>
      <c r="E35" s="1154" t="s">
        <v>376</v>
      </c>
      <c r="F35" s="307"/>
      <c r="G35" s="307"/>
      <c r="H35" s="1154" t="s">
        <v>375</v>
      </c>
      <c r="I35" s="307"/>
      <c r="J35" s="307"/>
      <c r="K35" s="1154" t="s">
        <v>379</v>
      </c>
      <c r="L35" s="307"/>
      <c r="M35" s="307"/>
      <c r="N35" s="1154" t="s">
        <v>368</v>
      </c>
      <c r="O35" s="308"/>
      <c r="P35" s="309"/>
      <c r="Q35" s="1156" t="s">
        <v>17</v>
      </c>
      <c r="R35" s="1156">
        <f ca="1">SK!E35</f>
        <v>0</v>
      </c>
      <c r="S35" s="1179">
        <v>17</v>
      </c>
      <c r="T35" s="1154" t="s">
        <v>385</v>
      </c>
      <c r="U35" s="307"/>
      <c r="V35" s="307"/>
      <c r="W35" s="1154" t="s">
        <v>445</v>
      </c>
      <c r="X35" s="307"/>
      <c r="Y35" s="307"/>
      <c r="Z35" s="1154" t="s">
        <v>444</v>
      </c>
      <c r="AA35" s="307"/>
      <c r="AB35" s="307"/>
      <c r="AC35" s="1154" t="s">
        <v>441</v>
      </c>
      <c r="AD35" s="307"/>
      <c r="AE35" s="307"/>
      <c r="AF35" s="1154" t="s">
        <v>448</v>
      </c>
      <c r="AG35" s="308"/>
      <c r="AH35" s="313"/>
      <c r="AI35" s="1162" t="s">
        <v>17</v>
      </c>
      <c r="AJ35" s="1150">
        <f ca="1">SK!AC35</f>
        <v>10</v>
      </c>
    </row>
    <row r="36" spans="1:36" ht="12.5" customHeight="1" thickBot="1">
      <c r="A36" s="1180"/>
      <c r="B36" s="1155"/>
      <c r="C36" s="301"/>
      <c r="D36" s="301"/>
      <c r="E36" s="1155"/>
      <c r="F36" s="301"/>
      <c r="G36" s="301"/>
      <c r="H36" s="1155"/>
      <c r="I36" s="301"/>
      <c r="J36" s="301"/>
      <c r="K36" s="1155"/>
      <c r="L36" s="301"/>
      <c r="M36" s="301"/>
      <c r="N36" s="1155"/>
      <c r="O36" s="302"/>
      <c r="P36" s="303"/>
      <c r="Q36" s="1157"/>
      <c r="R36" s="1157"/>
      <c r="S36" s="1180"/>
      <c r="T36" s="1155"/>
      <c r="U36" s="301"/>
      <c r="V36" s="301"/>
      <c r="W36" s="1155"/>
      <c r="X36" s="301"/>
      <c r="Y36" s="301"/>
      <c r="Z36" s="1155"/>
      <c r="AA36" s="301"/>
      <c r="AB36" s="301"/>
      <c r="AC36" s="1155"/>
      <c r="AD36" s="301"/>
      <c r="AE36" s="301"/>
      <c r="AF36" s="1155"/>
      <c r="AG36" s="302"/>
      <c r="AH36" s="311"/>
      <c r="AI36" s="1163"/>
      <c r="AJ36" s="1150"/>
    </row>
    <row r="37" spans="1:36" ht="12.5" customHeight="1">
      <c r="A37" s="1160">
        <v>18</v>
      </c>
      <c r="B37" s="1152" t="s">
        <v>382</v>
      </c>
      <c r="C37" s="298"/>
      <c r="D37" s="298"/>
      <c r="E37" s="1152" t="s">
        <v>377</v>
      </c>
      <c r="F37" s="298"/>
      <c r="G37" s="298"/>
      <c r="H37" s="1152" t="s">
        <v>379</v>
      </c>
      <c r="I37" s="298"/>
      <c r="J37" s="298"/>
      <c r="K37" s="1152" t="s">
        <v>446</v>
      </c>
      <c r="L37" s="298"/>
      <c r="M37" s="298"/>
      <c r="N37" s="1152" t="s">
        <v>373</v>
      </c>
      <c r="O37" s="299"/>
      <c r="P37" s="300"/>
      <c r="Q37" s="1158" t="s">
        <v>17</v>
      </c>
      <c r="R37" s="1158">
        <f ca="1">SK!E37</f>
        <v>0</v>
      </c>
      <c r="S37" s="1160">
        <v>18</v>
      </c>
      <c r="T37" s="1152" t="s">
        <v>442</v>
      </c>
      <c r="U37" s="298"/>
      <c r="V37" s="298"/>
      <c r="W37" s="1152" t="s">
        <v>449</v>
      </c>
      <c r="X37" s="298"/>
      <c r="Y37" s="298"/>
      <c r="Z37" s="1152" t="s">
        <v>440</v>
      </c>
      <c r="AA37" s="298"/>
      <c r="AB37" s="298"/>
      <c r="AC37" s="1152" t="s">
        <v>337</v>
      </c>
      <c r="AD37" s="298"/>
      <c r="AE37" s="298"/>
      <c r="AF37" s="1152" t="s">
        <v>445</v>
      </c>
      <c r="AG37" s="299"/>
      <c r="AH37" s="310"/>
      <c r="AI37" s="1164" t="s">
        <v>17</v>
      </c>
      <c r="AJ37" s="1151">
        <f ca="1">SK!AC37</f>
        <v>3</v>
      </c>
    </row>
    <row r="38" spans="1:36" ht="12.5" customHeight="1" thickBot="1">
      <c r="A38" s="1161"/>
      <c r="B38" s="1153"/>
      <c r="C38" s="304"/>
      <c r="D38" s="304"/>
      <c r="E38" s="1153"/>
      <c r="F38" s="304"/>
      <c r="G38" s="304"/>
      <c r="H38" s="1153"/>
      <c r="I38" s="304"/>
      <c r="J38" s="304"/>
      <c r="K38" s="1153"/>
      <c r="L38" s="304"/>
      <c r="M38" s="304"/>
      <c r="N38" s="1153"/>
      <c r="O38" s="305"/>
      <c r="P38" s="306"/>
      <c r="Q38" s="1159"/>
      <c r="R38" s="1159"/>
      <c r="S38" s="1161"/>
      <c r="T38" s="1153"/>
      <c r="U38" s="304"/>
      <c r="V38" s="304"/>
      <c r="W38" s="1153"/>
      <c r="X38" s="304"/>
      <c r="Y38" s="304"/>
      <c r="Z38" s="1153"/>
      <c r="AA38" s="304"/>
      <c r="AB38" s="304"/>
      <c r="AC38" s="1153"/>
      <c r="AD38" s="304"/>
      <c r="AE38" s="304"/>
      <c r="AF38" s="1153"/>
      <c r="AG38" s="305"/>
      <c r="AH38" s="312"/>
      <c r="AI38" s="1165"/>
      <c r="AJ38" s="1151"/>
    </row>
    <row r="39" spans="1:36" ht="12.5" customHeight="1">
      <c r="A39" s="1189">
        <v>19</v>
      </c>
      <c r="B39" s="1191" t="s">
        <v>375</v>
      </c>
      <c r="C39" s="308"/>
      <c r="D39" s="308"/>
      <c r="E39" s="1171" t="s">
        <v>378</v>
      </c>
      <c r="F39" s="308"/>
      <c r="G39" s="308"/>
      <c r="H39" s="1171" t="s">
        <v>376</v>
      </c>
      <c r="I39" s="308"/>
      <c r="J39" s="308"/>
      <c r="K39" s="1171" t="s">
        <v>379</v>
      </c>
      <c r="L39" s="308"/>
      <c r="M39" s="308"/>
      <c r="N39" s="1171" t="s">
        <v>449</v>
      </c>
      <c r="O39" s="308"/>
      <c r="P39" s="309"/>
      <c r="Q39" s="1156" t="s">
        <v>17</v>
      </c>
      <c r="R39" s="1156">
        <f ca="1">SK!E39</f>
        <v>0</v>
      </c>
      <c r="S39" s="1189">
        <v>19</v>
      </c>
      <c r="T39" s="1191" t="s">
        <v>384</v>
      </c>
      <c r="U39" s="308"/>
      <c r="V39" s="308"/>
      <c r="W39" s="1171" t="s">
        <v>336</v>
      </c>
      <c r="X39" s="308"/>
      <c r="Y39" s="308"/>
      <c r="Z39" s="1171" t="s">
        <v>444</v>
      </c>
      <c r="AA39" s="308"/>
      <c r="AB39" s="308"/>
      <c r="AC39" s="1171" t="s">
        <v>451</v>
      </c>
      <c r="AD39" s="308"/>
      <c r="AE39" s="308"/>
      <c r="AF39" s="1171" t="s">
        <v>447</v>
      </c>
      <c r="AG39" s="308"/>
      <c r="AH39" s="313"/>
      <c r="AI39" s="1162" t="s">
        <v>17</v>
      </c>
      <c r="AJ39" s="1150">
        <f ca="1">SK!AC39</f>
        <v>5</v>
      </c>
    </row>
    <row r="40" spans="1:36" ht="12.5" customHeight="1" thickBot="1">
      <c r="A40" s="1190"/>
      <c r="B40" s="1192"/>
      <c r="C40" s="302"/>
      <c r="D40" s="302"/>
      <c r="E40" s="1178"/>
      <c r="F40" s="302"/>
      <c r="G40" s="302"/>
      <c r="H40" s="1178"/>
      <c r="I40" s="302"/>
      <c r="J40" s="302"/>
      <c r="K40" s="1178"/>
      <c r="L40" s="302"/>
      <c r="M40" s="302"/>
      <c r="N40" s="1178"/>
      <c r="O40" s="302"/>
      <c r="P40" s="303"/>
      <c r="Q40" s="1157"/>
      <c r="R40" s="1157"/>
      <c r="S40" s="1190"/>
      <c r="T40" s="1192"/>
      <c r="U40" s="302"/>
      <c r="V40" s="302"/>
      <c r="W40" s="1178"/>
      <c r="X40" s="302"/>
      <c r="Y40" s="302"/>
      <c r="Z40" s="1178"/>
      <c r="AA40" s="302"/>
      <c r="AB40" s="302"/>
      <c r="AC40" s="1178"/>
      <c r="AD40" s="302"/>
      <c r="AE40" s="302"/>
      <c r="AF40" s="1178"/>
      <c r="AG40" s="302"/>
      <c r="AH40" s="311"/>
      <c r="AI40" s="1163"/>
      <c r="AJ40" s="1150"/>
    </row>
    <row r="41" spans="1:36" ht="12.5" customHeight="1">
      <c r="A41" s="1185">
        <v>20</v>
      </c>
      <c r="B41" s="1187" t="s">
        <v>375</v>
      </c>
      <c r="C41" s="299"/>
      <c r="D41" s="299"/>
      <c r="E41" s="1166" t="s">
        <v>446</v>
      </c>
      <c r="F41" s="299"/>
      <c r="G41" s="299"/>
      <c r="H41" s="1166" t="s">
        <v>377</v>
      </c>
      <c r="I41" s="299"/>
      <c r="J41" s="299"/>
      <c r="K41" s="1166" t="s">
        <v>383</v>
      </c>
      <c r="L41" s="299"/>
      <c r="M41" s="299"/>
      <c r="N41" s="1166" t="s">
        <v>368</v>
      </c>
      <c r="O41" s="299"/>
      <c r="P41" s="300"/>
      <c r="Q41" s="1158" t="s">
        <v>17</v>
      </c>
      <c r="R41" s="1158">
        <f ca="1">SK!E41</f>
        <v>0</v>
      </c>
      <c r="S41" s="1185">
        <v>20</v>
      </c>
      <c r="T41" s="1187" t="s">
        <v>384</v>
      </c>
      <c r="U41" s="299"/>
      <c r="V41" s="299"/>
      <c r="W41" s="1166" t="s">
        <v>440</v>
      </c>
      <c r="X41" s="299"/>
      <c r="Y41" s="299"/>
      <c r="Z41" s="1166" t="s">
        <v>441</v>
      </c>
      <c r="AA41" s="299"/>
      <c r="AB41" s="299"/>
      <c r="AC41" s="1166" t="s">
        <v>445</v>
      </c>
      <c r="AD41" s="299"/>
      <c r="AE41" s="299"/>
      <c r="AF41" s="1166" t="s">
        <v>448</v>
      </c>
      <c r="AG41" s="299"/>
      <c r="AH41" s="310"/>
      <c r="AI41" s="1164" t="s">
        <v>17</v>
      </c>
      <c r="AJ41" s="1151">
        <f ca="1">SK!AC41</f>
        <v>0</v>
      </c>
    </row>
    <row r="42" spans="1:36" ht="12.5" customHeight="1" thickBot="1">
      <c r="A42" s="1186"/>
      <c r="B42" s="1188"/>
      <c r="C42" s="305"/>
      <c r="D42" s="305"/>
      <c r="E42" s="1167"/>
      <c r="F42" s="305"/>
      <c r="G42" s="305"/>
      <c r="H42" s="1167"/>
      <c r="I42" s="305"/>
      <c r="J42" s="305"/>
      <c r="K42" s="1167"/>
      <c r="L42" s="305"/>
      <c r="M42" s="305"/>
      <c r="N42" s="1167"/>
      <c r="O42" s="305"/>
      <c r="P42" s="306"/>
      <c r="Q42" s="1159"/>
      <c r="R42" s="1159"/>
      <c r="S42" s="1186"/>
      <c r="T42" s="1188"/>
      <c r="U42" s="305"/>
      <c r="V42" s="305"/>
      <c r="W42" s="1167"/>
      <c r="X42" s="305"/>
      <c r="Y42" s="305"/>
      <c r="Z42" s="1167"/>
      <c r="AA42" s="305"/>
      <c r="AB42" s="305"/>
      <c r="AC42" s="1167"/>
      <c r="AD42" s="305"/>
      <c r="AE42" s="305"/>
      <c r="AF42" s="1167"/>
      <c r="AG42" s="305"/>
      <c r="AH42" s="312"/>
      <c r="AI42" s="1165"/>
      <c r="AJ42" s="1151"/>
    </row>
    <row r="43" spans="1:36" ht="12.5" customHeight="1">
      <c r="A43" s="1189">
        <v>21</v>
      </c>
      <c r="B43" s="1191" t="s">
        <v>382</v>
      </c>
      <c r="C43" s="308"/>
      <c r="D43" s="308"/>
      <c r="E43" s="1171" t="s">
        <v>446</v>
      </c>
      <c r="F43" s="308"/>
      <c r="G43" s="308"/>
      <c r="H43" s="1171" t="s">
        <v>378</v>
      </c>
      <c r="I43" s="308"/>
      <c r="J43" s="308"/>
      <c r="K43" s="1171" t="s">
        <v>379</v>
      </c>
      <c r="L43" s="308"/>
      <c r="M43" s="308"/>
      <c r="N43" s="1171" t="s">
        <v>373</v>
      </c>
      <c r="O43" s="308"/>
      <c r="P43" s="309"/>
      <c r="Q43" s="1156" t="s">
        <v>17</v>
      </c>
      <c r="R43" s="1156">
        <f ca="1">SK!E43</f>
        <v>4</v>
      </c>
      <c r="S43" s="1189">
        <v>21</v>
      </c>
      <c r="T43" s="1191" t="s">
        <v>385</v>
      </c>
      <c r="U43" s="308"/>
      <c r="V43" s="308"/>
      <c r="W43" s="1171" t="s">
        <v>440</v>
      </c>
      <c r="X43" s="308"/>
      <c r="Y43" s="308"/>
      <c r="Z43" s="1171" t="s">
        <v>337</v>
      </c>
      <c r="AA43" s="308"/>
      <c r="AB43" s="308"/>
      <c r="AC43" s="1171" t="s">
        <v>336</v>
      </c>
      <c r="AD43" s="308"/>
      <c r="AE43" s="308"/>
      <c r="AF43" s="1171" t="s">
        <v>338</v>
      </c>
      <c r="AG43" s="308"/>
      <c r="AH43" s="313"/>
      <c r="AI43" s="1162" t="s">
        <v>17</v>
      </c>
      <c r="AJ43" s="1150">
        <f ca="1">SK!AC43</f>
        <v>0</v>
      </c>
    </row>
    <row r="44" spans="1:36" ht="12.5" customHeight="1" thickBot="1">
      <c r="A44" s="1190"/>
      <c r="B44" s="1192"/>
      <c r="C44" s="302"/>
      <c r="D44" s="302"/>
      <c r="E44" s="1178"/>
      <c r="F44" s="302"/>
      <c r="G44" s="302"/>
      <c r="H44" s="1178"/>
      <c r="I44" s="302"/>
      <c r="J44" s="302"/>
      <c r="K44" s="1178"/>
      <c r="L44" s="302"/>
      <c r="M44" s="302"/>
      <c r="N44" s="1178"/>
      <c r="O44" s="302"/>
      <c r="P44" s="303"/>
      <c r="Q44" s="1157"/>
      <c r="R44" s="1157"/>
      <c r="S44" s="1190"/>
      <c r="T44" s="1192"/>
      <c r="U44" s="302"/>
      <c r="V44" s="302"/>
      <c r="W44" s="1178"/>
      <c r="X44" s="302"/>
      <c r="Y44" s="302"/>
      <c r="Z44" s="1178"/>
      <c r="AA44" s="302"/>
      <c r="AB44" s="302"/>
      <c r="AC44" s="1178"/>
      <c r="AD44" s="302"/>
      <c r="AE44" s="302"/>
      <c r="AF44" s="1178"/>
      <c r="AG44" s="302"/>
      <c r="AH44" s="311"/>
      <c r="AI44" s="1163"/>
      <c r="AJ44" s="1150"/>
    </row>
    <row r="45" spans="1:36" ht="12.5" customHeight="1">
      <c r="A45" s="1185">
        <v>22</v>
      </c>
      <c r="B45" s="1187" t="s">
        <v>375</v>
      </c>
      <c r="C45" s="299"/>
      <c r="D45" s="299"/>
      <c r="E45" s="1166" t="s">
        <v>374</v>
      </c>
      <c r="F45" s="299"/>
      <c r="G45" s="299"/>
      <c r="H45" s="1166" t="s">
        <v>377</v>
      </c>
      <c r="I45" s="299"/>
      <c r="J45" s="299"/>
      <c r="K45" s="1166" t="s">
        <v>376</v>
      </c>
      <c r="L45" s="299"/>
      <c r="M45" s="299"/>
      <c r="N45" s="1166" t="s">
        <v>449</v>
      </c>
      <c r="O45" s="299"/>
      <c r="P45" s="300"/>
      <c r="Q45" s="1158" t="s">
        <v>17</v>
      </c>
      <c r="R45" s="1158">
        <f ca="1">SK!E45</f>
        <v>0</v>
      </c>
      <c r="S45" s="1185">
        <v>22</v>
      </c>
      <c r="T45" s="1187" t="s">
        <v>385</v>
      </c>
      <c r="U45" s="299"/>
      <c r="V45" s="299"/>
      <c r="W45" s="1166" t="s">
        <v>440</v>
      </c>
      <c r="X45" s="299"/>
      <c r="Y45" s="299"/>
      <c r="Z45" s="1166" t="s">
        <v>451</v>
      </c>
      <c r="AA45" s="299"/>
      <c r="AB45" s="299"/>
      <c r="AC45" s="1166" t="s">
        <v>336</v>
      </c>
      <c r="AD45" s="299"/>
      <c r="AE45" s="299"/>
      <c r="AF45" s="1166" t="s">
        <v>445</v>
      </c>
      <c r="AG45" s="299"/>
      <c r="AH45" s="310"/>
      <c r="AI45" s="1164" t="s">
        <v>17</v>
      </c>
      <c r="AJ45" s="1151">
        <f ca="1">SK!AC45</f>
        <v>4</v>
      </c>
    </row>
    <row r="46" spans="1:36" ht="12.5" customHeight="1" thickBot="1">
      <c r="A46" s="1186"/>
      <c r="B46" s="1188"/>
      <c r="C46" s="305"/>
      <c r="D46" s="305"/>
      <c r="E46" s="1167"/>
      <c r="F46" s="305"/>
      <c r="G46" s="305"/>
      <c r="H46" s="1167"/>
      <c r="I46" s="305"/>
      <c r="J46" s="305"/>
      <c r="K46" s="1167"/>
      <c r="L46" s="305"/>
      <c r="M46" s="305"/>
      <c r="N46" s="1167"/>
      <c r="O46" s="305"/>
      <c r="P46" s="306"/>
      <c r="Q46" s="1159"/>
      <c r="R46" s="1159"/>
      <c r="S46" s="1186"/>
      <c r="T46" s="1188"/>
      <c r="U46" s="305"/>
      <c r="V46" s="305"/>
      <c r="W46" s="1167"/>
      <c r="X46" s="305"/>
      <c r="Y46" s="305"/>
      <c r="Z46" s="1167"/>
      <c r="AA46" s="305"/>
      <c r="AB46" s="305"/>
      <c r="AC46" s="1167"/>
      <c r="AD46" s="305"/>
      <c r="AE46" s="305"/>
      <c r="AF46" s="1167"/>
      <c r="AG46" s="305"/>
      <c r="AH46" s="312"/>
      <c r="AI46" s="1165"/>
      <c r="AJ46" s="1151"/>
    </row>
    <row r="47" spans="1:36" ht="12.5" customHeight="1">
      <c r="A47" s="1189"/>
      <c r="B47" s="1191"/>
      <c r="C47" s="308"/>
      <c r="D47" s="308"/>
      <c r="E47" s="1171"/>
      <c r="F47" s="308"/>
      <c r="G47" s="308"/>
      <c r="H47" s="1171"/>
      <c r="I47" s="308"/>
      <c r="J47" s="308"/>
      <c r="K47" s="1171"/>
      <c r="L47" s="308"/>
      <c r="M47" s="308"/>
      <c r="N47" s="1171"/>
      <c r="O47" s="308"/>
      <c r="P47" s="309"/>
      <c r="Q47" s="1156" t="s">
        <v>17</v>
      </c>
      <c r="R47" s="1156" t="str">
        <f ca="1">SK!E47</f>
        <v/>
      </c>
      <c r="S47" s="1189"/>
      <c r="T47" s="1191"/>
      <c r="U47" s="308"/>
      <c r="V47" s="308"/>
      <c r="W47" s="1171"/>
      <c r="X47" s="308"/>
      <c r="Y47" s="308"/>
      <c r="Z47" s="1171"/>
      <c r="AA47" s="308"/>
      <c r="AB47" s="308"/>
      <c r="AC47" s="1171"/>
      <c r="AD47" s="308"/>
      <c r="AE47" s="308"/>
      <c r="AF47" s="1171"/>
      <c r="AG47" s="308"/>
      <c r="AH47" s="313"/>
      <c r="AI47" s="1162" t="s">
        <v>17</v>
      </c>
      <c r="AJ47" s="1150" t="str">
        <f ca="1">SK!AC47</f>
        <v/>
      </c>
    </row>
    <row r="48" spans="1:36" ht="12.5" customHeight="1" thickBot="1">
      <c r="A48" s="1190"/>
      <c r="B48" s="1192"/>
      <c r="C48" s="302"/>
      <c r="D48" s="302"/>
      <c r="E48" s="1178"/>
      <c r="F48" s="302"/>
      <c r="G48" s="302"/>
      <c r="H48" s="1178"/>
      <c r="I48" s="302"/>
      <c r="J48" s="302"/>
      <c r="K48" s="1178"/>
      <c r="L48" s="302"/>
      <c r="M48" s="302"/>
      <c r="N48" s="1178"/>
      <c r="O48" s="302"/>
      <c r="P48" s="303"/>
      <c r="Q48" s="1157"/>
      <c r="R48" s="1157"/>
      <c r="S48" s="1190"/>
      <c r="T48" s="1192"/>
      <c r="U48" s="302"/>
      <c r="V48" s="302"/>
      <c r="W48" s="1178"/>
      <c r="X48" s="302"/>
      <c r="Y48" s="302"/>
      <c r="Z48" s="1178"/>
      <c r="AA48" s="302"/>
      <c r="AB48" s="302"/>
      <c r="AC48" s="1178"/>
      <c r="AD48" s="302"/>
      <c r="AE48" s="302"/>
      <c r="AF48" s="1178"/>
      <c r="AG48" s="302"/>
      <c r="AH48" s="311"/>
      <c r="AI48" s="1163"/>
      <c r="AJ48" s="1150"/>
    </row>
    <row r="49" spans="1:36" ht="12.5" customHeight="1">
      <c r="A49" s="1185"/>
      <c r="B49" s="1187"/>
      <c r="C49" s="299"/>
      <c r="D49" s="299"/>
      <c r="E49" s="1166"/>
      <c r="F49" s="299"/>
      <c r="G49" s="299"/>
      <c r="H49" s="1166"/>
      <c r="I49" s="299"/>
      <c r="J49" s="299"/>
      <c r="K49" s="1166"/>
      <c r="L49" s="299"/>
      <c r="M49" s="299"/>
      <c r="N49" s="1166"/>
      <c r="O49" s="299"/>
      <c r="P49" s="300"/>
      <c r="Q49" s="1158" t="s">
        <v>17</v>
      </c>
      <c r="R49" s="1158" t="str">
        <f ca="1">SK!E49</f>
        <v/>
      </c>
      <c r="S49" s="1185"/>
      <c r="T49" s="1187"/>
      <c r="U49" s="299"/>
      <c r="V49" s="299"/>
      <c r="W49" s="1166"/>
      <c r="X49" s="299"/>
      <c r="Y49" s="299"/>
      <c r="Z49" s="1166"/>
      <c r="AA49" s="299"/>
      <c r="AB49" s="299"/>
      <c r="AC49" s="1166"/>
      <c r="AD49" s="299"/>
      <c r="AE49" s="299"/>
      <c r="AF49" s="1166"/>
      <c r="AG49" s="299"/>
      <c r="AH49" s="310"/>
      <c r="AI49" s="1164" t="s">
        <v>17</v>
      </c>
      <c r="AJ49" s="1151" t="str">
        <f ca="1">SK!AC49</f>
        <v/>
      </c>
    </row>
    <row r="50" spans="1:36" ht="12.5" customHeight="1" thickBot="1">
      <c r="A50" s="1186"/>
      <c r="B50" s="1188"/>
      <c r="C50" s="305"/>
      <c r="D50" s="305"/>
      <c r="E50" s="1167"/>
      <c r="F50" s="305"/>
      <c r="G50" s="305"/>
      <c r="H50" s="1167"/>
      <c r="I50" s="305"/>
      <c r="J50" s="305"/>
      <c r="K50" s="1167"/>
      <c r="L50" s="305"/>
      <c r="M50" s="305"/>
      <c r="N50" s="1167"/>
      <c r="O50" s="305"/>
      <c r="P50" s="306"/>
      <c r="Q50" s="1159"/>
      <c r="R50" s="1159"/>
      <c r="S50" s="1186"/>
      <c r="T50" s="1188"/>
      <c r="U50" s="305"/>
      <c r="V50" s="305"/>
      <c r="W50" s="1167"/>
      <c r="X50" s="305"/>
      <c r="Y50" s="305"/>
      <c r="Z50" s="1167"/>
      <c r="AA50" s="305"/>
      <c r="AB50" s="305"/>
      <c r="AC50" s="1167"/>
      <c r="AD50" s="305"/>
      <c r="AE50" s="305"/>
      <c r="AF50" s="1167"/>
      <c r="AG50" s="305"/>
      <c r="AH50" s="312"/>
      <c r="AI50" s="1165"/>
      <c r="AJ50" s="1151"/>
    </row>
    <row r="51" spans="1:36" ht="12.5" customHeight="1">
      <c r="A51" s="1189"/>
      <c r="B51" s="1191"/>
      <c r="C51" s="308"/>
      <c r="D51" s="308"/>
      <c r="E51" s="1171"/>
      <c r="F51" s="308"/>
      <c r="G51" s="308"/>
      <c r="H51" s="1171"/>
      <c r="I51" s="308"/>
      <c r="J51" s="308"/>
      <c r="K51" s="1171"/>
      <c r="L51" s="308"/>
      <c r="M51" s="308"/>
      <c r="N51" s="1171"/>
      <c r="O51" s="308"/>
      <c r="P51" s="309"/>
      <c r="Q51" s="1156" t="s">
        <v>17</v>
      </c>
      <c r="R51" s="1156" t="str">
        <f ca="1">SK!E51</f>
        <v/>
      </c>
      <c r="S51" s="1189"/>
      <c r="T51" s="1191"/>
      <c r="U51" s="308"/>
      <c r="V51" s="308"/>
      <c r="W51" s="1171"/>
      <c r="X51" s="308"/>
      <c r="Y51" s="308"/>
      <c r="Z51" s="1171"/>
      <c r="AA51" s="308"/>
      <c r="AB51" s="308"/>
      <c r="AC51" s="1171"/>
      <c r="AD51" s="308"/>
      <c r="AE51" s="308"/>
      <c r="AF51" s="1171"/>
      <c r="AG51" s="308"/>
      <c r="AH51" s="313"/>
      <c r="AI51" s="1162" t="s">
        <v>17</v>
      </c>
      <c r="AJ51" s="1150" t="str">
        <f ca="1">SK!AC51</f>
        <v/>
      </c>
    </row>
    <row r="52" spans="1:36" ht="12" customHeight="1" thickBot="1">
      <c r="A52" s="1194"/>
      <c r="B52" s="1193"/>
      <c r="C52" s="305"/>
      <c r="D52" s="305"/>
      <c r="E52" s="1172"/>
      <c r="F52" s="305"/>
      <c r="G52" s="305"/>
      <c r="H52" s="1172"/>
      <c r="I52" s="305"/>
      <c r="J52" s="305"/>
      <c r="K52" s="1172"/>
      <c r="L52" s="305"/>
      <c r="M52" s="305"/>
      <c r="N52" s="1172"/>
      <c r="O52" s="305"/>
      <c r="P52" s="306"/>
      <c r="Q52" s="1157"/>
      <c r="R52" s="1157"/>
      <c r="S52" s="1194"/>
      <c r="T52" s="1193"/>
      <c r="U52" s="305"/>
      <c r="V52" s="305"/>
      <c r="W52" s="1172"/>
      <c r="X52" s="305"/>
      <c r="Y52" s="305"/>
      <c r="Z52" s="1172"/>
      <c r="AA52" s="305"/>
      <c r="AB52" s="305"/>
      <c r="AC52" s="1172"/>
      <c r="AD52" s="305"/>
      <c r="AE52" s="305"/>
      <c r="AF52" s="1172"/>
      <c r="AG52" s="305"/>
      <c r="AH52" s="312"/>
      <c r="AI52" s="1173"/>
      <c r="AJ52" s="1150"/>
    </row>
    <row r="53" spans="1:36" ht="12" customHeight="1">
      <c r="A53" s="1198" t="s">
        <v>136</v>
      </c>
      <c r="B53" s="1199"/>
      <c r="C53" s="1199"/>
      <c r="D53" s="1199"/>
      <c r="E53" s="1199"/>
      <c r="F53" s="1199"/>
      <c r="G53" s="1199"/>
      <c r="H53" s="1199"/>
      <c r="I53" s="1199"/>
      <c r="J53" s="1199"/>
      <c r="K53" s="1199"/>
      <c r="L53" s="1199"/>
      <c r="M53" s="1199"/>
      <c r="N53" s="1199"/>
      <c r="O53" s="1199"/>
      <c r="P53" s="1199"/>
      <c r="Q53" s="1200"/>
      <c r="R53" s="295"/>
      <c r="S53" s="1198" t="s">
        <v>136</v>
      </c>
      <c r="T53" s="1199"/>
      <c r="U53" s="1199"/>
      <c r="V53" s="1199"/>
      <c r="W53" s="1199"/>
      <c r="X53" s="1199"/>
      <c r="Y53" s="1199"/>
      <c r="Z53" s="1199"/>
      <c r="AA53" s="1199"/>
      <c r="AB53" s="1199"/>
      <c r="AC53" s="1199"/>
      <c r="AD53" s="1199"/>
      <c r="AE53" s="1199"/>
      <c r="AF53" s="1199"/>
      <c r="AG53" s="1199"/>
      <c r="AH53" s="1199"/>
      <c r="AI53" s="1200"/>
    </row>
    <row r="54" spans="1:36" ht="12" customHeight="1">
      <c r="A54" s="1175" t="s">
        <v>34</v>
      </c>
      <c r="B54" s="1176"/>
      <c r="C54" s="1176"/>
      <c r="D54" s="1176"/>
      <c r="E54" s="1176"/>
      <c r="F54" s="1176"/>
      <c r="G54" s="1176"/>
      <c r="H54" s="1176"/>
      <c r="I54" s="1176"/>
      <c r="J54" s="1176"/>
      <c r="K54" s="1176"/>
      <c r="L54" s="1176"/>
      <c r="M54" s="1176"/>
      <c r="N54" s="1176"/>
      <c r="O54" s="1176"/>
      <c r="P54" s="1176"/>
      <c r="Q54" s="1177"/>
      <c r="R54" s="296"/>
      <c r="S54" s="1175" t="s">
        <v>34</v>
      </c>
      <c r="T54" s="1176"/>
      <c r="U54" s="1176"/>
      <c r="V54" s="1176"/>
      <c r="W54" s="1176"/>
      <c r="X54" s="1176"/>
      <c r="Y54" s="1176"/>
      <c r="Z54" s="1176"/>
      <c r="AA54" s="1176"/>
      <c r="AB54" s="1176"/>
      <c r="AC54" s="1176"/>
      <c r="AD54" s="1176"/>
      <c r="AE54" s="1176"/>
      <c r="AF54" s="1176"/>
      <c r="AG54" s="1176"/>
      <c r="AH54" s="1176"/>
      <c r="AI54" s="1177"/>
    </row>
    <row r="55" spans="1:36" ht="12" customHeight="1">
      <c r="A55" s="1175" t="s">
        <v>33</v>
      </c>
      <c r="B55" s="1176"/>
      <c r="C55" s="1176"/>
      <c r="D55" s="1176"/>
      <c r="E55" s="1176"/>
      <c r="F55" s="1176"/>
      <c r="G55" s="1176"/>
      <c r="H55" s="1176"/>
      <c r="I55" s="1176"/>
      <c r="J55" s="1176"/>
      <c r="K55" s="1176"/>
      <c r="L55" s="1176"/>
      <c r="M55" s="1176"/>
      <c r="N55" s="1176"/>
      <c r="O55" s="1176"/>
      <c r="P55" s="1176"/>
      <c r="Q55" s="1177"/>
      <c r="R55" s="296"/>
      <c r="S55" s="1175" t="s">
        <v>33</v>
      </c>
      <c r="T55" s="1176"/>
      <c r="U55" s="1176"/>
      <c r="V55" s="1176"/>
      <c r="W55" s="1176"/>
      <c r="X55" s="1176"/>
      <c r="Y55" s="1176"/>
      <c r="Z55" s="1176"/>
      <c r="AA55" s="1176"/>
      <c r="AB55" s="1176"/>
      <c r="AC55" s="1176"/>
      <c r="AD55" s="1176"/>
      <c r="AE55" s="1176"/>
      <c r="AF55" s="1176"/>
      <c r="AG55" s="1176"/>
      <c r="AH55" s="1176"/>
      <c r="AI55" s="1177"/>
    </row>
    <row r="56" spans="1:36" ht="12" customHeight="1" thickBot="1">
      <c r="A56" s="1195" t="s">
        <v>32</v>
      </c>
      <c r="B56" s="1196"/>
      <c r="C56" s="1196"/>
      <c r="D56" s="1196"/>
      <c r="E56" s="1196"/>
      <c r="F56" s="1196"/>
      <c r="G56" s="1196"/>
      <c r="H56" s="1196"/>
      <c r="I56" s="1196"/>
      <c r="J56" s="1196"/>
      <c r="K56" s="1196"/>
      <c r="L56" s="1196"/>
      <c r="M56" s="1196"/>
      <c r="N56" s="1196"/>
      <c r="O56" s="1196"/>
      <c r="P56" s="1196"/>
      <c r="Q56" s="1197"/>
      <c r="R56" s="297"/>
      <c r="S56" s="1195" t="s">
        <v>32</v>
      </c>
      <c r="T56" s="1196"/>
      <c r="U56" s="1196"/>
      <c r="V56" s="1196"/>
      <c r="W56" s="1196"/>
      <c r="X56" s="1196"/>
      <c r="Y56" s="1196"/>
      <c r="Z56" s="1196"/>
      <c r="AA56" s="1196"/>
      <c r="AB56" s="1196"/>
      <c r="AC56" s="1196"/>
      <c r="AD56" s="1196"/>
      <c r="AE56" s="1196"/>
      <c r="AF56" s="1196"/>
      <c r="AG56" s="1196"/>
      <c r="AH56" s="1196"/>
      <c r="AI56" s="1197"/>
    </row>
    <row r="57" spans="1:36" ht="14" customHeight="1" thickBot="1">
      <c r="A57" s="288" t="s">
        <v>149</v>
      </c>
      <c r="B57" s="1181" t="str">
        <f>B1</f>
        <v>Burning River Roller Girls</v>
      </c>
      <c r="C57" s="1181"/>
      <c r="D57" s="1181"/>
      <c r="E57" s="1181"/>
      <c r="F57" s="1181"/>
      <c r="G57" s="1182" t="s">
        <v>150</v>
      </c>
      <c r="H57" s="1182"/>
      <c r="I57" s="1168"/>
      <c r="J57" s="1168"/>
      <c r="K57" s="1168"/>
      <c r="L57" s="1168"/>
      <c r="M57" s="1168"/>
      <c r="N57" s="289">
        <f>N1</f>
        <v>40072</v>
      </c>
      <c r="O57" s="1183" t="s">
        <v>431</v>
      </c>
      <c r="P57" s="1184"/>
      <c r="Q57" s="687" t="str">
        <f ca="1">IF(Rosters!K3="","",CONCATENATE("Bout ",Rosters!K3))</f>
        <v>Bout 5</v>
      </c>
      <c r="R57" s="290"/>
      <c r="S57" s="288" t="s">
        <v>149</v>
      </c>
      <c r="T57" s="1181" t="str">
        <f>T1</f>
        <v>Detroit Derby Girls</v>
      </c>
      <c r="U57" s="1181"/>
      <c r="V57" s="1181"/>
      <c r="W57" s="1181"/>
      <c r="X57" s="1181"/>
      <c r="Y57" s="1182" t="s">
        <v>150</v>
      </c>
      <c r="Z57" s="1182"/>
      <c r="AA57" s="1168"/>
      <c r="AB57" s="1168"/>
      <c r="AC57" s="1168"/>
      <c r="AD57" s="1168"/>
      <c r="AE57" s="1168"/>
      <c r="AF57" s="289">
        <f>AF1</f>
        <v>40072</v>
      </c>
      <c r="AG57" s="1183" t="s">
        <v>431</v>
      </c>
      <c r="AH57" s="1184"/>
      <c r="AI57" s="687" t="str">
        <f ca="1">IF(Rosters!K3="","",CONCATENATE("Bout ",Rosters!K3))</f>
        <v>Bout 5</v>
      </c>
    </row>
    <row r="58" spans="1:36" ht="16" customHeight="1" thickBot="1">
      <c r="A58" s="291" t="s">
        <v>154</v>
      </c>
      <c r="B58" s="292" t="s">
        <v>135</v>
      </c>
      <c r="C58" s="1169" t="s">
        <v>147</v>
      </c>
      <c r="D58" s="1170"/>
      <c r="E58" s="292" t="s">
        <v>98</v>
      </c>
      <c r="F58" s="1169" t="s">
        <v>147</v>
      </c>
      <c r="G58" s="1170"/>
      <c r="H58" s="292" t="s">
        <v>98</v>
      </c>
      <c r="I58" s="1169" t="s">
        <v>147</v>
      </c>
      <c r="J58" s="1170"/>
      <c r="K58" s="292" t="s">
        <v>98</v>
      </c>
      <c r="L58" s="1169" t="s">
        <v>147</v>
      </c>
      <c r="M58" s="1170"/>
      <c r="N58" s="292" t="s">
        <v>134</v>
      </c>
      <c r="O58" s="1169" t="s">
        <v>147</v>
      </c>
      <c r="P58" s="1170"/>
      <c r="Q58" s="293" t="s">
        <v>146</v>
      </c>
      <c r="R58" s="293"/>
      <c r="S58" s="291" t="s">
        <v>154</v>
      </c>
      <c r="T58" s="292" t="s">
        <v>135</v>
      </c>
      <c r="U58" s="1169" t="s">
        <v>147</v>
      </c>
      <c r="V58" s="1170"/>
      <c r="W58" s="292" t="s">
        <v>98</v>
      </c>
      <c r="X58" s="1169" t="s">
        <v>147</v>
      </c>
      <c r="Y58" s="1170"/>
      <c r="Z58" s="292" t="s">
        <v>98</v>
      </c>
      <c r="AA58" s="1169" t="s">
        <v>147</v>
      </c>
      <c r="AB58" s="1170"/>
      <c r="AC58" s="292" t="s">
        <v>98</v>
      </c>
      <c r="AD58" s="1169" t="s">
        <v>147</v>
      </c>
      <c r="AE58" s="1170"/>
      <c r="AF58" s="292" t="s">
        <v>134</v>
      </c>
      <c r="AG58" s="1169" t="s">
        <v>147</v>
      </c>
      <c r="AH58" s="1170"/>
      <c r="AI58" s="294" t="s">
        <v>146</v>
      </c>
    </row>
    <row r="59" spans="1:36" ht="12.5" customHeight="1">
      <c r="A59" s="1179">
        <v>1</v>
      </c>
      <c r="B59" s="1154" t="s">
        <v>375</v>
      </c>
      <c r="C59" s="298"/>
      <c r="D59" s="298"/>
      <c r="E59" s="1154" t="s">
        <v>379</v>
      </c>
      <c r="F59" s="298"/>
      <c r="G59" s="298"/>
      <c r="H59" s="1154" t="s">
        <v>378</v>
      </c>
      <c r="I59" s="298"/>
      <c r="J59" s="298"/>
      <c r="K59" s="1154" t="s">
        <v>376</v>
      </c>
      <c r="L59" s="298"/>
      <c r="M59" s="298"/>
      <c r="N59" s="1154" t="s">
        <v>449</v>
      </c>
      <c r="O59" s="299"/>
      <c r="P59" s="310"/>
      <c r="Q59" s="1174" t="s">
        <v>17</v>
      </c>
      <c r="R59" s="1156">
        <f ca="1">SK!E62</f>
        <v>2</v>
      </c>
      <c r="S59" s="1179">
        <v>1</v>
      </c>
      <c r="T59" s="1154" t="s">
        <v>385</v>
      </c>
      <c r="U59" s="298"/>
      <c r="V59" s="298"/>
      <c r="W59" s="1154" t="s">
        <v>337</v>
      </c>
      <c r="X59" s="298"/>
      <c r="Y59" s="298"/>
      <c r="Z59" s="1154" t="s">
        <v>444</v>
      </c>
      <c r="AA59" s="298"/>
      <c r="AB59" s="298"/>
      <c r="AC59" s="1154" t="s">
        <v>449</v>
      </c>
      <c r="AD59" s="298"/>
      <c r="AE59" s="298"/>
      <c r="AF59" s="1154" t="s">
        <v>384</v>
      </c>
      <c r="AG59" s="299"/>
      <c r="AH59" s="310"/>
      <c r="AI59" s="1174" t="s">
        <v>17</v>
      </c>
      <c r="AJ59" s="1150">
        <f ca="1">SK!AC62</f>
        <v>0</v>
      </c>
    </row>
    <row r="60" spans="1:36" ht="12.5" customHeight="1" thickBot="1">
      <c r="A60" s="1180"/>
      <c r="B60" s="1155"/>
      <c r="C60" s="301"/>
      <c r="D60" s="301"/>
      <c r="E60" s="1155"/>
      <c r="F60" s="301"/>
      <c r="G60" s="301"/>
      <c r="H60" s="1155"/>
      <c r="I60" s="301"/>
      <c r="J60" s="301"/>
      <c r="K60" s="1155"/>
      <c r="L60" s="301"/>
      <c r="M60" s="301"/>
      <c r="N60" s="1155"/>
      <c r="O60" s="302"/>
      <c r="P60" s="311"/>
      <c r="Q60" s="1163"/>
      <c r="R60" s="1157"/>
      <c r="S60" s="1180"/>
      <c r="T60" s="1155"/>
      <c r="U60" s="301"/>
      <c r="V60" s="301"/>
      <c r="W60" s="1155"/>
      <c r="X60" s="301"/>
      <c r="Y60" s="301"/>
      <c r="Z60" s="1155"/>
      <c r="AA60" s="301"/>
      <c r="AB60" s="301"/>
      <c r="AC60" s="1155"/>
      <c r="AD60" s="301"/>
      <c r="AE60" s="301"/>
      <c r="AF60" s="1155"/>
      <c r="AG60" s="302"/>
      <c r="AH60" s="311"/>
      <c r="AI60" s="1163"/>
      <c r="AJ60" s="1150"/>
    </row>
    <row r="61" spans="1:36" ht="12.5" customHeight="1">
      <c r="A61" s="1160">
        <v>2</v>
      </c>
      <c r="B61" s="1152" t="s">
        <v>375</v>
      </c>
      <c r="C61" s="298"/>
      <c r="D61" s="298"/>
      <c r="E61" s="1152" t="s">
        <v>374</v>
      </c>
      <c r="F61" s="298"/>
      <c r="G61" s="298"/>
      <c r="H61" s="1152" t="s">
        <v>446</v>
      </c>
      <c r="I61" s="298"/>
      <c r="J61" s="298"/>
      <c r="K61" s="1152" t="s">
        <v>377</v>
      </c>
      <c r="L61" s="298"/>
      <c r="M61" s="298"/>
      <c r="N61" s="1152" t="s">
        <v>368</v>
      </c>
      <c r="O61" s="299"/>
      <c r="P61" s="310"/>
      <c r="Q61" s="1158" t="s">
        <v>17</v>
      </c>
      <c r="R61" s="1158">
        <f ca="1">SK!E64</f>
        <v>0</v>
      </c>
      <c r="S61" s="1160">
        <v>2</v>
      </c>
      <c r="T61" s="1152" t="s">
        <v>442</v>
      </c>
      <c r="U61" s="298"/>
      <c r="V61" s="298"/>
      <c r="W61" s="1152" t="s">
        <v>336</v>
      </c>
      <c r="X61" s="298"/>
      <c r="Y61" s="298"/>
      <c r="Z61" s="1152" t="s">
        <v>440</v>
      </c>
      <c r="AA61" s="298"/>
      <c r="AB61" s="298"/>
      <c r="AC61" s="1152" t="s">
        <v>451</v>
      </c>
      <c r="AD61" s="298"/>
      <c r="AE61" s="298"/>
      <c r="AF61" s="1152" t="s">
        <v>448</v>
      </c>
      <c r="AG61" s="299"/>
      <c r="AH61" s="310"/>
      <c r="AI61" s="1164" t="s">
        <v>17</v>
      </c>
      <c r="AJ61" s="1151">
        <f ca="1">SK!AC64</f>
        <v>5</v>
      </c>
    </row>
    <row r="62" spans="1:36" ht="12.5" customHeight="1" thickBot="1">
      <c r="A62" s="1161"/>
      <c r="B62" s="1153"/>
      <c r="C62" s="304"/>
      <c r="D62" s="304"/>
      <c r="E62" s="1153"/>
      <c r="F62" s="304"/>
      <c r="G62" s="304"/>
      <c r="H62" s="1153"/>
      <c r="I62" s="304"/>
      <c r="J62" s="304"/>
      <c r="K62" s="1153"/>
      <c r="L62" s="304"/>
      <c r="M62" s="304"/>
      <c r="N62" s="1153"/>
      <c r="O62" s="305"/>
      <c r="P62" s="312"/>
      <c r="Q62" s="1159"/>
      <c r="R62" s="1159"/>
      <c r="S62" s="1161"/>
      <c r="T62" s="1153"/>
      <c r="U62" s="304"/>
      <c r="V62" s="304"/>
      <c r="W62" s="1153"/>
      <c r="X62" s="304"/>
      <c r="Y62" s="304"/>
      <c r="Z62" s="1153"/>
      <c r="AA62" s="304"/>
      <c r="AB62" s="304"/>
      <c r="AC62" s="1153"/>
      <c r="AD62" s="304"/>
      <c r="AE62" s="304"/>
      <c r="AF62" s="1153"/>
      <c r="AG62" s="305"/>
      <c r="AH62" s="312"/>
      <c r="AI62" s="1165"/>
      <c r="AJ62" s="1151"/>
    </row>
    <row r="63" spans="1:36" ht="12.5" customHeight="1">
      <c r="A63" s="1179">
        <v>3</v>
      </c>
      <c r="B63" s="1154" t="s">
        <v>382</v>
      </c>
      <c r="C63" s="307"/>
      <c r="D63" s="307"/>
      <c r="E63" s="1154" t="s">
        <v>370</v>
      </c>
      <c r="F63" s="307"/>
      <c r="G63" s="307"/>
      <c r="H63" s="1154" t="s">
        <v>378</v>
      </c>
      <c r="I63" s="307"/>
      <c r="J63" s="307"/>
      <c r="K63" s="1154" t="s">
        <v>379</v>
      </c>
      <c r="L63" s="307"/>
      <c r="M63" s="307"/>
      <c r="N63" s="1154" t="s">
        <v>373</v>
      </c>
      <c r="O63" s="308"/>
      <c r="P63" s="313"/>
      <c r="Q63" s="1156" t="s">
        <v>17</v>
      </c>
      <c r="R63" s="1156">
        <f ca="1">SK!E66</f>
        <v>0</v>
      </c>
      <c r="S63" s="1179">
        <v>3</v>
      </c>
      <c r="T63" s="1154" t="s">
        <v>385</v>
      </c>
      <c r="U63" s="307"/>
      <c r="V63" s="307"/>
      <c r="W63" s="1154" t="s">
        <v>444</v>
      </c>
      <c r="X63" s="307"/>
      <c r="Y63" s="307"/>
      <c r="Z63" s="1154" t="s">
        <v>445</v>
      </c>
      <c r="AA63" s="307"/>
      <c r="AB63" s="307"/>
      <c r="AC63" s="1154" t="s">
        <v>441</v>
      </c>
      <c r="AD63" s="307"/>
      <c r="AE63" s="307"/>
      <c r="AF63" s="1154" t="s">
        <v>387</v>
      </c>
      <c r="AG63" s="308"/>
      <c r="AH63" s="313"/>
      <c r="AI63" s="1162" t="s">
        <v>17</v>
      </c>
      <c r="AJ63" s="1150">
        <f ca="1">SK!AC66</f>
        <v>0</v>
      </c>
    </row>
    <row r="64" spans="1:36" ht="12.5" customHeight="1" thickBot="1">
      <c r="A64" s="1180"/>
      <c r="B64" s="1155"/>
      <c r="C64" s="301"/>
      <c r="D64" s="301"/>
      <c r="E64" s="1155"/>
      <c r="F64" s="301"/>
      <c r="G64" s="301"/>
      <c r="H64" s="1155"/>
      <c r="I64" s="301"/>
      <c r="J64" s="301"/>
      <c r="K64" s="1155"/>
      <c r="L64" s="301"/>
      <c r="M64" s="301"/>
      <c r="N64" s="1155"/>
      <c r="O64" s="302"/>
      <c r="P64" s="311"/>
      <c r="Q64" s="1157"/>
      <c r="R64" s="1157"/>
      <c r="S64" s="1180"/>
      <c r="T64" s="1155"/>
      <c r="U64" s="301"/>
      <c r="V64" s="301"/>
      <c r="W64" s="1155"/>
      <c r="X64" s="301"/>
      <c r="Y64" s="301"/>
      <c r="Z64" s="1155"/>
      <c r="AA64" s="301"/>
      <c r="AB64" s="301"/>
      <c r="AC64" s="1155"/>
      <c r="AD64" s="301"/>
      <c r="AE64" s="301"/>
      <c r="AF64" s="1155"/>
      <c r="AG64" s="302"/>
      <c r="AH64" s="311"/>
      <c r="AI64" s="1163"/>
      <c r="AJ64" s="1150"/>
    </row>
    <row r="65" spans="1:36" ht="12.5" customHeight="1">
      <c r="A65" s="1160">
        <v>4</v>
      </c>
      <c r="B65" s="1152" t="s">
        <v>375</v>
      </c>
      <c r="C65" s="298"/>
      <c r="D65" s="298"/>
      <c r="E65" s="1152" t="s">
        <v>377</v>
      </c>
      <c r="F65" s="298"/>
      <c r="G65" s="298"/>
      <c r="H65" s="1152" t="s">
        <v>376</v>
      </c>
      <c r="I65" s="298"/>
      <c r="J65" s="298"/>
      <c r="K65" s="1152" t="s">
        <v>372</v>
      </c>
      <c r="L65" s="298"/>
      <c r="M65" s="298"/>
      <c r="N65" s="1152" t="s">
        <v>449</v>
      </c>
      <c r="O65" s="299"/>
      <c r="P65" s="310"/>
      <c r="Q65" s="1158" t="s">
        <v>17</v>
      </c>
      <c r="R65" s="1158">
        <f ca="1">SK!E68</f>
        <v>0</v>
      </c>
      <c r="S65" s="1160">
        <v>4</v>
      </c>
      <c r="T65" s="1152" t="s">
        <v>385</v>
      </c>
      <c r="U65" s="298"/>
      <c r="V65" s="298"/>
      <c r="W65" s="1152" t="s">
        <v>440</v>
      </c>
      <c r="X65" s="298"/>
      <c r="Y65" s="298"/>
      <c r="Z65" s="1152" t="s">
        <v>337</v>
      </c>
      <c r="AA65" s="298"/>
      <c r="AB65" s="298"/>
      <c r="AC65" s="1152" t="s">
        <v>449</v>
      </c>
      <c r="AD65" s="298"/>
      <c r="AE65" s="298"/>
      <c r="AF65" s="1152" t="s">
        <v>445</v>
      </c>
      <c r="AG65" s="299"/>
      <c r="AH65" s="310"/>
      <c r="AI65" s="1164" t="s">
        <v>17</v>
      </c>
      <c r="AJ65" s="1151">
        <f ca="1">SK!AC68</f>
        <v>10</v>
      </c>
    </row>
    <row r="66" spans="1:36" ht="12.5" customHeight="1" thickBot="1">
      <c r="A66" s="1161"/>
      <c r="B66" s="1153"/>
      <c r="C66" s="304"/>
      <c r="D66" s="304"/>
      <c r="E66" s="1153"/>
      <c r="F66" s="304"/>
      <c r="G66" s="304"/>
      <c r="H66" s="1153"/>
      <c r="I66" s="304"/>
      <c r="J66" s="304"/>
      <c r="K66" s="1153"/>
      <c r="L66" s="304"/>
      <c r="M66" s="304"/>
      <c r="N66" s="1153"/>
      <c r="O66" s="305"/>
      <c r="P66" s="312"/>
      <c r="Q66" s="1159"/>
      <c r="R66" s="1159"/>
      <c r="S66" s="1161"/>
      <c r="T66" s="1153"/>
      <c r="U66" s="304"/>
      <c r="V66" s="304"/>
      <c r="W66" s="1153"/>
      <c r="X66" s="304"/>
      <c r="Y66" s="304"/>
      <c r="Z66" s="1153"/>
      <c r="AA66" s="304"/>
      <c r="AB66" s="304"/>
      <c r="AC66" s="1153"/>
      <c r="AD66" s="304"/>
      <c r="AE66" s="304"/>
      <c r="AF66" s="1153"/>
      <c r="AG66" s="305"/>
      <c r="AH66" s="312"/>
      <c r="AI66" s="1165"/>
      <c r="AJ66" s="1151"/>
    </row>
    <row r="67" spans="1:36" ht="12.5" customHeight="1">
      <c r="A67" s="1179">
        <v>5</v>
      </c>
      <c r="B67" s="1154" t="s">
        <v>375</v>
      </c>
      <c r="C67" s="307"/>
      <c r="D67" s="307"/>
      <c r="E67" s="1154" t="s">
        <v>378</v>
      </c>
      <c r="F67" s="307"/>
      <c r="G67" s="307"/>
      <c r="H67" s="1154" t="s">
        <v>376</v>
      </c>
      <c r="I67" s="307"/>
      <c r="J67" s="307"/>
      <c r="K67" s="1154"/>
      <c r="L67" s="307"/>
      <c r="M67" s="307"/>
      <c r="N67" s="1154" t="s">
        <v>449</v>
      </c>
      <c r="O67" s="308"/>
      <c r="P67" s="313"/>
      <c r="Q67" s="1156" t="s">
        <v>17</v>
      </c>
      <c r="R67" s="1156">
        <f ca="1">SK!E70</f>
        <v>0</v>
      </c>
      <c r="S67" s="1179">
        <v>5</v>
      </c>
      <c r="T67" s="1154" t="s">
        <v>384</v>
      </c>
      <c r="U67" s="307"/>
      <c r="V67" s="307"/>
      <c r="W67" s="1154" t="s">
        <v>444</v>
      </c>
      <c r="X67" s="307"/>
      <c r="Y67" s="307"/>
      <c r="Z67" s="1154" t="s">
        <v>336</v>
      </c>
      <c r="AA67" s="307"/>
      <c r="AB67" s="307"/>
      <c r="AC67" s="1154" t="s">
        <v>451</v>
      </c>
      <c r="AD67" s="307"/>
      <c r="AE67" s="307"/>
      <c r="AF67" s="1154" t="s">
        <v>447</v>
      </c>
      <c r="AG67" s="308"/>
      <c r="AH67" s="313"/>
      <c r="AI67" s="1162" t="s">
        <v>17</v>
      </c>
      <c r="AJ67" s="1150">
        <f ca="1">SK!AC70</f>
        <v>9</v>
      </c>
    </row>
    <row r="68" spans="1:36" ht="12.5" customHeight="1" thickBot="1">
      <c r="A68" s="1180"/>
      <c r="B68" s="1155"/>
      <c r="C68" s="301"/>
      <c r="D68" s="301"/>
      <c r="E68" s="1155"/>
      <c r="F68" s="301"/>
      <c r="G68" s="301"/>
      <c r="H68" s="1155"/>
      <c r="I68" s="301"/>
      <c r="J68" s="301"/>
      <c r="K68" s="1155"/>
      <c r="L68" s="301"/>
      <c r="M68" s="301"/>
      <c r="N68" s="1155"/>
      <c r="O68" s="302"/>
      <c r="P68" s="311"/>
      <c r="Q68" s="1157"/>
      <c r="R68" s="1157"/>
      <c r="S68" s="1180"/>
      <c r="T68" s="1155"/>
      <c r="U68" s="301"/>
      <c r="V68" s="301"/>
      <c r="W68" s="1155"/>
      <c r="X68" s="301"/>
      <c r="Y68" s="301"/>
      <c r="Z68" s="1155"/>
      <c r="AA68" s="301"/>
      <c r="AB68" s="301"/>
      <c r="AC68" s="1155"/>
      <c r="AD68" s="301"/>
      <c r="AE68" s="301"/>
      <c r="AF68" s="1155"/>
      <c r="AG68" s="302"/>
      <c r="AH68" s="311"/>
      <c r="AI68" s="1163"/>
      <c r="AJ68" s="1150"/>
    </row>
    <row r="69" spans="1:36" ht="12.5" customHeight="1">
      <c r="A69" s="1160">
        <v>6</v>
      </c>
      <c r="B69" s="1152" t="s">
        <v>375</v>
      </c>
      <c r="C69" s="298"/>
      <c r="D69" s="298"/>
      <c r="E69" s="1152" t="s">
        <v>378</v>
      </c>
      <c r="F69" s="298"/>
      <c r="G69" s="298"/>
      <c r="H69" s="1152" t="s">
        <v>377</v>
      </c>
      <c r="I69" s="298"/>
      <c r="J69" s="298"/>
      <c r="K69" s="1152" t="s">
        <v>382</v>
      </c>
      <c r="L69" s="298"/>
      <c r="M69" s="298"/>
      <c r="N69" s="1152" t="s">
        <v>368</v>
      </c>
      <c r="O69" s="299"/>
      <c r="P69" s="310"/>
      <c r="Q69" s="1158" t="s">
        <v>17</v>
      </c>
      <c r="R69" s="1158">
        <f ca="1">SK!E72</f>
        <v>0</v>
      </c>
      <c r="S69" s="1160">
        <v>6</v>
      </c>
      <c r="T69" s="1152" t="s">
        <v>442</v>
      </c>
      <c r="U69" s="298"/>
      <c r="V69" s="298"/>
      <c r="W69" s="1152" t="s">
        <v>440</v>
      </c>
      <c r="X69" s="298"/>
      <c r="Y69" s="298"/>
      <c r="Z69" s="1152" t="s">
        <v>386</v>
      </c>
      <c r="AA69" s="298"/>
      <c r="AB69" s="298"/>
      <c r="AC69" s="1152" t="s">
        <v>445</v>
      </c>
      <c r="AD69" s="298"/>
      <c r="AE69" s="298"/>
      <c r="AF69" s="1152" t="s">
        <v>336</v>
      </c>
      <c r="AG69" s="299"/>
      <c r="AH69" s="310"/>
      <c r="AI69" s="1164" t="s">
        <v>17</v>
      </c>
      <c r="AJ69" s="1151">
        <f ca="1">SK!AC72</f>
        <v>4</v>
      </c>
    </row>
    <row r="70" spans="1:36" ht="12.5" customHeight="1" thickBot="1">
      <c r="A70" s="1161"/>
      <c r="B70" s="1153"/>
      <c r="C70" s="304"/>
      <c r="D70" s="304"/>
      <c r="E70" s="1153"/>
      <c r="F70" s="304"/>
      <c r="G70" s="304"/>
      <c r="H70" s="1153"/>
      <c r="I70" s="304"/>
      <c r="J70" s="304"/>
      <c r="K70" s="1153"/>
      <c r="L70" s="304"/>
      <c r="M70" s="304"/>
      <c r="N70" s="1153"/>
      <c r="O70" s="305"/>
      <c r="P70" s="312"/>
      <c r="Q70" s="1159"/>
      <c r="R70" s="1159"/>
      <c r="S70" s="1161"/>
      <c r="T70" s="1153"/>
      <c r="U70" s="304"/>
      <c r="V70" s="304"/>
      <c r="W70" s="1153"/>
      <c r="X70" s="304"/>
      <c r="Y70" s="304"/>
      <c r="Z70" s="1153"/>
      <c r="AA70" s="304"/>
      <c r="AB70" s="304"/>
      <c r="AC70" s="1153"/>
      <c r="AD70" s="304"/>
      <c r="AE70" s="304"/>
      <c r="AF70" s="1153"/>
      <c r="AG70" s="305"/>
      <c r="AH70" s="312"/>
      <c r="AI70" s="1165"/>
      <c r="AJ70" s="1151"/>
    </row>
    <row r="71" spans="1:36" ht="12.5" customHeight="1">
      <c r="A71" s="1179">
        <v>7</v>
      </c>
      <c r="B71" s="1154" t="s">
        <v>375</v>
      </c>
      <c r="C71" s="307"/>
      <c r="D71" s="307"/>
      <c r="E71" s="1154" t="s">
        <v>378</v>
      </c>
      <c r="F71" s="307"/>
      <c r="G71" s="307"/>
      <c r="H71" s="1154" t="s">
        <v>446</v>
      </c>
      <c r="I71" s="307"/>
      <c r="J71" s="307"/>
      <c r="K71" s="1154" t="s">
        <v>374</v>
      </c>
      <c r="L71" s="307"/>
      <c r="M71" s="307"/>
      <c r="N71" s="1154" t="s">
        <v>373</v>
      </c>
      <c r="O71" s="308"/>
      <c r="P71" s="313"/>
      <c r="Q71" s="1156" t="s">
        <v>17</v>
      </c>
      <c r="R71" s="1156">
        <f ca="1">SK!E74</f>
        <v>4</v>
      </c>
      <c r="S71" s="1179">
        <v>7</v>
      </c>
      <c r="T71" s="1154" t="s">
        <v>442</v>
      </c>
      <c r="U71" s="307"/>
      <c r="V71" s="307"/>
      <c r="W71" s="1154" t="s">
        <v>449</v>
      </c>
      <c r="X71" s="307"/>
      <c r="Y71" s="307"/>
      <c r="Z71" s="1154" t="s">
        <v>337</v>
      </c>
      <c r="AA71" s="307"/>
      <c r="AB71" s="307"/>
      <c r="AC71" s="1154" t="s">
        <v>444</v>
      </c>
      <c r="AD71" s="307"/>
      <c r="AE71" s="307"/>
      <c r="AF71" s="1154" t="s">
        <v>384</v>
      </c>
      <c r="AG71" s="308"/>
      <c r="AH71" s="313"/>
      <c r="AI71" s="1162" t="s">
        <v>17</v>
      </c>
      <c r="AJ71" s="1150">
        <f ca="1">SK!AC74</f>
        <v>4</v>
      </c>
    </row>
    <row r="72" spans="1:36" ht="12.5" customHeight="1" thickBot="1">
      <c r="A72" s="1180"/>
      <c r="B72" s="1155"/>
      <c r="C72" s="301"/>
      <c r="D72" s="301"/>
      <c r="E72" s="1155"/>
      <c r="F72" s="301"/>
      <c r="G72" s="301"/>
      <c r="H72" s="1155"/>
      <c r="I72" s="301"/>
      <c r="J72" s="301"/>
      <c r="K72" s="1155"/>
      <c r="L72" s="301"/>
      <c r="M72" s="301"/>
      <c r="N72" s="1155"/>
      <c r="O72" s="302"/>
      <c r="P72" s="311"/>
      <c r="Q72" s="1157"/>
      <c r="R72" s="1157"/>
      <c r="S72" s="1180"/>
      <c r="T72" s="1155"/>
      <c r="U72" s="301"/>
      <c r="V72" s="301"/>
      <c r="W72" s="1155"/>
      <c r="X72" s="301"/>
      <c r="Y72" s="301"/>
      <c r="Z72" s="1155"/>
      <c r="AA72" s="301"/>
      <c r="AB72" s="301"/>
      <c r="AC72" s="1155"/>
      <c r="AD72" s="301"/>
      <c r="AE72" s="301"/>
      <c r="AF72" s="1155"/>
      <c r="AG72" s="302"/>
      <c r="AH72" s="311"/>
      <c r="AI72" s="1163"/>
      <c r="AJ72" s="1150"/>
    </row>
    <row r="73" spans="1:36" ht="12.5" customHeight="1">
      <c r="A73" s="1160">
        <v>8</v>
      </c>
      <c r="B73" s="1152" t="s">
        <v>375</v>
      </c>
      <c r="C73" s="298"/>
      <c r="D73" s="298"/>
      <c r="E73" s="1152" t="s">
        <v>377</v>
      </c>
      <c r="F73" s="298"/>
      <c r="G73" s="298"/>
      <c r="H73" s="1152" t="s">
        <v>446</v>
      </c>
      <c r="I73" s="298"/>
      <c r="J73" s="298"/>
      <c r="K73" s="1152" t="s">
        <v>382</v>
      </c>
      <c r="L73" s="298"/>
      <c r="M73" s="298"/>
      <c r="N73" s="1152" t="s">
        <v>449</v>
      </c>
      <c r="O73" s="299"/>
      <c r="P73" s="310"/>
      <c r="Q73" s="1158" t="s">
        <v>17</v>
      </c>
      <c r="R73" s="1158">
        <f ca="1">SK!E76</f>
        <v>0</v>
      </c>
      <c r="S73" s="1160">
        <v>8</v>
      </c>
      <c r="T73" s="1152" t="s">
        <v>442</v>
      </c>
      <c r="U73" s="298"/>
      <c r="V73" s="298"/>
      <c r="W73" s="1152" t="s">
        <v>336</v>
      </c>
      <c r="X73" s="298"/>
      <c r="Y73" s="298"/>
      <c r="Z73" s="1152" t="s">
        <v>337</v>
      </c>
      <c r="AA73" s="298"/>
      <c r="AB73" s="298"/>
      <c r="AC73" s="1152" t="s">
        <v>444</v>
      </c>
      <c r="AD73" s="298"/>
      <c r="AE73" s="298"/>
      <c r="AF73" s="1152" t="s">
        <v>448</v>
      </c>
      <c r="AG73" s="299"/>
      <c r="AH73" s="310"/>
      <c r="AI73" s="1164" t="s">
        <v>17</v>
      </c>
      <c r="AJ73" s="1151">
        <f ca="1">SK!AC76</f>
        <v>14</v>
      </c>
    </row>
    <row r="74" spans="1:36" ht="12.5" customHeight="1" thickBot="1">
      <c r="A74" s="1161"/>
      <c r="B74" s="1153"/>
      <c r="C74" s="304"/>
      <c r="D74" s="304"/>
      <c r="E74" s="1153"/>
      <c r="F74" s="304"/>
      <c r="G74" s="304"/>
      <c r="H74" s="1153"/>
      <c r="I74" s="304"/>
      <c r="J74" s="304"/>
      <c r="K74" s="1153"/>
      <c r="L74" s="304"/>
      <c r="M74" s="304"/>
      <c r="N74" s="1153"/>
      <c r="O74" s="305"/>
      <c r="P74" s="312"/>
      <c r="Q74" s="1159"/>
      <c r="R74" s="1159"/>
      <c r="S74" s="1161"/>
      <c r="T74" s="1153"/>
      <c r="U74" s="304"/>
      <c r="V74" s="304"/>
      <c r="W74" s="1153"/>
      <c r="X74" s="304"/>
      <c r="Y74" s="304"/>
      <c r="Z74" s="1153"/>
      <c r="AA74" s="304"/>
      <c r="AB74" s="304"/>
      <c r="AC74" s="1153"/>
      <c r="AD74" s="304"/>
      <c r="AE74" s="304"/>
      <c r="AF74" s="1153"/>
      <c r="AG74" s="305"/>
      <c r="AH74" s="312"/>
      <c r="AI74" s="1165"/>
      <c r="AJ74" s="1151"/>
    </row>
    <row r="75" spans="1:36" ht="12.5" customHeight="1">
      <c r="A75" s="1179">
        <v>9</v>
      </c>
      <c r="B75" s="1154" t="s">
        <v>374</v>
      </c>
      <c r="C75" s="307"/>
      <c r="D75" s="307"/>
      <c r="E75" s="1154" t="s">
        <v>378</v>
      </c>
      <c r="F75" s="307"/>
      <c r="G75" s="307"/>
      <c r="H75" s="1154" t="s">
        <v>369</v>
      </c>
      <c r="I75" s="307"/>
      <c r="J75" s="307"/>
      <c r="K75" s="1154" t="s">
        <v>379</v>
      </c>
      <c r="L75" s="307"/>
      <c r="M75" s="307"/>
      <c r="N75" s="1154" t="s">
        <v>368</v>
      </c>
      <c r="O75" s="308"/>
      <c r="P75" s="313"/>
      <c r="Q75" s="1156" t="s">
        <v>17</v>
      </c>
      <c r="R75" s="1156">
        <f ca="1">SK!E78</f>
        <v>0</v>
      </c>
      <c r="S75" s="1179">
        <v>9</v>
      </c>
      <c r="T75" s="1154" t="s">
        <v>446</v>
      </c>
      <c r="U75" s="307"/>
      <c r="V75" s="307"/>
      <c r="W75" s="1154" t="s">
        <v>445</v>
      </c>
      <c r="X75" s="307"/>
      <c r="Y75" s="307"/>
      <c r="Z75" s="1154" t="s">
        <v>337</v>
      </c>
      <c r="AA75" s="307"/>
      <c r="AB75" s="307"/>
      <c r="AC75" s="1154" t="s">
        <v>441</v>
      </c>
      <c r="AD75" s="307"/>
      <c r="AE75" s="307"/>
      <c r="AF75" s="1154" t="s">
        <v>387</v>
      </c>
      <c r="AG75" s="308"/>
      <c r="AH75" s="313"/>
      <c r="AI75" s="1162" t="s">
        <v>17</v>
      </c>
      <c r="AJ75" s="1150">
        <f ca="1">SK!AC78</f>
        <v>2</v>
      </c>
    </row>
    <row r="76" spans="1:36" ht="12.5" customHeight="1" thickBot="1">
      <c r="A76" s="1180"/>
      <c r="B76" s="1155"/>
      <c r="C76" s="301"/>
      <c r="D76" s="301"/>
      <c r="E76" s="1155"/>
      <c r="F76" s="301"/>
      <c r="G76" s="301"/>
      <c r="H76" s="1155"/>
      <c r="I76" s="301"/>
      <c r="J76" s="301"/>
      <c r="K76" s="1155"/>
      <c r="L76" s="301"/>
      <c r="M76" s="301"/>
      <c r="N76" s="1155"/>
      <c r="O76" s="302"/>
      <c r="P76" s="311"/>
      <c r="Q76" s="1157"/>
      <c r="R76" s="1157"/>
      <c r="S76" s="1180"/>
      <c r="T76" s="1155"/>
      <c r="U76" s="301"/>
      <c r="V76" s="301"/>
      <c r="W76" s="1155"/>
      <c r="X76" s="301"/>
      <c r="Y76" s="301"/>
      <c r="Z76" s="1155"/>
      <c r="AA76" s="301"/>
      <c r="AB76" s="301"/>
      <c r="AC76" s="1155"/>
      <c r="AD76" s="301"/>
      <c r="AE76" s="301"/>
      <c r="AF76" s="1155"/>
      <c r="AG76" s="302"/>
      <c r="AH76" s="311"/>
      <c r="AI76" s="1163"/>
      <c r="AJ76" s="1150"/>
    </row>
    <row r="77" spans="1:36" ht="12.5" customHeight="1">
      <c r="A77" s="1160">
        <v>10</v>
      </c>
      <c r="B77" s="1152" t="s">
        <v>374</v>
      </c>
      <c r="C77" s="298"/>
      <c r="D77" s="298"/>
      <c r="E77" s="1152" t="s">
        <v>446</v>
      </c>
      <c r="F77" s="298"/>
      <c r="G77" s="298"/>
      <c r="H77" s="1152" t="s">
        <v>370</v>
      </c>
      <c r="I77" s="298"/>
      <c r="J77" s="298"/>
      <c r="K77" s="1152" t="s">
        <v>379</v>
      </c>
      <c r="L77" s="298"/>
      <c r="M77" s="298"/>
      <c r="N77" s="1152" t="s">
        <v>373</v>
      </c>
      <c r="O77" s="299"/>
      <c r="P77" s="310"/>
      <c r="Q77" s="1158" t="s">
        <v>17</v>
      </c>
      <c r="R77" s="1158">
        <f ca="1">SK!E80</f>
        <v>0</v>
      </c>
      <c r="S77" s="1160">
        <v>10</v>
      </c>
      <c r="T77" s="1152" t="s">
        <v>442</v>
      </c>
      <c r="U77" s="298"/>
      <c r="V77" s="298"/>
      <c r="W77" s="1152" t="s">
        <v>440</v>
      </c>
      <c r="X77" s="298"/>
      <c r="Y77" s="298"/>
      <c r="Z77" s="1152" t="s">
        <v>337</v>
      </c>
      <c r="AA77" s="298"/>
      <c r="AB77" s="298"/>
      <c r="AC77" s="1152" t="s">
        <v>449</v>
      </c>
      <c r="AD77" s="298"/>
      <c r="AE77" s="298"/>
      <c r="AF77" s="1152" t="s">
        <v>447</v>
      </c>
      <c r="AG77" s="299"/>
      <c r="AH77" s="310"/>
      <c r="AI77" s="1164" t="s">
        <v>17</v>
      </c>
      <c r="AJ77" s="1151">
        <f ca="1">SK!AC80</f>
        <v>9</v>
      </c>
    </row>
    <row r="78" spans="1:36" ht="12.5" customHeight="1" thickBot="1">
      <c r="A78" s="1161"/>
      <c r="B78" s="1153"/>
      <c r="C78" s="304"/>
      <c r="D78" s="304"/>
      <c r="E78" s="1153"/>
      <c r="F78" s="304"/>
      <c r="G78" s="304"/>
      <c r="H78" s="1153"/>
      <c r="I78" s="304"/>
      <c r="J78" s="304"/>
      <c r="K78" s="1153"/>
      <c r="L78" s="304"/>
      <c r="M78" s="304"/>
      <c r="N78" s="1153"/>
      <c r="O78" s="305"/>
      <c r="P78" s="312"/>
      <c r="Q78" s="1159"/>
      <c r="R78" s="1159"/>
      <c r="S78" s="1161"/>
      <c r="T78" s="1153"/>
      <c r="U78" s="304"/>
      <c r="V78" s="304"/>
      <c r="W78" s="1153"/>
      <c r="X78" s="304"/>
      <c r="Y78" s="304"/>
      <c r="Z78" s="1153"/>
      <c r="AA78" s="304"/>
      <c r="AB78" s="304"/>
      <c r="AC78" s="1153"/>
      <c r="AD78" s="304"/>
      <c r="AE78" s="304"/>
      <c r="AF78" s="1153"/>
      <c r="AG78" s="305"/>
      <c r="AH78" s="312"/>
      <c r="AI78" s="1165"/>
      <c r="AJ78" s="1151"/>
    </row>
    <row r="79" spans="1:36" ht="12.5" customHeight="1">
      <c r="A79" s="1179">
        <v>11</v>
      </c>
      <c r="B79" s="1154" t="s">
        <v>374</v>
      </c>
      <c r="C79" s="307"/>
      <c r="D79" s="307"/>
      <c r="E79" s="1154" t="s">
        <v>377</v>
      </c>
      <c r="F79" s="307"/>
      <c r="G79" s="307"/>
      <c r="H79" s="1154" t="s">
        <v>382</v>
      </c>
      <c r="I79" s="307"/>
      <c r="J79" s="307"/>
      <c r="K79" s="1154" t="s">
        <v>376</v>
      </c>
      <c r="L79" s="307"/>
      <c r="M79" s="307"/>
      <c r="N79" s="1154" t="s">
        <v>449</v>
      </c>
      <c r="O79" s="308"/>
      <c r="P79" s="313"/>
      <c r="Q79" s="1156" t="s">
        <v>17</v>
      </c>
      <c r="R79" s="1156">
        <f ca="1">SK!E82</f>
        <v>0</v>
      </c>
      <c r="S79" s="1179">
        <v>11</v>
      </c>
      <c r="T79" s="1154" t="s">
        <v>384</v>
      </c>
      <c r="U79" s="307"/>
      <c r="V79" s="307"/>
      <c r="W79" s="1154" t="s">
        <v>440</v>
      </c>
      <c r="X79" s="307"/>
      <c r="Y79" s="307"/>
      <c r="Z79" s="1154" t="s">
        <v>336</v>
      </c>
      <c r="AA79" s="307"/>
      <c r="AB79" s="307"/>
      <c r="AC79" s="1154" t="s">
        <v>449</v>
      </c>
      <c r="AD79" s="307"/>
      <c r="AE79" s="307"/>
      <c r="AF79" s="1154" t="s">
        <v>448</v>
      </c>
      <c r="AG79" s="308"/>
      <c r="AH79" s="313"/>
      <c r="AI79" s="1162" t="s">
        <v>17</v>
      </c>
      <c r="AJ79" s="1150">
        <f ca="1">SK!AC82</f>
        <v>4</v>
      </c>
    </row>
    <row r="80" spans="1:36" ht="12.5" customHeight="1" thickBot="1">
      <c r="A80" s="1180"/>
      <c r="B80" s="1155"/>
      <c r="C80" s="301"/>
      <c r="D80" s="301"/>
      <c r="E80" s="1155"/>
      <c r="F80" s="301"/>
      <c r="G80" s="301"/>
      <c r="H80" s="1155"/>
      <c r="I80" s="301"/>
      <c r="J80" s="301"/>
      <c r="K80" s="1155"/>
      <c r="L80" s="301"/>
      <c r="M80" s="301"/>
      <c r="N80" s="1155"/>
      <c r="O80" s="302"/>
      <c r="P80" s="311"/>
      <c r="Q80" s="1157"/>
      <c r="R80" s="1157"/>
      <c r="S80" s="1180"/>
      <c r="T80" s="1155"/>
      <c r="U80" s="301"/>
      <c r="V80" s="301"/>
      <c r="W80" s="1155"/>
      <c r="X80" s="301"/>
      <c r="Y80" s="301"/>
      <c r="Z80" s="1155"/>
      <c r="AA80" s="301"/>
      <c r="AB80" s="301"/>
      <c r="AC80" s="1155"/>
      <c r="AD80" s="301"/>
      <c r="AE80" s="301"/>
      <c r="AF80" s="1155"/>
      <c r="AG80" s="302"/>
      <c r="AH80" s="311"/>
      <c r="AI80" s="1163"/>
      <c r="AJ80" s="1150"/>
    </row>
    <row r="81" spans="1:36" ht="12.5" customHeight="1">
      <c r="A81" s="1160">
        <v>12</v>
      </c>
      <c r="B81" s="1152" t="s">
        <v>374</v>
      </c>
      <c r="C81" s="298"/>
      <c r="D81" s="298"/>
      <c r="E81" s="1152" t="s">
        <v>379</v>
      </c>
      <c r="F81" s="298"/>
      <c r="G81" s="298"/>
      <c r="H81" s="1152" t="s">
        <v>369</v>
      </c>
      <c r="I81" s="298"/>
      <c r="J81" s="298"/>
      <c r="K81" s="1152" t="s">
        <v>376</v>
      </c>
      <c r="L81" s="298"/>
      <c r="M81" s="298"/>
      <c r="N81" s="1152" t="s">
        <v>368</v>
      </c>
      <c r="O81" s="299"/>
      <c r="P81" s="310"/>
      <c r="Q81" s="1158" t="s">
        <v>17</v>
      </c>
      <c r="R81" s="1158">
        <f ca="1">SK!E84</f>
        <v>5</v>
      </c>
      <c r="S81" s="1160">
        <v>12</v>
      </c>
      <c r="T81" s="1152" t="s">
        <v>442</v>
      </c>
      <c r="U81" s="298"/>
      <c r="V81" s="298"/>
      <c r="W81" s="1152" t="s">
        <v>440</v>
      </c>
      <c r="X81" s="298"/>
      <c r="Y81" s="298"/>
      <c r="Z81" s="1152" t="s">
        <v>336</v>
      </c>
      <c r="AA81" s="298"/>
      <c r="AB81" s="298"/>
      <c r="AC81" s="1152" t="s">
        <v>449</v>
      </c>
      <c r="AD81" s="298"/>
      <c r="AE81" s="298"/>
      <c r="AF81" s="1152" t="s">
        <v>387</v>
      </c>
      <c r="AG81" s="299"/>
      <c r="AH81" s="310"/>
      <c r="AI81" s="1164" t="s">
        <v>17</v>
      </c>
      <c r="AJ81" s="1151">
        <f ca="1">SK!AC84</f>
        <v>0</v>
      </c>
    </row>
    <row r="82" spans="1:36" ht="12.5" customHeight="1" thickBot="1">
      <c r="A82" s="1161"/>
      <c r="B82" s="1153"/>
      <c r="C82" s="304"/>
      <c r="D82" s="304"/>
      <c r="E82" s="1153"/>
      <c r="F82" s="304"/>
      <c r="G82" s="304"/>
      <c r="H82" s="1153"/>
      <c r="I82" s="304"/>
      <c r="J82" s="304"/>
      <c r="K82" s="1153"/>
      <c r="L82" s="304"/>
      <c r="M82" s="304"/>
      <c r="N82" s="1153"/>
      <c r="O82" s="305"/>
      <c r="P82" s="312"/>
      <c r="Q82" s="1159"/>
      <c r="R82" s="1159"/>
      <c r="S82" s="1161"/>
      <c r="T82" s="1153"/>
      <c r="U82" s="304"/>
      <c r="V82" s="304"/>
      <c r="W82" s="1153"/>
      <c r="X82" s="304"/>
      <c r="Y82" s="304"/>
      <c r="Z82" s="1153"/>
      <c r="AA82" s="304"/>
      <c r="AB82" s="304"/>
      <c r="AC82" s="1153"/>
      <c r="AD82" s="304"/>
      <c r="AE82" s="304"/>
      <c r="AF82" s="1153"/>
      <c r="AG82" s="305"/>
      <c r="AH82" s="312"/>
      <c r="AI82" s="1165"/>
      <c r="AJ82" s="1151"/>
    </row>
    <row r="83" spans="1:36" ht="12.5" customHeight="1">
      <c r="A83" s="1179">
        <v>13</v>
      </c>
      <c r="B83" s="1154" t="s">
        <v>375</v>
      </c>
      <c r="C83" s="307"/>
      <c r="D83" s="307"/>
      <c r="E83" s="1154" t="s">
        <v>446</v>
      </c>
      <c r="F83" s="307"/>
      <c r="G83" s="307"/>
      <c r="H83" s="1154" t="s">
        <v>378</v>
      </c>
      <c r="I83" s="307"/>
      <c r="J83" s="307"/>
      <c r="K83" s="1154" t="s">
        <v>369</v>
      </c>
      <c r="L83" s="307"/>
      <c r="M83" s="307"/>
      <c r="N83" s="1154" t="s">
        <v>373</v>
      </c>
      <c r="O83" s="308"/>
      <c r="P83" s="313"/>
      <c r="Q83" s="1156" t="s">
        <v>17</v>
      </c>
      <c r="R83" s="1156">
        <f ca="1">SK!E86</f>
        <v>1</v>
      </c>
      <c r="S83" s="1179">
        <v>13</v>
      </c>
      <c r="T83" s="1154" t="s">
        <v>385</v>
      </c>
      <c r="U83" s="307"/>
      <c r="V83" s="307"/>
      <c r="W83" s="1154" t="s">
        <v>337</v>
      </c>
      <c r="X83" s="307"/>
      <c r="Y83" s="307"/>
      <c r="Z83" s="1154" t="s">
        <v>336</v>
      </c>
      <c r="AA83" s="307"/>
      <c r="AB83" s="307"/>
      <c r="AC83" s="1154" t="s">
        <v>444</v>
      </c>
      <c r="AD83" s="307"/>
      <c r="AE83" s="307"/>
      <c r="AF83" s="1154" t="s">
        <v>447</v>
      </c>
      <c r="AG83" s="308"/>
      <c r="AH83" s="313"/>
      <c r="AI83" s="1162" t="s">
        <v>17</v>
      </c>
      <c r="AJ83" s="1150">
        <f ca="1">SK!AC86</f>
        <v>1</v>
      </c>
    </row>
    <row r="84" spans="1:36" ht="12.5" customHeight="1" thickBot="1">
      <c r="A84" s="1180"/>
      <c r="B84" s="1155"/>
      <c r="C84" s="301"/>
      <c r="D84" s="301"/>
      <c r="E84" s="1155"/>
      <c r="F84" s="301"/>
      <c r="G84" s="301"/>
      <c r="H84" s="1155"/>
      <c r="I84" s="301"/>
      <c r="J84" s="301"/>
      <c r="K84" s="1155"/>
      <c r="L84" s="301"/>
      <c r="M84" s="301"/>
      <c r="N84" s="1155"/>
      <c r="O84" s="302"/>
      <c r="P84" s="311"/>
      <c r="Q84" s="1157"/>
      <c r="R84" s="1157"/>
      <c r="S84" s="1180"/>
      <c r="T84" s="1155"/>
      <c r="U84" s="301"/>
      <c r="V84" s="301"/>
      <c r="W84" s="1155"/>
      <c r="X84" s="301"/>
      <c r="Y84" s="301"/>
      <c r="Z84" s="1155"/>
      <c r="AA84" s="301"/>
      <c r="AB84" s="301"/>
      <c r="AC84" s="1155"/>
      <c r="AD84" s="301"/>
      <c r="AE84" s="301"/>
      <c r="AF84" s="1155"/>
      <c r="AG84" s="302"/>
      <c r="AH84" s="311"/>
      <c r="AI84" s="1163"/>
      <c r="AJ84" s="1150"/>
    </row>
    <row r="85" spans="1:36" ht="12.5" customHeight="1">
      <c r="A85" s="1160">
        <v>14</v>
      </c>
      <c r="B85" s="1152" t="s">
        <v>375</v>
      </c>
      <c r="C85" s="298"/>
      <c r="D85" s="298"/>
      <c r="E85" s="1152" t="s">
        <v>446</v>
      </c>
      <c r="F85" s="298"/>
      <c r="G85" s="298"/>
      <c r="H85" s="1152" t="s">
        <v>377</v>
      </c>
      <c r="I85" s="298"/>
      <c r="J85" s="298"/>
      <c r="K85" s="1152" t="s">
        <v>370</v>
      </c>
      <c r="L85" s="298"/>
      <c r="M85" s="298"/>
      <c r="N85" s="1152" t="s">
        <v>388</v>
      </c>
      <c r="O85" s="299"/>
      <c r="P85" s="310"/>
      <c r="Q85" s="1158" t="s">
        <v>17</v>
      </c>
      <c r="R85" s="1158">
        <f ca="1">SK!E88</f>
        <v>0</v>
      </c>
      <c r="S85" s="1160">
        <v>14</v>
      </c>
      <c r="T85" s="1152" t="s">
        <v>442</v>
      </c>
      <c r="U85" s="298"/>
      <c r="V85" s="298"/>
      <c r="W85" s="1152" t="s">
        <v>336</v>
      </c>
      <c r="X85" s="298"/>
      <c r="Y85" s="298"/>
      <c r="Z85" s="1152" t="s">
        <v>440</v>
      </c>
      <c r="AA85" s="298"/>
      <c r="AB85" s="298"/>
      <c r="AC85" s="1152" t="s">
        <v>451</v>
      </c>
      <c r="AD85" s="298"/>
      <c r="AE85" s="298"/>
      <c r="AF85" s="1152" t="s">
        <v>384</v>
      </c>
      <c r="AG85" s="299"/>
      <c r="AH85" s="310"/>
      <c r="AI85" s="1164" t="s">
        <v>17</v>
      </c>
      <c r="AJ85" s="1151">
        <f ca="1">SK!AC88</f>
        <v>4</v>
      </c>
    </row>
    <row r="86" spans="1:36" ht="12.5" customHeight="1" thickBot="1">
      <c r="A86" s="1161"/>
      <c r="B86" s="1153"/>
      <c r="C86" s="304"/>
      <c r="D86" s="304"/>
      <c r="E86" s="1153"/>
      <c r="F86" s="304"/>
      <c r="G86" s="304"/>
      <c r="H86" s="1153"/>
      <c r="I86" s="304"/>
      <c r="J86" s="304"/>
      <c r="K86" s="1153"/>
      <c r="L86" s="304"/>
      <c r="M86" s="304"/>
      <c r="N86" s="1153"/>
      <c r="O86" s="305"/>
      <c r="P86" s="312"/>
      <c r="Q86" s="1159"/>
      <c r="R86" s="1159"/>
      <c r="S86" s="1161"/>
      <c r="T86" s="1153"/>
      <c r="U86" s="304"/>
      <c r="V86" s="304"/>
      <c r="W86" s="1153"/>
      <c r="X86" s="304"/>
      <c r="Y86" s="304"/>
      <c r="Z86" s="1153"/>
      <c r="AA86" s="304"/>
      <c r="AB86" s="304"/>
      <c r="AC86" s="1153"/>
      <c r="AD86" s="304"/>
      <c r="AE86" s="304"/>
      <c r="AF86" s="1153"/>
      <c r="AG86" s="305"/>
      <c r="AH86" s="312"/>
      <c r="AI86" s="1165"/>
      <c r="AJ86" s="1151"/>
    </row>
    <row r="87" spans="1:36" ht="12.5" customHeight="1">
      <c r="A87" s="1179">
        <v>15</v>
      </c>
      <c r="B87" s="1154" t="s">
        <v>374</v>
      </c>
      <c r="C87" s="307"/>
      <c r="D87" s="307"/>
      <c r="E87" s="1154" t="s">
        <v>369</v>
      </c>
      <c r="F87" s="307"/>
      <c r="G87" s="307"/>
      <c r="H87" s="1154" t="s">
        <v>378</v>
      </c>
      <c r="I87" s="307"/>
      <c r="J87" s="307"/>
      <c r="K87" s="1154" t="s">
        <v>379</v>
      </c>
      <c r="L87" s="307"/>
      <c r="M87" s="307"/>
      <c r="N87" s="1154" t="s">
        <v>368</v>
      </c>
      <c r="O87" s="308"/>
      <c r="P87" s="313"/>
      <c r="Q87" s="1156" t="s">
        <v>17</v>
      </c>
      <c r="R87" s="1156">
        <f ca="1">SK!E90</f>
        <v>10</v>
      </c>
      <c r="S87" s="1179">
        <v>15</v>
      </c>
      <c r="T87" s="1154" t="s">
        <v>385</v>
      </c>
      <c r="U87" s="307"/>
      <c r="V87" s="307"/>
      <c r="W87" s="1154" t="s">
        <v>444</v>
      </c>
      <c r="X87" s="307"/>
      <c r="Y87" s="307"/>
      <c r="Z87" s="1154" t="s">
        <v>441</v>
      </c>
      <c r="AA87" s="307"/>
      <c r="AB87" s="307"/>
      <c r="AC87" s="1154" t="s">
        <v>451</v>
      </c>
      <c r="AD87" s="307"/>
      <c r="AE87" s="307"/>
      <c r="AF87" s="1154" t="s">
        <v>387</v>
      </c>
      <c r="AG87" s="308"/>
      <c r="AH87" s="313"/>
      <c r="AI87" s="1162" t="s">
        <v>17</v>
      </c>
      <c r="AJ87" s="1150">
        <f ca="1">SK!AC90</f>
        <v>0</v>
      </c>
    </row>
    <row r="88" spans="1:36" ht="12.5" customHeight="1" thickBot="1">
      <c r="A88" s="1180"/>
      <c r="B88" s="1155"/>
      <c r="C88" s="301"/>
      <c r="D88" s="301"/>
      <c r="E88" s="1155"/>
      <c r="F88" s="301"/>
      <c r="G88" s="301"/>
      <c r="H88" s="1155"/>
      <c r="I88" s="301"/>
      <c r="J88" s="301"/>
      <c r="K88" s="1155"/>
      <c r="L88" s="301"/>
      <c r="M88" s="301"/>
      <c r="N88" s="1155"/>
      <c r="O88" s="302"/>
      <c r="P88" s="311"/>
      <c r="Q88" s="1157"/>
      <c r="R88" s="1157"/>
      <c r="S88" s="1180"/>
      <c r="T88" s="1155"/>
      <c r="U88" s="301"/>
      <c r="V88" s="301"/>
      <c r="W88" s="1155"/>
      <c r="X88" s="301"/>
      <c r="Y88" s="301"/>
      <c r="Z88" s="1155"/>
      <c r="AA88" s="301"/>
      <c r="AB88" s="301"/>
      <c r="AC88" s="1155"/>
      <c r="AD88" s="301"/>
      <c r="AE88" s="301"/>
      <c r="AF88" s="1155"/>
      <c r="AG88" s="302"/>
      <c r="AH88" s="311"/>
      <c r="AI88" s="1163"/>
      <c r="AJ88" s="1150"/>
    </row>
    <row r="89" spans="1:36" ht="12.5" customHeight="1">
      <c r="A89" s="1160">
        <v>16</v>
      </c>
      <c r="B89" s="1152" t="s">
        <v>375</v>
      </c>
      <c r="C89" s="298"/>
      <c r="D89" s="298"/>
      <c r="E89" s="1152" t="s">
        <v>377</v>
      </c>
      <c r="F89" s="298"/>
      <c r="G89" s="298"/>
      <c r="H89" s="1152" t="s">
        <v>370</v>
      </c>
      <c r="I89" s="298"/>
      <c r="J89" s="298"/>
      <c r="K89" s="1152" t="s">
        <v>378</v>
      </c>
      <c r="L89" s="298"/>
      <c r="M89" s="298"/>
      <c r="N89" s="1152" t="s">
        <v>373</v>
      </c>
      <c r="O89" s="299"/>
      <c r="P89" s="310"/>
      <c r="Q89" s="1158" t="s">
        <v>17</v>
      </c>
      <c r="R89" s="1158">
        <f ca="1">SK!E92</f>
        <v>7</v>
      </c>
      <c r="S89" s="1160">
        <v>16</v>
      </c>
      <c r="T89" s="1152" t="s">
        <v>385</v>
      </c>
      <c r="U89" s="298"/>
      <c r="V89" s="298"/>
      <c r="W89" s="1152" t="s">
        <v>440</v>
      </c>
      <c r="X89" s="298"/>
      <c r="Y89" s="298"/>
      <c r="Z89" s="1152" t="s">
        <v>441</v>
      </c>
      <c r="AA89" s="298"/>
      <c r="AB89" s="298"/>
      <c r="AC89" s="1152" t="s">
        <v>449</v>
      </c>
      <c r="AD89" s="298"/>
      <c r="AE89" s="298"/>
      <c r="AF89" s="1152" t="s">
        <v>448</v>
      </c>
      <c r="AG89" s="299"/>
      <c r="AH89" s="310"/>
      <c r="AI89" s="1164" t="s">
        <v>17</v>
      </c>
      <c r="AJ89" s="1151">
        <f ca="1">SK!AC92</f>
        <v>1</v>
      </c>
    </row>
    <row r="90" spans="1:36" ht="12.5" customHeight="1" thickBot="1">
      <c r="A90" s="1161"/>
      <c r="B90" s="1153"/>
      <c r="C90" s="304"/>
      <c r="D90" s="304"/>
      <c r="E90" s="1153"/>
      <c r="F90" s="304"/>
      <c r="G90" s="304"/>
      <c r="H90" s="1153"/>
      <c r="I90" s="304"/>
      <c r="J90" s="304"/>
      <c r="K90" s="1153"/>
      <c r="L90" s="304"/>
      <c r="M90" s="304"/>
      <c r="N90" s="1153"/>
      <c r="O90" s="305"/>
      <c r="P90" s="312"/>
      <c r="Q90" s="1159"/>
      <c r="R90" s="1159"/>
      <c r="S90" s="1161"/>
      <c r="T90" s="1153"/>
      <c r="U90" s="304"/>
      <c r="V90" s="304"/>
      <c r="W90" s="1153"/>
      <c r="X90" s="304"/>
      <c r="Y90" s="304"/>
      <c r="Z90" s="1153"/>
      <c r="AA90" s="304"/>
      <c r="AB90" s="304"/>
      <c r="AC90" s="1153"/>
      <c r="AD90" s="304"/>
      <c r="AE90" s="304"/>
      <c r="AF90" s="1153"/>
      <c r="AG90" s="305"/>
      <c r="AH90" s="312"/>
      <c r="AI90" s="1165"/>
      <c r="AJ90" s="1151"/>
    </row>
    <row r="91" spans="1:36" ht="12.5" customHeight="1">
      <c r="A91" s="1179">
        <v>17</v>
      </c>
      <c r="B91" s="1154"/>
      <c r="C91" s="307"/>
      <c r="D91" s="307"/>
      <c r="E91" s="1154"/>
      <c r="F91" s="307"/>
      <c r="G91" s="307"/>
      <c r="H91" s="1154"/>
      <c r="I91" s="307"/>
      <c r="J91" s="307"/>
      <c r="K91" s="1154"/>
      <c r="L91" s="307"/>
      <c r="M91" s="307"/>
      <c r="N91" s="1154"/>
      <c r="O91" s="308"/>
      <c r="P91" s="313"/>
      <c r="Q91" s="1156" t="s">
        <v>17</v>
      </c>
      <c r="R91" s="1156" t="str">
        <f ca="1">SK!E94</f>
        <v/>
      </c>
      <c r="S91" s="1179">
        <v>17</v>
      </c>
      <c r="T91" s="1154"/>
      <c r="U91" s="307"/>
      <c r="V91" s="307"/>
      <c r="W91" s="1154"/>
      <c r="X91" s="307"/>
      <c r="Y91" s="307"/>
      <c r="Z91" s="1154"/>
      <c r="AA91" s="307"/>
      <c r="AB91" s="307"/>
      <c r="AC91" s="1154"/>
      <c r="AD91" s="307"/>
      <c r="AE91" s="307"/>
      <c r="AF91" s="1154"/>
      <c r="AG91" s="308"/>
      <c r="AH91" s="313"/>
      <c r="AI91" s="1162" t="s">
        <v>17</v>
      </c>
      <c r="AJ91" s="1150" t="str">
        <f ca="1">SK!AC94</f>
        <v/>
      </c>
    </row>
    <row r="92" spans="1:36" ht="12.5" customHeight="1" thickBot="1">
      <c r="A92" s="1180"/>
      <c r="B92" s="1155"/>
      <c r="C92" s="301"/>
      <c r="D92" s="301"/>
      <c r="E92" s="1155"/>
      <c r="F92" s="301"/>
      <c r="G92" s="301"/>
      <c r="H92" s="1155"/>
      <c r="I92" s="301"/>
      <c r="J92" s="301"/>
      <c r="K92" s="1155"/>
      <c r="L92" s="301"/>
      <c r="M92" s="301"/>
      <c r="N92" s="1155"/>
      <c r="O92" s="302"/>
      <c r="P92" s="311"/>
      <c r="Q92" s="1157"/>
      <c r="R92" s="1157"/>
      <c r="S92" s="1180"/>
      <c r="T92" s="1155"/>
      <c r="U92" s="301"/>
      <c r="V92" s="301"/>
      <c r="W92" s="1155"/>
      <c r="X92" s="301"/>
      <c r="Y92" s="301"/>
      <c r="Z92" s="1155"/>
      <c r="AA92" s="301"/>
      <c r="AB92" s="301"/>
      <c r="AC92" s="1155"/>
      <c r="AD92" s="301"/>
      <c r="AE92" s="301"/>
      <c r="AF92" s="1155"/>
      <c r="AG92" s="302"/>
      <c r="AH92" s="311"/>
      <c r="AI92" s="1163"/>
      <c r="AJ92" s="1150"/>
    </row>
    <row r="93" spans="1:36" ht="12.5" customHeight="1">
      <c r="A93" s="1160">
        <v>18</v>
      </c>
      <c r="B93" s="1152"/>
      <c r="C93" s="298"/>
      <c r="D93" s="298"/>
      <c r="E93" s="1152"/>
      <c r="F93" s="298"/>
      <c r="G93" s="298"/>
      <c r="H93" s="1152"/>
      <c r="I93" s="298"/>
      <c r="J93" s="298"/>
      <c r="K93" s="1152"/>
      <c r="L93" s="298"/>
      <c r="M93" s="298"/>
      <c r="N93" s="1152"/>
      <c r="O93" s="299"/>
      <c r="P93" s="310"/>
      <c r="Q93" s="1158" t="s">
        <v>17</v>
      </c>
      <c r="R93" s="1158" t="str">
        <f ca="1">SK!E96</f>
        <v/>
      </c>
      <c r="S93" s="1160">
        <v>18</v>
      </c>
      <c r="T93" s="1152"/>
      <c r="U93" s="298"/>
      <c r="V93" s="298"/>
      <c r="W93" s="1152"/>
      <c r="X93" s="298"/>
      <c r="Y93" s="298"/>
      <c r="Z93" s="1152"/>
      <c r="AA93" s="298"/>
      <c r="AB93" s="298"/>
      <c r="AC93" s="1152"/>
      <c r="AD93" s="298"/>
      <c r="AE93" s="298"/>
      <c r="AF93" s="1152"/>
      <c r="AG93" s="299"/>
      <c r="AH93" s="310"/>
      <c r="AI93" s="1164" t="s">
        <v>17</v>
      </c>
      <c r="AJ93" s="1151" t="str">
        <f ca="1">SK!AC96</f>
        <v/>
      </c>
    </row>
    <row r="94" spans="1:36" ht="12.5" customHeight="1" thickBot="1">
      <c r="A94" s="1161"/>
      <c r="B94" s="1153"/>
      <c r="C94" s="304"/>
      <c r="D94" s="304"/>
      <c r="E94" s="1153"/>
      <c r="F94" s="304"/>
      <c r="G94" s="304"/>
      <c r="H94" s="1153"/>
      <c r="I94" s="304"/>
      <c r="J94" s="304"/>
      <c r="K94" s="1153"/>
      <c r="L94" s="304"/>
      <c r="M94" s="304"/>
      <c r="N94" s="1153"/>
      <c r="O94" s="305"/>
      <c r="P94" s="312"/>
      <c r="Q94" s="1159"/>
      <c r="R94" s="1159"/>
      <c r="S94" s="1161"/>
      <c r="T94" s="1153"/>
      <c r="U94" s="304"/>
      <c r="V94" s="304"/>
      <c r="W94" s="1153"/>
      <c r="X94" s="304"/>
      <c r="Y94" s="304"/>
      <c r="Z94" s="1153"/>
      <c r="AA94" s="304"/>
      <c r="AB94" s="304"/>
      <c r="AC94" s="1153"/>
      <c r="AD94" s="304"/>
      <c r="AE94" s="304"/>
      <c r="AF94" s="1153"/>
      <c r="AG94" s="305"/>
      <c r="AH94" s="312"/>
      <c r="AI94" s="1165"/>
      <c r="AJ94" s="1151"/>
    </row>
    <row r="95" spans="1:36" ht="12.5" customHeight="1">
      <c r="A95" s="1179">
        <v>19</v>
      </c>
      <c r="B95" s="1154"/>
      <c r="C95" s="308"/>
      <c r="D95" s="308"/>
      <c r="E95" s="1154"/>
      <c r="F95" s="308"/>
      <c r="G95" s="308"/>
      <c r="H95" s="1154"/>
      <c r="I95" s="308"/>
      <c r="J95" s="308"/>
      <c r="K95" s="1154"/>
      <c r="L95" s="308"/>
      <c r="M95" s="308"/>
      <c r="N95" s="1154"/>
      <c r="O95" s="308"/>
      <c r="P95" s="313"/>
      <c r="Q95" s="1156" t="s">
        <v>17</v>
      </c>
      <c r="R95" s="1156" t="str">
        <f ca="1">SK!E98</f>
        <v/>
      </c>
      <c r="S95" s="1179">
        <v>19</v>
      </c>
      <c r="T95" s="1154"/>
      <c r="U95" s="308"/>
      <c r="V95" s="308"/>
      <c r="W95" s="1154"/>
      <c r="X95" s="308"/>
      <c r="Y95" s="308"/>
      <c r="Z95" s="1154"/>
      <c r="AA95" s="308"/>
      <c r="AB95" s="308"/>
      <c r="AC95" s="1154"/>
      <c r="AD95" s="308"/>
      <c r="AE95" s="308"/>
      <c r="AF95" s="1154"/>
      <c r="AG95" s="308"/>
      <c r="AH95" s="313"/>
      <c r="AI95" s="1162" t="s">
        <v>17</v>
      </c>
      <c r="AJ95" s="1150" t="str">
        <f ca="1">SK!AC98</f>
        <v/>
      </c>
    </row>
    <row r="96" spans="1:36" ht="12.5" customHeight="1" thickBot="1">
      <c r="A96" s="1180"/>
      <c r="B96" s="1155"/>
      <c r="C96" s="302"/>
      <c r="D96" s="302"/>
      <c r="E96" s="1155"/>
      <c r="F96" s="302"/>
      <c r="G96" s="302"/>
      <c r="H96" s="1155"/>
      <c r="I96" s="302"/>
      <c r="J96" s="302"/>
      <c r="K96" s="1155"/>
      <c r="L96" s="302"/>
      <c r="M96" s="302"/>
      <c r="N96" s="1155"/>
      <c r="O96" s="302"/>
      <c r="P96" s="311"/>
      <c r="Q96" s="1157"/>
      <c r="R96" s="1157"/>
      <c r="S96" s="1180"/>
      <c r="T96" s="1155"/>
      <c r="U96" s="302"/>
      <c r="V96" s="302"/>
      <c r="W96" s="1155"/>
      <c r="X96" s="302"/>
      <c r="Y96" s="302"/>
      <c r="Z96" s="1155"/>
      <c r="AA96" s="302"/>
      <c r="AB96" s="302"/>
      <c r="AC96" s="1155"/>
      <c r="AD96" s="302"/>
      <c r="AE96" s="302"/>
      <c r="AF96" s="1155"/>
      <c r="AG96" s="302"/>
      <c r="AH96" s="311"/>
      <c r="AI96" s="1163"/>
      <c r="AJ96" s="1150"/>
    </row>
    <row r="97" spans="1:36" ht="12.5" customHeight="1">
      <c r="A97" s="1160">
        <v>20</v>
      </c>
      <c r="B97" s="1152"/>
      <c r="C97" s="299"/>
      <c r="D97" s="299"/>
      <c r="E97" s="1152"/>
      <c r="F97" s="299"/>
      <c r="G97" s="299"/>
      <c r="H97" s="1152"/>
      <c r="I97" s="299"/>
      <c r="J97" s="299"/>
      <c r="K97" s="1152"/>
      <c r="L97" s="299"/>
      <c r="M97" s="299"/>
      <c r="N97" s="1152"/>
      <c r="O97" s="299"/>
      <c r="P97" s="310"/>
      <c r="Q97" s="1158" t="s">
        <v>17</v>
      </c>
      <c r="R97" s="1158" t="str">
        <f ca="1">SK!E100</f>
        <v/>
      </c>
      <c r="S97" s="1160">
        <v>20</v>
      </c>
      <c r="T97" s="1152"/>
      <c r="U97" s="299"/>
      <c r="V97" s="299"/>
      <c r="W97" s="1152"/>
      <c r="X97" s="299"/>
      <c r="Y97" s="299"/>
      <c r="Z97" s="1152"/>
      <c r="AA97" s="299"/>
      <c r="AB97" s="299"/>
      <c r="AC97" s="1152"/>
      <c r="AD97" s="299"/>
      <c r="AE97" s="299"/>
      <c r="AF97" s="1152"/>
      <c r="AG97" s="299"/>
      <c r="AH97" s="310"/>
      <c r="AI97" s="1164" t="s">
        <v>17</v>
      </c>
      <c r="AJ97" s="1151" t="str">
        <f ca="1">SK!AC100</f>
        <v/>
      </c>
    </row>
    <row r="98" spans="1:36" ht="12.5" customHeight="1" thickBot="1">
      <c r="A98" s="1161"/>
      <c r="B98" s="1153"/>
      <c r="C98" s="305"/>
      <c r="D98" s="305"/>
      <c r="E98" s="1153"/>
      <c r="F98" s="305"/>
      <c r="G98" s="305"/>
      <c r="H98" s="1153"/>
      <c r="I98" s="305"/>
      <c r="J98" s="305"/>
      <c r="K98" s="1153"/>
      <c r="L98" s="305"/>
      <c r="M98" s="305"/>
      <c r="N98" s="1153"/>
      <c r="O98" s="305"/>
      <c r="P98" s="312"/>
      <c r="Q98" s="1159"/>
      <c r="R98" s="1159"/>
      <c r="S98" s="1161"/>
      <c r="T98" s="1153"/>
      <c r="U98" s="305"/>
      <c r="V98" s="305"/>
      <c r="W98" s="1153"/>
      <c r="X98" s="305"/>
      <c r="Y98" s="305"/>
      <c r="Z98" s="1153"/>
      <c r="AA98" s="305"/>
      <c r="AB98" s="305"/>
      <c r="AC98" s="1153"/>
      <c r="AD98" s="305"/>
      <c r="AE98" s="305"/>
      <c r="AF98" s="1153"/>
      <c r="AG98" s="305"/>
      <c r="AH98" s="312"/>
      <c r="AI98" s="1165"/>
      <c r="AJ98" s="1151"/>
    </row>
    <row r="99" spans="1:36" ht="12.5" customHeight="1">
      <c r="A99" s="1189"/>
      <c r="B99" s="1191"/>
      <c r="C99" s="308"/>
      <c r="D99" s="308"/>
      <c r="E99" s="1171"/>
      <c r="F99" s="308"/>
      <c r="G99" s="308"/>
      <c r="H99" s="1171"/>
      <c r="I99" s="308"/>
      <c r="J99" s="308"/>
      <c r="K99" s="1171"/>
      <c r="L99" s="308"/>
      <c r="M99" s="308"/>
      <c r="N99" s="1171"/>
      <c r="O99" s="308"/>
      <c r="P99" s="313"/>
      <c r="Q99" s="1156" t="s">
        <v>17</v>
      </c>
      <c r="R99" s="1156" t="str">
        <f ca="1">SK!E102</f>
        <v/>
      </c>
      <c r="S99" s="1189"/>
      <c r="T99" s="1191"/>
      <c r="U99" s="308"/>
      <c r="V99" s="308"/>
      <c r="W99" s="1171"/>
      <c r="X99" s="308"/>
      <c r="Y99" s="308"/>
      <c r="Z99" s="1171"/>
      <c r="AA99" s="308"/>
      <c r="AB99" s="308"/>
      <c r="AC99" s="1171"/>
      <c r="AD99" s="308"/>
      <c r="AE99" s="308"/>
      <c r="AF99" s="1171"/>
      <c r="AG99" s="308"/>
      <c r="AH99" s="313"/>
      <c r="AI99" s="1162" t="s">
        <v>17</v>
      </c>
      <c r="AJ99" s="1150" t="str">
        <f ca="1">SK!AC102</f>
        <v/>
      </c>
    </row>
    <row r="100" spans="1:36" ht="12.5" customHeight="1" thickBot="1">
      <c r="A100" s="1190"/>
      <c r="B100" s="1192"/>
      <c r="C100" s="302"/>
      <c r="D100" s="302"/>
      <c r="E100" s="1178"/>
      <c r="F100" s="302"/>
      <c r="G100" s="302"/>
      <c r="H100" s="1178"/>
      <c r="I100" s="302"/>
      <c r="J100" s="302"/>
      <c r="K100" s="1178"/>
      <c r="L100" s="302"/>
      <c r="M100" s="302"/>
      <c r="N100" s="1178"/>
      <c r="O100" s="302"/>
      <c r="P100" s="311"/>
      <c r="Q100" s="1157"/>
      <c r="R100" s="1157"/>
      <c r="S100" s="1190"/>
      <c r="T100" s="1192"/>
      <c r="U100" s="302"/>
      <c r="V100" s="302"/>
      <c r="W100" s="1178"/>
      <c r="X100" s="302"/>
      <c r="Y100" s="302"/>
      <c r="Z100" s="1178"/>
      <c r="AA100" s="302"/>
      <c r="AB100" s="302"/>
      <c r="AC100" s="1178"/>
      <c r="AD100" s="302"/>
      <c r="AE100" s="302"/>
      <c r="AF100" s="1178"/>
      <c r="AG100" s="302"/>
      <c r="AH100" s="311"/>
      <c r="AI100" s="1163"/>
      <c r="AJ100" s="1150"/>
    </row>
    <row r="101" spans="1:36" ht="12.5" customHeight="1">
      <c r="A101" s="1185"/>
      <c r="B101" s="1187"/>
      <c r="C101" s="299"/>
      <c r="D101" s="299"/>
      <c r="E101" s="1166"/>
      <c r="F101" s="299"/>
      <c r="G101" s="299"/>
      <c r="H101" s="1166"/>
      <c r="I101" s="299"/>
      <c r="J101" s="299"/>
      <c r="K101" s="1166"/>
      <c r="L101" s="299"/>
      <c r="M101" s="299"/>
      <c r="N101" s="1166"/>
      <c r="O101" s="299"/>
      <c r="P101" s="310"/>
      <c r="Q101" s="1158" t="s">
        <v>17</v>
      </c>
      <c r="R101" s="1158" t="str">
        <f ca="1">SK!E104</f>
        <v/>
      </c>
      <c r="S101" s="1185"/>
      <c r="T101" s="1187"/>
      <c r="U101" s="299"/>
      <c r="V101" s="299"/>
      <c r="W101" s="1166"/>
      <c r="X101" s="299"/>
      <c r="Y101" s="299"/>
      <c r="Z101" s="1166"/>
      <c r="AA101" s="299"/>
      <c r="AB101" s="299"/>
      <c r="AC101" s="1166"/>
      <c r="AD101" s="299"/>
      <c r="AE101" s="299"/>
      <c r="AF101" s="1166"/>
      <c r="AG101" s="299"/>
      <c r="AH101" s="310"/>
      <c r="AI101" s="1164" t="s">
        <v>17</v>
      </c>
      <c r="AJ101" s="1151" t="str">
        <f ca="1">SK!AC104</f>
        <v/>
      </c>
    </row>
    <row r="102" spans="1:36" ht="12.5" customHeight="1" thickBot="1">
      <c r="A102" s="1186"/>
      <c r="B102" s="1188"/>
      <c r="C102" s="305"/>
      <c r="D102" s="305"/>
      <c r="E102" s="1167"/>
      <c r="F102" s="305"/>
      <c r="G102" s="305"/>
      <c r="H102" s="1167"/>
      <c r="I102" s="305"/>
      <c r="J102" s="305"/>
      <c r="K102" s="1167"/>
      <c r="L102" s="305"/>
      <c r="M102" s="305"/>
      <c r="N102" s="1167"/>
      <c r="O102" s="305"/>
      <c r="P102" s="312"/>
      <c r="Q102" s="1159"/>
      <c r="R102" s="1159"/>
      <c r="S102" s="1186"/>
      <c r="T102" s="1188"/>
      <c r="U102" s="305"/>
      <c r="V102" s="305"/>
      <c r="W102" s="1167"/>
      <c r="X102" s="305"/>
      <c r="Y102" s="305"/>
      <c r="Z102" s="1167"/>
      <c r="AA102" s="305"/>
      <c r="AB102" s="305"/>
      <c r="AC102" s="1167"/>
      <c r="AD102" s="305"/>
      <c r="AE102" s="305"/>
      <c r="AF102" s="1167"/>
      <c r="AG102" s="305"/>
      <c r="AH102" s="312"/>
      <c r="AI102" s="1165"/>
      <c r="AJ102" s="1151"/>
    </row>
    <row r="103" spans="1:36" ht="12.5" customHeight="1">
      <c r="A103" s="1189"/>
      <c r="B103" s="1191"/>
      <c r="C103" s="308"/>
      <c r="D103" s="308"/>
      <c r="E103" s="1171"/>
      <c r="F103" s="308"/>
      <c r="G103" s="308"/>
      <c r="H103" s="1171"/>
      <c r="I103" s="308"/>
      <c r="J103" s="308"/>
      <c r="K103" s="1171"/>
      <c r="L103" s="308"/>
      <c r="M103" s="308"/>
      <c r="N103" s="1171"/>
      <c r="O103" s="308"/>
      <c r="P103" s="313"/>
      <c r="Q103" s="1156" t="s">
        <v>17</v>
      </c>
      <c r="R103" s="1156" t="str">
        <f ca="1">SK!E106</f>
        <v/>
      </c>
      <c r="S103" s="1189"/>
      <c r="T103" s="1191"/>
      <c r="U103" s="308"/>
      <c r="V103" s="308"/>
      <c r="W103" s="1171"/>
      <c r="X103" s="308"/>
      <c r="Y103" s="308"/>
      <c r="Z103" s="1171"/>
      <c r="AA103" s="308"/>
      <c r="AB103" s="308"/>
      <c r="AC103" s="1171"/>
      <c r="AD103" s="308"/>
      <c r="AE103" s="308"/>
      <c r="AF103" s="1171"/>
      <c r="AG103" s="308"/>
      <c r="AH103" s="313"/>
      <c r="AI103" s="1162" t="s">
        <v>17</v>
      </c>
      <c r="AJ103" s="1150" t="str">
        <f ca="1">SK!AC106</f>
        <v/>
      </c>
    </row>
    <row r="104" spans="1:36" ht="12.5" customHeight="1" thickBot="1">
      <c r="A104" s="1190"/>
      <c r="B104" s="1192"/>
      <c r="C104" s="302"/>
      <c r="D104" s="302"/>
      <c r="E104" s="1178"/>
      <c r="F104" s="302"/>
      <c r="G104" s="302"/>
      <c r="H104" s="1178"/>
      <c r="I104" s="302"/>
      <c r="J104" s="302"/>
      <c r="K104" s="1178"/>
      <c r="L104" s="302"/>
      <c r="M104" s="302"/>
      <c r="N104" s="1178"/>
      <c r="O104" s="302"/>
      <c r="P104" s="311"/>
      <c r="Q104" s="1157"/>
      <c r="R104" s="1157"/>
      <c r="S104" s="1190"/>
      <c r="T104" s="1192"/>
      <c r="U104" s="302"/>
      <c r="V104" s="302"/>
      <c r="W104" s="1178"/>
      <c r="X104" s="302"/>
      <c r="Y104" s="302"/>
      <c r="Z104" s="1178"/>
      <c r="AA104" s="302"/>
      <c r="AB104" s="302"/>
      <c r="AC104" s="1178"/>
      <c r="AD104" s="302"/>
      <c r="AE104" s="302"/>
      <c r="AF104" s="1178"/>
      <c r="AG104" s="302"/>
      <c r="AH104" s="311"/>
      <c r="AI104" s="1163"/>
      <c r="AJ104" s="1150"/>
    </row>
    <row r="105" spans="1:36" ht="12.5" customHeight="1">
      <c r="A105" s="1185"/>
      <c r="B105" s="1187"/>
      <c r="C105" s="299"/>
      <c r="D105" s="299"/>
      <c r="E105" s="1166"/>
      <c r="F105" s="299"/>
      <c r="G105" s="299"/>
      <c r="H105" s="1166"/>
      <c r="I105" s="299"/>
      <c r="J105" s="299"/>
      <c r="K105" s="1166"/>
      <c r="L105" s="299"/>
      <c r="M105" s="299"/>
      <c r="N105" s="1166"/>
      <c r="O105" s="299"/>
      <c r="P105" s="310"/>
      <c r="Q105" s="1158" t="s">
        <v>17</v>
      </c>
      <c r="R105" s="1158" t="str">
        <f ca="1">SK!E108</f>
        <v/>
      </c>
      <c r="S105" s="1185"/>
      <c r="T105" s="1187"/>
      <c r="U105" s="299"/>
      <c r="V105" s="299"/>
      <c r="W105" s="1166"/>
      <c r="X105" s="299"/>
      <c r="Y105" s="299"/>
      <c r="Z105" s="1166"/>
      <c r="AA105" s="299"/>
      <c r="AB105" s="299"/>
      <c r="AC105" s="1166"/>
      <c r="AD105" s="299"/>
      <c r="AE105" s="299"/>
      <c r="AF105" s="1166"/>
      <c r="AG105" s="299"/>
      <c r="AH105" s="310"/>
      <c r="AI105" s="1164" t="s">
        <v>17</v>
      </c>
      <c r="AJ105" s="1151" t="str">
        <f ca="1">SK!AC108</f>
        <v/>
      </c>
    </row>
    <row r="106" spans="1:36" ht="12.5" customHeight="1" thickBot="1">
      <c r="A106" s="1186"/>
      <c r="B106" s="1188"/>
      <c r="C106" s="305"/>
      <c r="D106" s="305"/>
      <c r="E106" s="1167"/>
      <c r="F106" s="305"/>
      <c r="G106" s="305"/>
      <c r="H106" s="1167"/>
      <c r="I106" s="305"/>
      <c r="J106" s="305"/>
      <c r="K106" s="1167"/>
      <c r="L106" s="305"/>
      <c r="M106" s="305"/>
      <c r="N106" s="1167"/>
      <c r="O106" s="305"/>
      <c r="P106" s="312"/>
      <c r="Q106" s="1159"/>
      <c r="R106" s="1159"/>
      <c r="S106" s="1186"/>
      <c r="T106" s="1188"/>
      <c r="U106" s="305"/>
      <c r="V106" s="305"/>
      <c r="W106" s="1167"/>
      <c r="X106" s="305"/>
      <c r="Y106" s="305"/>
      <c r="Z106" s="1167"/>
      <c r="AA106" s="305"/>
      <c r="AB106" s="305"/>
      <c r="AC106" s="1167"/>
      <c r="AD106" s="305"/>
      <c r="AE106" s="305"/>
      <c r="AF106" s="1167"/>
      <c r="AG106" s="305"/>
      <c r="AH106" s="312"/>
      <c r="AI106" s="1165"/>
      <c r="AJ106" s="1151"/>
    </row>
    <row r="107" spans="1:36" ht="12.5" customHeight="1">
      <c r="A107" s="1189"/>
      <c r="B107" s="1191"/>
      <c r="C107" s="308"/>
      <c r="D107" s="308"/>
      <c r="E107" s="1171"/>
      <c r="F107" s="308"/>
      <c r="G107" s="308"/>
      <c r="H107" s="1171"/>
      <c r="I107" s="308"/>
      <c r="J107" s="308"/>
      <c r="K107" s="1171"/>
      <c r="L107" s="308"/>
      <c r="M107" s="308"/>
      <c r="N107" s="1171"/>
      <c r="O107" s="308"/>
      <c r="P107" s="313"/>
      <c r="Q107" s="1156" t="s">
        <v>17</v>
      </c>
      <c r="R107" s="1156" t="str">
        <f ca="1">SK!E110</f>
        <v/>
      </c>
      <c r="S107" s="1189"/>
      <c r="T107" s="1191"/>
      <c r="U107" s="308"/>
      <c r="V107" s="308"/>
      <c r="W107" s="1171"/>
      <c r="X107" s="308"/>
      <c r="Y107" s="308"/>
      <c r="Z107" s="1171"/>
      <c r="AA107" s="308"/>
      <c r="AB107" s="308"/>
      <c r="AC107" s="1171"/>
      <c r="AD107" s="308"/>
      <c r="AE107" s="308"/>
      <c r="AF107" s="1171"/>
      <c r="AG107" s="308"/>
      <c r="AH107" s="313"/>
      <c r="AI107" s="1162" t="s">
        <v>17</v>
      </c>
      <c r="AJ107" s="1150" t="str">
        <f ca="1">SK!AC110</f>
        <v/>
      </c>
    </row>
    <row r="108" spans="1:36" ht="12" customHeight="1" thickBot="1">
      <c r="A108" s="1194"/>
      <c r="B108" s="1193"/>
      <c r="C108" s="305"/>
      <c r="D108" s="305"/>
      <c r="E108" s="1172"/>
      <c r="F108" s="305"/>
      <c r="G108" s="305"/>
      <c r="H108" s="1172"/>
      <c r="I108" s="305"/>
      <c r="J108" s="305"/>
      <c r="K108" s="1172"/>
      <c r="L108" s="305"/>
      <c r="M108" s="305"/>
      <c r="N108" s="1172"/>
      <c r="O108" s="305"/>
      <c r="P108" s="312"/>
      <c r="Q108" s="1157"/>
      <c r="R108" s="1157"/>
      <c r="S108" s="1194"/>
      <c r="T108" s="1193"/>
      <c r="U108" s="305"/>
      <c r="V108" s="305"/>
      <c r="W108" s="1172"/>
      <c r="X108" s="305"/>
      <c r="Y108" s="305"/>
      <c r="Z108" s="1172"/>
      <c r="AA108" s="305"/>
      <c r="AB108" s="305"/>
      <c r="AC108" s="1172"/>
      <c r="AD108" s="305"/>
      <c r="AE108" s="305"/>
      <c r="AF108" s="1172"/>
      <c r="AG108" s="305"/>
      <c r="AH108" s="312"/>
      <c r="AI108" s="1173"/>
      <c r="AJ108" s="1150"/>
    </row>
    <row r="109" spans="1:36" ht="12" customHeight="1">
      <c r="A109" s="1198" t="s">
        <v>136</v>
      </c>
      <c r="B109" s="1199"/>
      <c r="C109" s="1199"/>
      <c r="D109" s="1199"/>
      <c r="E109" s="1199"/>
      <c r="F109" s="1199"/>
      <c r="G109" s="1199"/>
      <c r="H109" s="1199"/>
      <c r="I109" s="1199"/>
      <c r="J109" s="1199"/>
      <c r="K109" s="1199"/>
      <c r="L109" s="1199"/>
      <c r="M109" s="1199"/>
      <c r="N109" s="1199"/>
      <c r="O109" s="1199"/>
      <c r="P109" s="1199"/>
      <c r="Q109" s="1200"/>
      <c r="R109" s="295"/>
      <c r="S109" s="1198" t="s">
        <v>136</v>
      </c>
      <c r="T109" s="1199"/>
      <c r="U109" s="1199"/>
      <c r="V109" s="1199"/>
      <c r="W109" s="1199"/>
      <c r="X109" s="1199"/>
      <c r="Y109" s="1199"/>
      <c r="Z109" s="1199"/>
      <c r="AA109" s="1199"/>
      <c r="AB109" s="1199"/>
      <c r="AC109" s="1199"/>
      <c r="AD109" s="1199"/>
      <c r="AE109" s="1199"/>
      <c r="AF109" s="1199"/>
      <c r="AG109" s="1199"/>
      <c r="AH109" s="1199"/>
      <c r="AI109" s="1200"/>
    </row>
    <row r="110" spans="1:36" ht="12" customHeight="1">
      <c r="A110" s="1175" t="s">
        <v>34</v>
      </c>
      <c r="B110" s="1176"/>
      <c r="C110" s="1176"/>
      <c r="D110" s="1176"/>
      <c r="E110" s="1176"/>
      <c r="F110" s="1176"/>
      <c r="G110" s="1176"/>
      <c r="H110" s="1176"/>
      <c r="I110" s="1176"/>
      <c r="J110" s="1176"/>
      <c r="K110" s="1176"/>
      <c r="L110" s="1176"/>
      <c r="M110" s="1176"/>
      <c r="N110" s="1176"/>
      <c r="O110" s="1176"/>
      <c r="P110" s="1176"/>
      <c r="Q110" s="1177"/>
      <c r="R110" s="296"/>
      <c r="S110" s="1175" t="s">
        <v>34</v>
      </c>
      <c r="T110" s="1176"/>
      <c r="U110" s="1176"/>
      <c r="V110" s="1176"/>
      <c r="W110" s="1176"/>
      <c r="X110" s="1176"/>
      <c r="Y110" s="1176"/>
      <c r="Z110" s="1176"/>
      <c r="AA110" s="1176"/>
      <c r="AB110" s="1176"/>
      <c r="AC110" s="1176"/>
      <c r="AD110" s="1176"/>
      <c r="AE110" s="1176"/>
      <c r="AF110" s="1176"/>
      <c r="AG110" s="1176"/>
      <c r="AH110" s="1176"/>
      <c r="AI110" s="1177"/>
    </row>
    <row r="111" spans="1:36" ht="12" customHeight="1">
      <c r="A111" s="1175" t="s">
        <v>33</v>
      </c>
      <c r="B111" s="1176"/>
      <c r="C111" s="1176"/>
      <c r="D111" s="1176"/>
      <c r="E111" s="1176"/>
      <c r="F111" s="1176"/>
      <c r="G111" s="1176"/>
      <c r="H111" s="1176"/>
      <c r="I111" s="1176"/>
      <c r="J111" s="1176"/>
      <c r="K111" s="1176"/>
      <c r="L111" s="1176"/>
      <c r="M111" s="1176"/>
      <c r="N111" s="1176"/>
      <c r="O111" s="1176"/>
      <c r="P111" s="1176"/>
      <c r="Q111" s="1177"/>
      <c r="R111" s="296"/>
      <c r="S111" s="1175" t="s">
        <v>33</v>
      </c>
      <c r="T111" s="1176"/>
      <c r="U111" s="1176"/>
      <c r="V111" s="1176"/>
      <c r="W111" s="1176"/>
      <c r="X111" s="1176"/>
      <c r="Y111" s="1176"/>
      <c r="Z111" s="1176"/>
      <c r="AA111" s="1176"/>
      <c r="AB111" s="1176"/>
      <c r="AC111" s="1176"/>
      <c r="AD111" s="1176"/>
      <c r="AE111" s="1176"/>
      <c r="AF111" s="1176"/>
      <c r="AG111" s="1176"/>
      <c r="AH111" s="1176"/>
      <c r="AI111" s="1177"/>
    </row>
    <row r="112" spans="1:36" ht="12" customHeight="1" thickBot="1">
      <c r="A112" s="1195" t="s">
        <v>32</v>
      </c>
      <c r="B112" s="1196"/>
      <c r="C112" s="1196"/>
      <c r="D112" s="1196"/>
      <c r="E112" s="1196"/>
      <c r="F112" s="1196"/>
      <c r="G112" s="1196"/>
      <c r="H112" s="1196"/>
      <c r="I112" s="1196"/>
      <c r="J112" s="1196"/>
      <c r="K112" s="1196"/>
      <c r="L112" s="1196"/>
      <c r="M112" s="1196"/>
      <c r="N112" s="1196"/>
      <c r="O112" s="1196"/>
      <c r="P112" s="1196"/>
      <c r="Q112" s="1197"/>
      <c r="R112" s="297"/>
      <c r="S112" s="1195" t="s">
        <v>32</v>
      </c>
      <c r="T112" s="1196"/>
      <c r="U112" s="1196"/>
      <c r="V112" s="1196"/>
      <c r="W112" s="1196"/>
      <c r="X112" s="1196"/>
      <c r="Y112" s="1196"/>
      <c r="Z112" s="1196"/>
      <c r="AA112" s="1196"/>
      <c r="AB112" s="1196"/>
      <c r="AC112" s="1196"/>
      <c r="AD112" s="1196"/>
      <c r="AE112" s="1196"/>
      <c r="AF112" s="1196"/>
      <c r="AG112" s="1196"/>
      <c r="AH112" s="1196"/>
      <c r="AI112" s="1197"/>
    </row>
  </sheetData>
  <mergeCells count="852">
    <mergeCell ref="Q105:Q106"/>
    <mergeCell ref="R105:R106"/>
    <mergeCell ref="Q93:Q94"/>
    <mergeCell ref="R91:R92"/>
    <mergeCell ref="R93:R94"/>
    <mergeCell ref="S91:S92"/>
    <mergeCell ref="S93:S94"/>
    <mergeCell ref="Z105:Z106"/>
    <mergeCell ref="S99:S100"/>
    <mergeCell ref="R99:R100"/>
    <mergeCell ref="B107:B108"/>
    <mergeCell ref="N107:N108"/>
    <mergeCell ref="R103:R104"/>
    <mergeCell ref="Q101:Q102"/>
    <mergeCell ref="R107:R108"/>
    <mergeCell ref="K105:K106"/>
    <mergeCell ref="N105:N106"/>
    <mergeCell ref="AG1:AH1"/>
    <mergeCell ref="AG57:AH57"/>
    <mergeCell ref="S107:S108"/>
    <mergeCell ref="AC107:AC108"/>
    <mergeCell ref="S103:S104"/>
    <mergeCell ref="Z103:Z104"/>
    <mergeCell ref="W105:W106"/>
    <mergeCell ref="AC103:AC104"/>
    <mergeCell ref="AF103:AF104"/>
    <mergeCell ref="AF101:AF102"/>
    <mergeCell ref="A110:Q110"/>
    <mergeCell ref="AF107:AF108"/>
    <mergeCell ref="A112:Q112"/>
    <mergeCell ref="S112:AI112"/>
    <mergeCell ref="AI107:AI108"/>
    <mergeCell ref="A109:Q109"/>
    <mergeCell ref="S109:AI109"/>
    <mergeCell ref="W107:W108"/>
    <mergeCell ref="Z107:Z108"/>
    <mergeCell ref="A111:Q111"/>
    <mergeCell ref="A107:A108"/>
    <mergeCell ref="A105:A106"/>
    <mergeCell ref="B105:B106"/>
    <mergeCell ref="E105:E106"/>
    <mergeCell ref="S111:AI111"/>
    <mergeCell ref="T107:T108"/>
    <mergeCell ref="Q107:Q108"/>
    <mergeCell ref="E107:E108"/>
    <mergeCell ref="H107:H108"/>
    <mergeCell ref="K107:K108"/>
    <mergeCell ref="H105:H106"/>
    <mergeCell ref="S110:AI110"/>
    <mergeCell ref="W103:W104"/>
    <mergeCell ref="W101:W102"/>
    <mergeCell ref="T103:T104"/>
    <mergeCell ref="T101:T102"/>
    <mergeCell ref="AC105:AC106"/>
    <mergeCell ref="AF105:AF106"/>
    <mergeCell ref="S105:S106"/>
    <mergeCell ref="T105:T106"/>
    <mergeCell ref="AI103:AI104"/>
    <mergeCell ref="AI105:AI106"/>
    <mergeCell ref="Q103:Q104"/>
    <mergeCell ref="T99:T100"/>
    <mergeCell ref="Z99:Z100"/>
    <mergeCell ref="W99:W100"/>
    <mergeCell ref="Z101:Z102"/>
    <mergeCell ref="AI99:AI100"/>
    <mergeCell ref="AF99:AF100"/>
    <mergeCell ref="AI101:AI102"/>
    <mergeCell ref="AC99:AC100"/>
    <mergeCell ref="K99:K100"/>
    <mergeCell ref="AC101:AC102"/>
    <mergeCell ref="S101:S102"/>
    <mergeCell ref="N99:N100"/>
    <mergeCell ref="Q99:Q100"/>
    <mergeCell ref="A103:A104"/>
    <mergeCell ref="B103:B104"/>
    <mergeCell ref="E103:E104"/>
    <mergeCell ref="H103:H104"/>
    <mergeCell ref="A101:A102"/>
    <mergeCell ref="B101:B102"/>
    <mergeCell ref="E101:E102"/>
    <mergeCell ref="H101:H102"/>
    <mergeCell ref="R101:R102"/>
    <mergeCell ref="A99:A100"/>
    <mergeCell ref="H97:H98"/>
    <mergeCell ref="B99:B100"/>
    <mergeCell ref="E99:E100"/>
    <mergeCell ref="K95:K96"/>
    <mergeCell ref="N95:N96"/>
    <mergeCell ref="R95:R96"/>
    <mergeCell ref="K103:K104"/>
    <mergeCell ref="N103:N104"/>
    <mergeCell ref="K101:K102"/>
    <mergeCell ref="N101:N102"/>
    <mergeCell ref="H95:H96"/>
    <mergeCell ref="H99:H100"/>
    <mergeCell ref="A97:A98"/>
    <mergeCell ref="A95:A96"/>
    <mergeCell ref="B95:B96"/>
    <mergeCell ref="E95:E96"/>
    <mergeCell ref="E97:E98"/>
    <mergeCell ref="B97:B98"/>
    <mergeCell ref="Q97:Q98"/>
    <mergeCell ref="S97:S98"/>
    <mergeCell ref="S95:S96"/>
    <mergeCell ref="AC97:AC98"/>
    <mergeCell ref="AF97:AF98"/>
    <mergeCell ref="AF95:AF96"/>
    <mergeCell ref="Z97:Z98"/>
    <mergeCell ref="T95:T96"/>
    <mergeCell ref="W95:W96"/>
    <mergeCell ref="AI95:AI96"/>
    <mergeCell ref="K97:K98"/>
    <mergeCell ref="N97:N98"/>
    <mergeCell ref="Z95:Z96"/>
    <mergeCell ref="T97:T98"/>
    <mergeCell ref="R97:R98"/>
    <mergeCell ref="W97:W98"/>
    <mergeCell ref="Q95:Q96"/>
    <mergeCell ref="AI97:AI98"/>
    <mergeCell ref="AC95:AC96"/>
    <mergeCell ref="A93:A94"/>
    <mergeCell ref="B93:B94"/>
    <mergeCell ref="E93:E94"/>
    <mergeCell ref="H93:H94"/>
    <mergeCell ref="K93:K94"/>
    <mergeCell ref="N93:N94"/>
    <mergeCell ref="Q91:Q92"/>
    <mergeCell ref="AC91:AC92"/>
    <mergeCell ref="AF91:AF92"/>
    <mergeCell ref="W93:W94"/>
    <mergeCell ref="Z93:Z94"/>
    <mergeCell ref="Z91:Z92"/>
    <mergeCell ref="T93:T94"/>
    <mergeCell ref="A91:A92"/>
    <mergeCell ref="B91:B92"/>
    <mergeCell ref="E91:E92"/>
    <mergeCell ref="H91:H92"/>
    <mergeCell ref="K91:K92"/>
    <mergeCell ref="N91:N92"/>
    <mergeCell ref="AI91:AI92"/>
    <mergeCell ref="AI93:AI94"/>
    <mergeCell ref="AC93:AC94"/>
    <mergeCell ref="AF93:AF94"/>
    <mergeCell ref="T91:T92"/>
    <mergeCell ref="W91:W92"/>
    <mergeCell ref="W89:W90"/>
    <mergeCell ref="Q89:Q90"/>
    <mergeCell ref="N89:N90"/>
    <mergeCell ref="A87:A88"/>
    <mergeCell ref="B87:B88"/>
    <mergeCell ref="E87:E88"/>
    <mergeCell ref="K89:K90"/>
    <mergeCell ref="A89:A90"/>
    <mergeCell ref="B89:B90"/>
    <mergeCell ref="E89:E90"/>
    <mergeCell ref="H89:H90"/>
    <mergeCell ref="K87:K88"/>
    <mergeCell ref="W87:W88"/>
    <mergeCell ref="H87:H88"/>
    <mergeCell ref="S89:S90"/>
    <mergeCell ref="T89:T90"/>
    <mergeCell ref="R89:R90"/>
    <mergeCell ref="T87:T88"/>
    <mergeCell ref="R87:R88"/>
    <mergeCell ref="Q87:Q88"/>
    <mergeCell ref="AI85:AI86"/>
    <mergeCell ref="S87:S88"/>
    <mergeCell ref="N87:N88"/>
    <mergeCell ref="AI83:AI84"/>
    <mergeCell ref="Z83:Z84"/>
    <mergeCell ref="AC83:AC84"/>
    <mergeCell ref="Z87:Z88"/>
    <mergeCell ref="Q83:Q84"/>
    <mergeCell ref="R83:R84"/>
    <mergeCell ref="W83:W84"/>
    <mergeCell ref="AC85:AC86"/>
    <mergeCell ref="AF83:AF84"/>
    <mergeCell ref="AC89:AC90"/>
    <mergeCell ref="AF89:AF90"/>
    <mergeCell ref="AC87:AC88"/>
    <mergeCell ref="AF87:AF88"/>
    <mergeCell ref="Z89:Z90"/>
    <mergeCell ref="AI87:AI88"/>
    <mergeCell ref="S83:S84"/>
    <mergeCell ref="T83:T84"/>
    <mergeCell ref="Z85:Z86"/>
    <mergeCell ref="S85:S86"/>
    <mergeCell ref="W85:W86"/>
    <mergeCell ref="T85:T86"/>
    <mergeCell ref="AI89:AI90"/>
    <mergeCell ref="AF85:AF86"/>
    <mergeCell ref="R85:R86"/>
    <mergeCell ref="Q85:Q86"/>
    <mergeCell ref="K85:K86"/>
    <mergeCell ref="N85:N86"/>
    <mergeCell ref="A83:A84"/>
    <mergeCell ref="B83:B84"/>
    <mergeCell ref="E83:E84"/>
    <mergeCell ref="H83:H84"/>
    <mergeCell ref="H81:H82"/>
    <mergeCell ref="N81:N82"/>
    <mergeCell ref="K81:K82"/>
    <mergeCell ref="S81:S82"/>
    <mergeCell ref="K83:K84"/>
    <mergeCell ref="N83:N84"/>
    <mergeCell ref="AF79:AF80"/>
    <mergeCell ref="Z79:Z80"/>
    <mergeCell ref="A85:A86"/>
    <mergeCell ref="B85:B86"/>
    <mergeCell ref="E85:E86"/>
    <mergeCell ref="H85:H86"/>
    <mergeCell ref="AC81:AC82"/>
    <mergeCell ref="A81:A82"/>
    <mergeCell ref="B81:B82"/>
    <mergeCell ref="E81:E82"/>
    <mergeCell ref="T81:T82"/>
    <mergeCell ref="W81:W82"/>
    <mergeCell ref="Z81:Z82"/>
    <mergeCell ref="AI81:AI82"/>
    <mergeCell ref="E79:E80"/>
    <mergeCell ref="H79:H80"/>
    <mergeCell ref="AF81:AF82"/>
    <mergeCell ref="W79:W80"/>
    <mergeCell ref="Q81:Q82"/>
    <mergeCell ref="R81:R82"/>
    <mergeCell ref="W77:W78"/>
    <mergeCell ref="AC77:AC78"/>
    <mergeCell ref="N77:N78"/>
    <mergeCell ref="Q77:Q78"/>
    <mergeCell ref="T77:T78"/>
    <mergeCell ref="T79:T80"/>
    <mergeCell ref="S79:S80"/>
    <mergeCell ref="S77:S78"/>
    <mergeCell ref="A79:A80"/>
    <mergeCell ref="B79:B80"/>
    <mergeCell ref="K79:K80"/>
    <mergeCell ref="R79:R80"/>
    <mergeCell ref="N79:N80"/>
    <mergeCell ref="Q79:Q80"/>
    <mergeCell ref="R77:R78"/>
    <mergeCell ref="B73:B74"/>
    <mergeCell ref="E73:E74"/>
    <mergeCell ref="E75:E76"/>
    <mergeCell ref="N75:N76"/>
    <mergeCell ref="N73:N74"/>
    <mergeCell ref="Q73:Q74"/>
    <mergeCell ref="Q75:Q76"/>
    <mergeCell ref="A77:A78"/>
    <mergeCell ref="B77:B78"/>
    <mergeCell ref="H75:H76"/>
    <mergeCell ref="K75:K76"/>
    <mergeCell ref="E77:E78"/>
    <mergeCell ref="H77:H78"/>
    <mergeCell ref="K77:K78"/>
    <mergeCell ref="A75:A76"/>
    <mergeCell ref="B75:B76"/>
    <mergeCell ref="E69:E70"/>
    <mergeCell ref="H69:H70"/>
    <mergeCell ref="E71:E72"/>
    <mergeCell ref="K69:K70"/>
    <mergeCell ref="N69:N70"/>
    <mergeCell ref="W75:W76"/>
    <mergeCell ref="R75:R76"/>
    <mergeCell ref="T75:T76"/>
    <mergeCell ref="S75:S76"/>
    <mergeCell ref="Q71:Q72"/>
    <mergeCell ref="S71:S72"/>
    <mergeCell ref="H73:H74"/>
    <mergeCell ref="K73:K74"/>
    <mergeCell ref="H71:H72"/>
    <mergeCell ref="K71:K72"/>
    <mergeCell ref="N71:N72"/>
    <mergeCell ref="A73:A74"/>
    <mergeCell ref="S65:S66"/>
    <mergeCell ref="K65:K66"/>
    <mergeCell ref="N65:N66"/>
    <mergeCell ref="R65:R66"/>
    <mergeCell ref="S67:S68"/>
    <mergeCell ref="Q67:Q68"/>
    <mergeCell ref="R67:R68"/>
    <mergeCell ref="A71:A72"/>
    <mergeCell ref="B71:B72"/>
    <mergeCell ref="H65:H66"/>
    <mergeCell ref="A69:A70"/>
    <mergeCell ref="B69:B70"/>
    <mergeCell ref="Q63:Q64"/>
    <mergeCell ref="Q65:Q66"/>
    <mergeCell ref="Q69:Q70"/>
    <mergeCell ref="A67:A68"/>
    <mergeCell ref="B67:B68"/>
    <mergeCell ref="A65:A66"/>
    <mergeCell ref="B65:B66"/>
    <mergeCell ref="R63:R64"/>
    <mergeCell ref="N67:N68"/>
    <mergeCell ref="H67:H68"/>
    <mergeCell ref="K67:K68"/>
    <mergeCell ref="E65:E66"/>
    <mergeCell ref="C58:D58"/>
    <mergeCell ref="F58:G58"/>
    <mergeCell ref="I58:J58"/>
    <mergeCell ref="E67:E68"/>
    <mergeCell ref="E61:E62"/>
    <mergeCell ref="E63:E64"/>
    <mergeCell ref="H63:H64"/>
    <mergeCell ref="K63:K64"/>
    <mergeCell ref="N63:N64"/>
    <mergeCell ref="Q59:Q60"/>
    <mergeCell ref="K59:K60"/>
    <mergeCell ref="H61:H62"/>
    <mergeCell ref="W61:W62"/>
    <mergeCell ref="T59:T60"/>
    <mergeCell ref="T61:T62"/>
    <mergeCell ref="B59:B60"/>
    <mergeCell ref="A61:A62"/>
    <mergeCell ref="A63:A64"/>
    <mergeCell ref="B63:B64"/>
    <mergeCell ref="B61:B62"/>
    <mergeCell ref="A59:A60"/>
    <mergeCell ref="R61:R62"/>
    <mergeCell ref="K61:K62"/>
    <mergeCell ref="Q61:Q62"/>
    <mergeCell ref="N61:N62"/>
    <mergeCell ref="O57:P57"/>
    <mergeCell ref="S61:S62"/>
    <mergeCell ref="W63:W64"/>
    <mergeCell ref="W59:W60"/>
    <mergeCell ref="T63:T64"/>
    <mergeCell ref="S59:S60"/>
    <mergeCell ref="S63:S64"/>
    <mergeCell ref="A55:Q55"/>
    <mergeCell ref="T57:X57"/>
    <mergeCell ref="B57:F57"/>
    <mergeCell ref="G57:H57"/>
    <mergeCell ref="H59:H60"/>
    <mergeCell ref="R59:R60"/>
    <mergeCell ref="N59:N60"/>
    <mergeCell ref="E59:E60"/>
    <mergeCell ref="I57:M57"/>
    <mergeCell ref="Y57:Z57"/>
    <mergeCell ref="U58:V58"/>
    <mergeCell ref="X58:Y58"/>
    <mergeCell ref="O58:P58"/>
    <mergeCell ref="L58:M58"/>
    <mergeCell ref="A56:Q56"/>
    <mergeCell ref="S56:AI56"/>
    <mergeCell ref="Z51:Z52"/>
    <mergeCell ref="E51:E52"/>
    <mergeCell ref="A53:Q53"/>
    <mergeCell ref="S53:AI53"/>
    <mergeCell ref="R51:R52"/>
    <mergeCell ref="S51:S52"/>
    <mergeCell ref="T51:T52"/>
    <mergeCell ref="A54:Q54"/>
    <mergeCell ref="W47:W48"/>
    <mergeCell ref="T49:T50"/>
    <mergeCell ref="W49:W50"/>
    <mergeCell ref="S49:S50"/>
    <mergeCell ref="S47:S48"/>
    <mergeCell ref="T47:T48"/>
    <mergeCell ref="W51:W52"/>
    <mergeCell ref="Z49:Z50"/>
    <mergeCell ref="R49:R50"/>
    <mergeCell ref="E49:E50"/>
    <mergeCell ref="H49:H50"/>
    <mergeCell ref="K49:K50"/>
    <mergeCell ref="N49:N50"/>
    <mergeCell ref="Q49:Q50"/>
    <mergeCell ref="R45:R46"/>
    <mergeCell ref="B49:B50"/>
    <mergeCell ref="N45:N46"/>
    <mergeCell ref="H47:H48"/>
    <mergeCell ref="K47:K48"/>
    <mergeCell ref="Q47:Q48"/>
    <mergeCell ref="H45:H46"/>
    <mergeCell ref="N47:N48"/>
    <mergeCell ref="A43:A44"/>
    <mergeCell ref="B43:B44"/>
    <mergeCell ref="N51:N52"/>
    <mergeCell ref="Q51:Q52"/>
    <mergeCell ref="B51:B52"/>
    <mergeCell ref="H51:H52"/>
    <mergeCell ref="K51:K52"/>
    <mergeCell ref="Q45:Q46"/>
    <mergeCell ref="A51:A52"/>
    <mergeCell ref="A49:A50"/>
    <mergeCell ref="Z47:Z48"/>
    <mergeCell ref="A47:A48"/>
    <mergeCell ref="B47:B48"/>
    <mergeCell ref="K45:K46"/>
    <mergeCell ref="A45:A46"/>
    <mergeCell ref="B45:B46"/>
    <mergeCell ref="E45:E46"/>
    <mergeCell ref="E47:E48"/>
    <mergeCell ref="S45:S46"/>
    <mergeCell ref="T45:T46"/>
    <mergeCell ref="AI47:AI48"/>
    <mergeCell ref="R47:R48"/>
    <mergeCell ref="R43:R44"/>
    <mergeCell ref="AI45:AI46"/>
    <mergeCell ref="AI43:AI44"/>
    <mergeCell ref="S43:S44"/>
    <mergeCell ref="T43:T44"/>
    <mergeCell ref="W43:W44"/>
    <mergeCell ref="Z43:Z44"/>
    <mergeCell ref="AC43:AC44"/>
    <mergeCell ref="Q43:Q44"/>
    <mergeCell ref="E43:E44"/>
    <mergeCell ref="H43:H44"/>
    <mergeCell ref="K43:K44"/>
    <mergeCell ref="N43:N44"/>
    <mergeCell ref="AF47:AF48"/>
    <mergeCell ref="Z45:Z46"/>
    <mergeCell ref="W45:W46"/>
    <mergeCell ref="AC47:AC48"/>
    <mergeCell ref="AC45:AC46"/>
    <mergeCell ref="W39:W40"/>
    <mergeCell ref="Q39:Q40"/>
    <mergeCell ref="T39:T40"/>
    <mergeCell ref="S37:S38"/>
    <mergeCell ref="Q37:Q38"/>
    <mergeCell ref="S39:S40"/>
    <mergeCell ref="R39:R40"/>
    <mergeCell ref="R41:R42"/>
    <mergeCell ref="S41:S42"/>
    <mergeCell ref="A35:A36"/>
    <mergeCell ref="B35:B36"/>
    <mergeCell ref="E35:E36"/>
    <mergeCell ref="H35:H36"/>
    <mergeCell ref="A37:A38"/>
    <mergeCell ref="B37:B38"/>
    <mergeCell ref="K37:K38"/>
    <mergeCell ref="E39:E40"/>
    <mergeCell ref="H39:H40"/>
    <mergeCell ref="N41:N42"/>
    <mergeCell ref="N39:N40"/>
    <mergeCell ref="Z41:Z42"/>
    <mergeCell ref="AC41:AC42"/>
    <mergeCell ref="Z39:Z40"/>
    <mergeCell ref="T41:T42"/>
    <mergeCell ref="W41:W42"/>
    <mergeCell ref="Q41:Q42"/>
    <mergeCell ref="A41:A42"/>
    <mergeCell ref="B41:B42"/>
    <mergeCell ref="E41:E42"/>
    <mergeCell ref="H41:H42"/>
    <mergeCell ref="K41:K42"/>
    <mergeCell ref="E37:E38"/>
    <mergeCell ref="H37:H38"/>
    <mergeCell ref="K39:K40"/>
    <mergeCell ref="A39:A40"/>
    <mergeCell ref="B39:B40"/>
    <mergeCell ref="N37:N38"/>
    <mergeCell ref="K35:K36"/>
    <mergeCell ref="N35:N36"/>
    <mergeCell ref="Q33:Q34"/>
    <mergeCell ref="Q35:Q36"/>
    <mergeCell ref="A33:A34"/>
    <mergeCell ref="B33:B34"/>
    <mergeCell ref="K33:K34"/>
    <mergeCell ref="N33:N34"/>
    <mergeCell ref="E33:E34"/>
    <mergeCell ref="H33:H34"/>
    <mergeCell ref="T35:T36"/>
    <mergeCell ref="A31:A32"/>
    <mergeCell ref="K31:K32"/>
    <mergeCell ref="N31:N32"/>
    <mergeCell ref="Q31:Q32"/>
    <mergeCell ref="E31:E32"/>
    <mergeCell ref="H31:H32"/>
    <mergeCell ref="B31:B32"/>
    <mergeCell ref="AC35:AC36"/>
    <mergeCell ref="T33:T34"/>
    <mergeCell ref="Z35:Z36"/>
    <mergeCell ref="W31:W32"/>
    <mergeCell ref="W33:W34"/>
    <mergeCell ref="AC27:AC28"/>
    <mergeCell ref="W27:W28"/>
    <mergeCell ref="W35:W36"/>
    <mergeCell ref="Z27:Z28"/>
    <mergeCell ref="AC31:AC32"/>
    <mergeCell ref="AC33:AC34"/>
    <mergeCell ref="S35:S36"/>
    <mergeCell ref="AC29:AC30"/>
    <mergeCell ref="Q29:Q30"/>
    <mergeCell ref="S29:S30"/>
    <mergeCell ref="S27:S28"/>
    <mergeCell ref="T27:T28"/>
    <mergeCell ref="R27:R28"/>
    <mergeCell ref="Q27:Q28"/>
    <mergeCell ref="R31:R32"/>
    <mergeCell ref="S31:S32"/>
    <mergeCell ref="T37:T38"/>
    <mergeCell ref="T31:T32"/>
    <mergeCell ref="R37:R38"/>
    <mergeCell ref="T29:T30"/>
    <mergeCell ref="R35:R36"/>
    <mergeCell ref="R33:R34"/>
    <mergeCell ref="S33:S34"/>
    <mergeCell ref="R29:R30"/>
    <mergeCell ref="Z29:Z30"/>
    <mergeCell ref="H29:H30"/>
    <mergeCell ref="B29:B30"/>
    <mergeCell ref="E29:E30"/>
    <mergeCell ref="K29:K30"/>
    <mergeCell ref="N29:N30"/>
    <mergeCell ref="W29:W30"/>
    <mergeCell ref="Z31:Z32"/>
    <mergeCell ref="W37:W38"/>
    <mergeCell ref="Z37:Z38"/>
    <mergeCell ref="A27:A28"/>
    <mergeCell ref="B27:B28"/>
    <mergeCell ref="E27:E28"/>
    <mergeCell ref="H27:H28"/>
    <mergeCell ref="K27:K28"/>
    <mergeCell ref="N27:N28"/>
    <mergeCell ref="A29:A30"/>
    <mergeCell ref="E23:E24"/>
    <mergeCell ref="H23:H24"/>
    <mergeCell ref="K23:K24"/>
    <mergeCell ref="N23:N24"/>
    <mergeCell ref="A23:A24"/>
    <mergeCell ref="B23:B24"/>
    <mergeCell ref="Q23:Q24"/>
    <mergeCell ref="S23:S24"/>
    <mergeCell ref="S25:S26"/>
    <mergeCell ref="T25:T26"/>
    <mergeCell ref="W23:W24"/>
    <mergeCell ref="T23:T24"/>
    <mergeCell ref="R23:R24"/>
    <mergeCell ref="Q25:Q26"/>
    <mergeCell ref="A25:A26"/>
    <mergeCell ref="B25:B26"/>
    <mergeCell ref="E25:E26"/>
    <mergeCell ref="H25:H26"/>
    <mergeCell ref="W25:W26"/>
    <mergeCell ref="R25:R26"/>
    <mergeCell ref="K25:K26"/>
    <mergeCell ref="N25:N26"/>
    <mergeCell ref="E19:E20"/>
    <mergeCell ref="W21:W22"/>
    <mergeCell ref="K19:K20"/>
    <mergeCell ref="N19:N20"/>
    <mergeCell ref="H19:H20"/>
    <mergeCell ref="R21:R22"/>
    <mergeCell ref="K21:K22"/>
    <mergeCell ref="N21:N22"/>
    <mergeCell ref="W19:W20"/>
    <mergeCell ref="Z19:Z20"/>
    <mergeCell ref="AF19:AF20"/>
    <mergeCell ref="Q21:Q22"/>
    <mergeCell ref="S21:S22"/>
    <mergeCell ref="T21:T22"/>
    <mergeCell ref="Q19:Q20"/>
    <mergeCell ref="R19:R20"/>
    <mergeCell ref="AC21:AC22"/>
    <mergeCell ref="Z21:Z22"/>
    <mergeCell ref="A21:A22"/>
    <mergeCell ref="B21:B22"/>
    <mergeCell ref="E21:E22"/>
    <mergeCell ref="H21:H22"/>
    <mergeCell ref="S19:S20"/>
    <mergeCell ref="T19:T20"/>
    <mergeCell ref="A19:A20"/>
    <mergeCell ref="B19:B20"/>
    <mergeCell ref="W13:W14"/>
    <mergeCell ref="N17:N18"/>
    <mergeCell ref="K17:K18"/>
    <mergeCell ref="Q17:Q18"/>
    <mergeCell ref="S17:S18"/>
    <mergeCell ref="T17:T18"/>
    <mergeCell ref="R17:R18"/>
    <mergeCell ref="H17:H18"/>
    <mergeCell ref="W17:W18"/>
    <mergeCell ref="K13:K14"/>
    <mergeCell ref="N13:N14"/>
    <mergeCell ref="K15:K16"/>
    <mergeCell ref="N15:N16"/>
    <mergeCell ref="Q15:Q16"/>
    <mergeCell ref="R15:R16"/>
    <mergeCell ref="Q13:Q14"/>
    <mergeCell ref="W15:W16"/>
    <mergeCell ref="A17:A18"/>
    <mergeCell ref="B17:B18"/>
    <mergeCell ref="E17:E18"/>
    <mergeCell ref="A15:A16"/>
    <mergeCell ref="B15:B16"/>
    <mergeCell ref="E15:E16"/>
    <mergeCell ref="A11:A12"/>
    <mergeCell ref="B11:B12"/>
    <mergeCell ref="E11:E12"/>
    <mergeCell ref="B9:B10"/>
    <mergeCell ref="A13:A14"/>
    <mergeCell ref="B13:B14"/>
    <mergeCell ref="AA2:AB2"/>
    <mergeCell ref="AF7:AF8"/>
    <mergeCell ref="A9:A10"/>
    <mergeCell ref="H9:H10"/>
    <mergeCell ref="K5:K6"/>
    <mergeCell ref="Z3:Z4"/>
    <mergeCell ref="U2:V2"/>
    <mergeCell ref="T5:T6"/>
    <mergeCell ref="W7:W8"/>
    <mergeCell ref="Z7:Z8"/>
    <mergeCell ref="H15:H16"/>
    <mergeCell ref="AG2:AH2"/>
    <mergeCell ref="Q9:Q10"/>
    <mergeCell ref="H11:H12"/>
    <mergeCell ref="N11:N12"/>
    <mergeCell ref="S11:S12"/>
    <mergeCell ref="T11:T12"/>
    <mergeCell ref="W11:W12"/>
    <mergeCell ref="Z11:Z12"/>
    <mergeCell ref="W9:W10"/>
    <mergeCell ref="O1:P1"/>
    <mergeCell ref="S15:S16"/>
    <mergeCell ref="T15:T16"/>
    <mergeCell ref="T13:T14"/>
    <mergeCell ref="S9:S10"/>
    <mergeCell ref="S7:S8"/>
    <mergeCell ref="S5:S6"/>
    <mergeCell ref="O2:P2"/>
    <mergeCell ref="T9:T10"/>
    <mergeCell ref="T7:T8"/>
    <mergeCell ref="B1:F1"/>
    <mergeCell ref="L2:M2"/>
    <mergeCell ref="I1:M1"/>
    <mergeCell ref="G1:H1"/>
    <mergeCell ref="C2:D2"/>
    <mergeCell ref="F2:G2"/>
    <mergeCell ref="I2:J2"/>
    <mergeCell ref="A7:A8"/>
    <mergeCell ref="AA1:AE1"/>
    <mergeCell ref="AD2:AE2"/>
    <mergeCell ref="W5:W6"/>
    <mergeCell ref="AC5:AC6"/>
    <mergeCell ref="T1:X1"/>
    <mergeCell ref="Y1:Z1"/>
    <mergeCell ref="X2:Y2"/>
    <mergeCell ref="AC3:AC4"/>
    <mergeCell ref="AC7:AC8"/>
    <mergeCell ref="Q11:Q12"/>
    <mergeCell ref="E9:E10"/>
    <mergeCell ref="R13:R14"/>
    <mergeCell ref="B7:B8"/>
    <mergeCell ref="E7:E8"/>
    <mergeCell ref="H7:H8"/>
    <mergeCell ref="K7:K8"/>
    <mergeCell ref="E13:E14"/>
    <mergeCell ref="H13:H14"/>
    <mergeCell ref="S13:S14"/>
    <mergeCell ref="K3:K4"/>
    <mergeCell ref="N7:N8"/>
    <mergeCell ref="K9:K10"/>
    <mergeCell ref="N9:N10"/>
    <mergeCell ref="R11:R12"/>
    <mergeCell ref="K11:K12"/>
    <mergeCell ref="R9:R10"/>
    <mergeCell ref="Q7:Q8"/>
    <mergeCell ref="R7:R8"/>
    <mergeCell ref="A5:A6"/>
    <mergeCell ref="B5:B6"/>
    <mergeCell ref="E5:E6"/>
    <mergeCell ref="H5:H6"/>
    <mergeCell ref="A3:A4"/>
    <mergeCell ref="B3:B4"/>
    <mergeCell ref="E3:E4"/>
    <mergeCell ref="H3:H4"/>
    <mergeCell ref="AF5:AF6"/>
    <mergeCell ref="AI3:AI4"/>
    <mergeCell ref="S3:S4"/>
    <mergeCell ref="T3:T4"/>
    <mergeCell ref="W3:W4"/>
    <mergeCell ref="AI5:AI6"/>
    <mergeCell ref="AJ3:AJ4"/>
    <mergeCell ref="AJ5:AJ6"/>
    <mergeCell ref="N3:N4"/>
    <mergeCell ref="N5:N6"/>
    <mergeCell ref="Q5:Q6"/>
    <mergeCell ref="AF3:AF4"/>
    <mergeCell ref="R5:R6"/>
    <mergeCell ref="Q3:Q4"/>
    <mergeCell ref="Z5:Z6"/>
    <mergeCell ref="R3:R4"/>
    <mergeCell ref="AJ7:AJ8"/>
    <mergeCell ref="AI9:AI10"/>
    <mergeCell ref="AI11:AI12"/>
    <mergeCell ref="AF9:AF10"/>
    <mergeCell ref="AJ9:AJ10"/>
    <mergeCell ref="AJ11:AJ12"/>
    <mergeCell ref="Z13:Z14"/>
    <mergeCell ref="AI7:AI8"/>
    <mergeCell ref="AF11:AF12"/>
    <mergeCell ref="AC11:AC12"/>
    <mergeCell ref="Z9:Z10"/>
    <mergeCell ref="AC9:AC10"/>
    <mergeCell ref="AJ13:AJ14"/>
    <mergeCell ref="AC13:AC14"/>
    <mergeCell ref="AI13:AI14"/>
    <mergeCell ref="AI15:AI16"/>
    <mergeCell ref="AF13:AF14"/>
    <mergeCell ref="AC15:AC16"/>
    <mergeCell ref="AF15:AF16"/>
    <mergeCell ref="Z15:Z16"/>
    <mergeCell ref="Z17:Z18"/>
    <mergeCell ref="AC19:AC20"/>
    <mergeCell ref="AI19:AI20"/>
    <mergeCell ref="AF17:AF18"/>
    <mergeCell ref="AI17:AI18"/>
    <mergeCell ref="AC17:AC18"/>
    <mergeCell ref="AF29:AF30"/>
    <mergeCell ref="AJ21:AJ22"/>
    <mergeCell ref="AJ23:AJ24"/>
    <mergeCell ref="AJ27:AJ28"/>
    <mergeCell ref="AJ29:AJ30"/>
    <mergeCell ref="AJ25:AJ26"/>
    <mergeCell ref="AC25:AC26"/>
    <mergeCell ref="AJ19:AJ20"/>
    <mergeCell ref="AJ15:AJ16"/>
    <mergeCell ref="AJ17:AJ18"/>
    <mergeCell ref="Z63:Z64"/>
    <mergeCell ref="AI29:AI30"/>
    <mergeCell ref="AF21:AF22"/>
    <mergeCell ref="AI21:AI22"/>
    <mergeCell ref="AF25:AF26"/>
    <mergeCell ref="AI25:AI26"/>
    <mergeCell ref="AC37:AC38"/>
    <mergeCell ref="AF33:AF34"/>
    <mergeCell ref="Z33:Z34"/>
    <mergeCell ref="AI27:AI28"/>
    <mergeCell ref="AF27:AF28"/>
    <mergeCell ref="AI23:AI24"/>
    <mergeCell ref="Z23:Z24"/>
    <mergeCell ref="Z25:Z26"/>
    <mergeCell ref="AF23:AF24"/>
    <mergeCell ref="AC23:AC24"/>
    <mergeCell ref="AC39:AC40"/>
    <mergeCell ref="AI39:AI40"/>
    <mergeCell ref="AF45:AF46"/>
    <mergeCell ref="AI37:AI38"/>
    <mergeCell ref="AF43:AF44"/>
    <mergeCell ref="AJ81:AJ82"/>
    <mergeCell ref="AJ65:AJ66"/>
    <mergeCell ref="AJ67:AJ68"/>
    <mergeCell ref="AJ69:AJ70"/>
    <mergeCell ref="AJ71:AJ72"/>
    <mergeCell ref="Z75:Z76"/>
    <mergeCell ref="AF77:AF78"/>
    <mergeCell ref="AF75:AF76"/>
    <mergeCell ref="Z77:Z78"/>
    <mergeCell ref="AF61:AF62"/>
    <mergeCell ref="AF59:AF60"/>
    <mergeCell ref="AC61:AC62"/>
    <mergeCell ref="Z61:Z62"/>
    <mergeCell ref="Z59:Z60"/>
    <mergeCell ref="AC59:AC60"/>
    <mergeCell ref="AI31:AI32"/>
    <mergeCell ref="AJ31:AJ32"/>
    <mergeCell ref="AF39:AF40"/>
    <mergeCell ref="AI41:AI42"/>
    <mergeCell ref="AF31:AF32"/>
    <mergeCell ref="AJ39:AJ40"/>
    <mergeCell ref="AI35:AI36"/>
    <mergeCell ref="AF37:AF38"/>
    <mergeCell ref="AJ33:AJ34"/>
    <mergeCell ref="AI33:AI34"/>
    <mergeCell ref="AJ41:AJ42"/>
    <mergeCell ref="AJ35:AJ36"/>
    <mergeCell ref="AJ37:AJ38"/>
    <mergeCell ref="AJ45:AJ46"/>
    <mergeCell ref="AJ43:AJ44"/>
    <mergeCell ref="AF41:AF42"/>
    <mergeCell ref="AF35:AF36"/>
    <mergeCell ref="AI51:AI52"/>
    <mergeCell ref="AI59:AI60"/>
    <mergeCell ref="AI61:AI62"/>
    <mergeCell ref="S54:AI54"/>
    <mergeCell ref="AJ63:AJ64"/>
    <mergeCell ref="AJ51:AJ52"/>
    <mergeCell ref="AJ59:AJ60"/>
    <mergeCell ref="AJ61:AJ62"/>
    <mergeCell ref="AG58:AH58"/>
    <mergeCell ref="AA58:AB58"/>
    <mergeCell ref="AC49:AC50"/>
    <mergeCell ref="AF49:AF50"/>
    <mergeCell ref="AA57:AE57"/>
    <mergeCell ref="AD58:AE58"/>
    <mergeCell ref="AF51:AF52"/>
    <mergeCell ref="AC51:AC52"/>
    <mergeCell ref="S55:AI55"/>
    <mergeCell ref="AC69:AC70"/>
    <mergeCell ref="AI65:AI66"/>
    <mergeCell ref="AC67:AC68"/>
    <mergeCell ref="AF67:AF68"/>
    <mergeCell ref="AI67:AI68"/>
    <mergeCell ref="AC63:AC64"/>
    <mergeCell ref="AF63:AF64"/>
    <mergeCell ref="AF65:AF66"/>
    <mergeCell ref="AF69:AF70"/>
    <mergeCell ref="AJ75:AJ76"/>
    <mergeCell ref="AJ77:AJ78"/>
    <mergeCell ref="AI77:AI78"/>
    <mergeCell ref="AI73:AI74"/>
    <mergeCell ref="AJ49:AJ50"/>
    <mergeCell ref="AJ47:AJ48"/>
    <mergeCell ref="AI69:AI70"/>
    <mergeCell ref="AI71:AI72"/>
    <mergeCell ref="AI49:AI50"/>
    <mergeCell ref="AI63:AI64"/>
    <mergeCell ref="W73:W74"/>
    <mergeCell ref="W71:W72"/>
    <mergeCell ref="AF73:AF74"/>
    <mergeCell ref="AF71:AF72"/>
    <mergeCell ref="AJ79:AJ80"/>
    <mergeCell ref="AC75:AC76"/>
    <mergeCell ref="AI75:AI76"/>
    <mergeCell ref="AI79:AI80"/>
    <mergeCell ref="AC79:AC80"/>
    <mergeCell ref="AJ73:AJ74"/>
    <mergeCell ref="R71:R72"/>
    <mergeCell ref="R73:R74"/>
    <mergeCell ref="T71:T72"/>
    <mergeCell ref="S69:S70"/>
    <mergeCell ref="S73:S74"/>
    <mergeCell ref="R69:R70"/>
    <mergeCell ref="T69:T70"/>
    <mergeCell ref="W65:W66"/>
    <mergeCell ref="Z65:Z66"/>
    <mergeCell ref="AC65:AC66"/>
    <mergeCell ref="W67:W68"/>
    <mergeCell ref="Z67:Z68"/>
    <mergeCell ref="T65:T66"/>
    <mergeCell ref="T67:T68"/>
    <mergeCell ref="AJ93:AJ94"/>
    <mergeCell ref="AJ87:AJ88"/>
    <mergeCell ref="AJ89:AJ90"/>
    <mergeCell ref="W69:W70"/>
    <mergeCell ref="Z69:Z70"/>
    <mergeCell ref="T73:T74"/>
    <mergeCell ref="Z71:Z72"/>
    <mergeCell ref="AC71:AC72"/>
    <mergeCell ref="Z73:Z74"/>
    <mergeCell ref="AC73:AC74"/>
    <mergeCell ref="AJ107:AJ108"/>
    <mergeCell ref="AJ103:AJ104"/>
    <mergeCell ref="AJ105:AJ106"/>
    <mergeCell ref="AJ99:AJ100"/>
    <mergeCell ref="AJ101:AJ102"/>
    <mergeCell ref="AJ83:AJ84"/>
    <mergeCell ref="AJ85:AJ86"/>
    <mergeCell ref="AJ95:AJ96"/>
    <mergeCell ref="AJ97:AJ98"/>
    <mergeCell ref="AJ91:AJ92"/>
  </mergeCells>
  <phoneticPr fontId="0" type="noConversion"/>
  <pageMargins left="0.25" right="0.22" top="0.81" bottom="0.25" header="0" footer="0"/>
  <rowBreaks count="1" manualBreakCount="1">
    <brk id="56" max="34" man="1"/>
  </rowBreaks>
  <colBreaks count="1" manualBreakCount="1">
    <brk id="18" max="111" man="1"/>
  </colBreaks>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U179"/>
  <sheetViews>
    <sheetView topLeftCell="W1" zoomScale="75" zoomScaleNormal="75" zoomScalePageLayoutView="75" workbookViewId="0">
      <selection activeCell="M3" sqref="M3"/>
    </sheetView>
  </sheetViews>
  <sheetFormatPr baseColWidth="10" defaultColWidth="8.83203125" defaultRowHeight="13"/>
  <cols>
    <col min="1" max="16384" width="8.83203125" style="80"/>
  </cols>
  <sheetData>
    <row r="1" spans="1:47">
      <c r="A1" s="104" t="s">
        <v>256</v>
      </c>
      <c r="B1" s="104" t="s">
        <v>257</v>
      </c>
      <c r="C1" s="105">
        <f ca="1">COLUMN(Score!B2)</f>
        <v>2</v>
      </c>
      <c r="D1" s="105">
        <f ca="1">COLUMN(Score!Z2)</f>
        <v>26</v>
      </c>
      <c r="E1" s="102"/>
      <c r="F1" s="102"/>
      <c r="G1" s="107">
        <f ca="1">COLUMN(Score!C2)</f>
        <v>3</v>
      </c>
      <c r="H1" s="107">
        <f ca="1">COLUMN(Score!D2)</f>
        <v>4</v>
      </c>
      <c r="I1" s="99"/>
      <c r="J1" s="107">
        <f ca="1">COLUMN(Score!E2)</f>
        <v>5</v>
      </c>
      <c r="K1" s="107">
        <f ca="1">COLUMN(Score!F2)</f>
        <v>6</v>
      </c>
      <c r="L1" s="107">
        <f ca="1">COLUMN(Score!G2)</f>
        <v>7</v>
      </c>
      <c r="M1" s="105">
        <f ca="1">COLUMN(Score!AB2)</f>
        <v>28</v>
      </c>
      <c r="N1" s="105">
        <f ca="1">COLUMN(Score!AC2)</f>
        <v>29</v>
      </c>
      <c r="O1" s="107">
        <f ca="1">COLUMN(Score!AD2)</f>
        <v>30</v>
      </c>
      <c r="P1" s="107">
        <f ca="1">COLUMN(Score!AE2)</f>
        <v>31</v>
      </c>
      <c r="Q1" s="99" t="s">
        <v>267</v>
      </c>
      <c r="R1" s="107">
        <f ca="1">COLUMN(Score!AF2)</f>
        <v>32</v>
      </c>
      <c r="S1" s="107">
        <f ca="1">COLUMN(Score!AG2)</f>
        <v>33</v>
      </c>
      <c r="T1" s="99" t="s">
        <v>267</v>
      </c>
      <c r="U1" s="98"/>
      <c r="V1" s="105">
        <f ca="1">COLUMN('Jam Timer'!B8)</f>
        <v>2</v>
      </c>
      <c r="W1" s="102"/>
      <c r="Y1" s="104" t="s">
        <v>256</v>
      </c>
      <c r="Z1" s="104" t="s">
        <v>258</v>
      </c>
      <c r="AA1" s="105">
        <f ca="1">COLUMN(Score!AI2)</f>
        <v>35</v>
      </c>
      <c r="AB1" s="105">
        <f ca="1">COLUMN(Score!BG2)</f>
        <v>59</v>
      </c>
      <c r="AC1" s="102"/>
      <c r="AD1" s="102"/>
      <c r="AE1" s="107">
        <f ca="1">COLUMN(Score!AJ2)</f>
        <v>36</v>
      </c>
      <c r="AF1" s="107">
        <f ca="1">COLUMN(Score!AK2)</f>
        <v>37</v>
      </c>
      <c r="AG1" s="99"/>
      <c r="AH1" s="107">
        <f ca="1">COLUMN(Score!AL2)</f>
        <v>38</v>
      </c>
      <c r="AI1" s="107">
        <f ca="1">COLUMN(Score!AM2)</f>
        <v>39</v>
      </c>
      <c r="AJ1" s="107">
        <f ca="1">COLUMN(Score!AN2)</f>
        <v>40</v>
      </c>
      <c r="AK1" s="105">
        <f ca="1">COLUMN(Score!BI2)</f>
        <v>61</v>
      </c>
      <c r="AL1" s="105">
        <f ca="1">COLUMN(Score!BJ2)</f>
        <v>62</v>
      </c>
      <c r="AM1" s="107">
        <f ca="1">COLUMN(Score!BK2)</f>
        <v>63</v>
      </c>
      <c r="AN1" s="107">
        <f ca="1">COLUMN(Score!BL2)</f>
        <v>64</v>
      </c>
      <c r="AO1" s="99" t="s">
        <v>267</v>
      </c>
      <c r="AP1" s="107">
        <f ca="1">COLUMN(Score!BM2)</f>
        <v>65</v>
      </c>
      <c r="AQ1" s="107">
        <f ca="1">COLUMN(Score!BN2)</f>
        <v>66</v>
      </c>
      <c r="AR1" s="99" t="s">
        <v>267</v>
      </c>
      <c r="AS1" s="98"/>
      <c r="AT1" s="105"/>
      <c r="AU1" s="102"/>
    </row>
    <row r="2" spans="1:47">
      <c r="A2" s="102" t="s">
        <v>254</v>
      </c>
      <c r="B2" s="102" t="s">
        <v>255</v>
      </c>
      <c r="C2" s="102" t="s">
        <v>134</v>
      </c>
      <c r="D2" s="102" t="s">
        <v>40</v>
      </c>
      <c r="E2" s="102" t="s">
        <v>260</v>
      </c>
      <c r="F2" s="106" t="s">
        <v>138</v>
      </c>
      <c r="G2" s="98" t="s">
        <v>268</v>
      </c>
      <c r="H2" s="98" t="s">
        <v>2</v>
      </c>
      <c r="I2" s="99" t="s">
        <v>261</v>
      </c>
      <c r="J2" s="98" t="s">
        <v>269</v>
      </c>
      <c r="K2" s="98" t="s">
        <v>270</v>
      </c>
      <c r="L2" s="98" t="s">
        <v>151</v>
      </c>
      <c r="M2" s="102" t="s">
        <v>30</v>
      </c>
      <c r="N2" s="102" t="s">
        <v>274</v>
      </c>
      <c r="O2" s="98" t="s">
        <v>468</v>
      </c>
      <c r="P2" s="98" t="s">
        <v>469</v>
      </c>
      <c r="Q2" s="99" t="s">
        <v>466</v>
      </c>
      <c r="R2" s="98" t="s">
        <v>271</v>
      </c>
      <c r="S2" s="98" t="s">
        <v>272</v>
      </c>
      <c r="T2" s="99" t="s">
        <v>467</v>
      </c>
      <c r="U2" s="98" t="s">
        <v>273</v>
      </c>
      <c r="V2" s="102" t="s">
        <v>275</v>
      </c>
      <c r="W2" s="102" t="s">
        <v>276</v>
      </c>
      <c r="Y2" s="102" t="s">
        <v>254</v>
      </c>
      <c r="Z2" s="102" t="s">
        <v>255</v>
      </c>
      <c r="AA2" s="102" t="s">
        <v>134</v>
      </c>
      <c r="AB2" s="102" t="s">
        <v>40</v>
      </c>
      <c r="AC2" s="102" t="s">
        <v>260</v>
      </c>
      <c r="AD2" s="106" t="s">
        <v>138</v>
      </c>
      <c r="AE2" s="98" t="s">
        <v>268</v>
      </c>
      <c r="AF2" s="98" t="s">
        <v>2</v>
      </c>
      <c r="AG2" s="99" t="s">
        <v>261</v>
      </c>
      <c r="AH2" s="98" t="s">
        <v>269</v>
      </c>
      <c r="AI2" s="98" t="s">
        <v>270</v>
      </c>
      <c r="AJ2" s="98" t="s">
        <v>151</v>
      </c>
      <c r="AK2" s="102" t="s">
        <v>30</v>
      </c>
      <c r="AL2" s="102" t="s">
        <v>274</v>
      </c>
      <c r="AM2" s="98" t="s">
        <v>468</v>
      </c>
      <c r="AN2" s="98" t="s">
        <v>469</v>
      </c>
      <c r="AO2" s="99" t="s">
        <v>466</v>
      </c>
      <c r="AP2" s="98" t="s">
        <v>271</v>
      </c>
      <c r="AQ2" s="98" t="s">
        <v>272</v>
      </c>
      <c r="AR2" s="99" t="s">
        <v>467</v>
      </c>
      <c r="AS2" s="98" t="s">
        <v>273</v>
      </c>
      <c r="AT2" s="102" t="s">
        <v>275</v>
      </c>
      <c r="AU2" s="102" t="s">
        <v>276</v>
      </c>
    </row>
    <row r="3" spans="1:47">
      <c r="A3" s="610">
        <v>1</v>
      </c>
      <c r="B3" s="80">
        <f ca="1">IF(ISNA(MATCH($A3,Score!A$3:A$52,0)),"",MATCH($A3,Score!A$3:A$52,0)+ROW(Score!A$2))</f>
        <v>3</v>
      </c>
      <c r="C3" s="80" t="str">
        <f t="shared" ref="C3:D18" ca="1" si="0">IF($B3="","",INDIRECT(ADDRESS($B3,C$1,,,"Score")))</f>
        <v>68</v>
      </c>
      <c r="D3" s="80">
        <f t="shared" ca="1" si="0"/>
        <v>0</v>
      </c>
      <c r="E3" s="610">
        <f ca="1">IF(B3="","",SUM(D3,D4))</f>
        <v>0</v>
      </c>
      <c r="F3" s="610">
        <f ca="1">IF(B3="","",E3-AC3)</f>
        <v>0</v>
      </c>
      <c r="G3" s="97" t="str">
        <f ca="1">IF($B3="","",IF(ISBLANK(INDIRECT(ADDRESS($B3,G$1,,,"Score"))),"",1))</f>
        <v/>
      </c>
      <c r="H3" s="97">
        <f ca="1">IF($B3="","",IF(ISBLANK(INDIRECT(ADDRESS($B3,H$1,,,"Score"))),"",1))</f>
        <v>1</v>
      </c>
      <c r="I3" s="95">
        <f ca="1">IF(H3=1,F3,"")</f>
        <v>0</v>
      </c>
      <c r="J3" s="97">
        <f t="shared" ref="J3:L18" ca="1" si="1">IF($B3="","",IF(ISBLANK(INDIRECT(ADDRESS($B3,J$1,,,"Score"))),"",1))</f>
        <v>1</v>
      </c>
      <c r="K3" s="97" t="str">
        <f t="shared" ca="1" si="1"/>
        <v/>
      </c>
      <c r="L3" s="97" t="str">
        <f t="shared" ca="1" si="1"/>
        <v/>
      </c>
      <c r="M3" s="80">
        <f t="shared" ref="M3:S18" ca="1" si="2">IF($B3="","",INDIRECT(ADDRESS($B3,M$1,,,"Score")))</f>
        <v>1</v>
      </c>
      <c r="N3" s="80">
        <f t="shared" ca="1" si="2"/>
        <v>0</v>
      </c>
      <c r="O3" s="97">
        <f t="shared" ca="1" si="2"/>
        <v>0</v>
      </c>
      <c r="P3" s="97">
        <f t="shared" ca="1" si="2"/>
        <v>0</v>
      </c>
      <c r="Q3" s="95">
        <f ca="1">IF(B3="","",SUM(O3:P3))</f>
        <v>0</v>
      </c>
      <c r="R3" s="97">
        <f t="shared" ca="1" si="2"/>
        <v>0</v>
      </c>
      <c r="S3" s="97">
        <f t="shared" ca="1" si="2"/>
        <v>0</v>
      </c>
      <c r="T3" s="95">
        <f ca="1">IF(B3="","",SUM(R3:S3))</f>
        <v>0</v>
      </c>
      <c r="U3" s="97">
        <f ca="1">IF(OR(M3="",M3=0),"",T3/M3)</f>
        <v>0</v>
      </c>
      <c r="V3" s="612" t="str">
        <f ca="1">IF(ISNA(MATCH($A3,'Jam Timer'!A$9:A$33,0)),"",INDIRECT(ADDRESS(MATCH($A3,'Jam Timer'!A$9:A$33,0)+ROW('Jam Timer'!A$8),V$1,,,"Jam Timer")))</f>
        <v/>
      </c>
      <c r="W3" s="612" t="str">
        <f ca="1">IF(OR(V3="",V3=0),"",60*E3/V3)</f>
        <v/>
      </c>
      <c r="Y3" s="610">
        <v>1</v>
      </c>
      <c r="Z3" s="80">
        <f ca="1">IF(ISNA(MATCH($Y3,Score!AH$3:AH$52,0)),"",MATCH($Y3,Score!AH$3:AH$52,0)++ROW(Score!AH$2))</f>
        <v>3</v>
      </c>
      <c r="AA3" s="80" t="str">
        <f t="shared" ref="AA3:AB6" ca="1" si="3">IF($Z3="","",INDIRECT(ADDRESS($Z3,AA$1,,,"Score")))</f>
        <v>989</v>
      </c>
      <c r="AB3" s="80">
        <f t="shared" ca="1" si="3"/>
        <v>0</v>
      </c>
      <c r="AC3" s="610">
        <f ca="1">IF(Z3="","",SUM(AB3,AB4))</f>
        <v>0</v>
      </c>
      <c r="AD3" s="610">
        <f ca="1">IF(Z3="","",AC3-E3)</f>
        <v>0</v>
      </c>
      <c r="AE3" s="97" t="str">
        <f ca="1">IF($Z3="","",IF(ISBLANK(INDIRECT(ADDRESS($Z3,AE$1,,,"Score"))),"",1))</f>
        <v/>
      </c>
      <c r="AF3" s="97" t="str">
        <f ca="1">IF($Z3="","",IF(ISBLANK(INDIRECT(ADDRESS($Z3,AF$1,,,"Score"))),"",1))</f>
        <v/>
      </c>
      <c r="AG3" s="95" t="str">
        <f ca="1">IF(AF3=1,AD3,"")</f>
        <v/>
      </c>
      <c r="AH3" s="97" t="str">
        <f t="shared" ref="AH3:AH19" ca="1" si="4">IF($Z3="","",IF(ISBLANK(INDIRECT(ADDRESS($Z3,AH$1,,,"Score"))),"",1))</f>
        <v/>
      </c>
      <c r="AI3" s="97" t="str">
        <f t="shared" ref="AI3:AJ18" ca="1" si="5">IF($Z3="","",IF(ISBLANK(INDIRECT(ADDRESS($Z3,AI$1,,,"Score"))),"",1))</f>
        <v/>
      </c>
      <c r="AJ3" s="97" t="str">
        <f t="shared" ca="1" si="5"/>
        <v/>
      </c>
      <c r="AK3" s="80">
        <f t="shared" ref="AK3:AL6" ca="1" si="6">IF($Z3="","",INDIRECT(ADDRESS($Z3,AK$1,,,"Score")))</f>
        <v>1</v>
      </c>
      <c r="AL3" s="80">
        <f t="shared" ca="1" si="6"/>
        <v>0</v>
      </c>
      <c r="AM3" s="97">
        <f t="shared" ref="AM3:AQ18" ca="1" si="7">IF($Z3="","",INDIRECT(ADDRESS($Z3,AM$1,,,"Score")))</f>
        <v>0</v>
      </c>
      <c r="AN3" s="97">
        <f t="shared" ca="1" si="7"/>
        <v>0</v>
      </c>
      <c r="AO3" s="95">
        <f ca="1">IF($Z3="","",SUM(AM3:AN3))</f>
        <v>0</v>
      </c>
      <c r="AP3" s="97">
        <f t="shared" ca="1" si="7"/>
        <v>0</v>
      </c>
      <c r="AQ3" s="97">
        <f t="shared" ca="1" si="7"/>
        <v>0</v>
      </c>
      <c r="AR3" s="95">
        <f ca="1">IF($Z3="","",SUM(AP3:AQ3))</f>
        <v>0</v>
      </c>
      <c r="AS3" s="97">
        <f ca="1">IF(OR(AK3="",AK3=0),"",AR3/AK3)</f>
        <v>0</v>
      </c>
      <c r="AT3" s="612" t="str">
        <f ca="1">V3</f>
        <v/>
      </c>
      <c r="AU3" s="612" t="str">
        <f ca="1">IF(OR(AT3="",AT3=0),"",60*AC3/AT3)</f>
        <v/>
      </c>
    </row>
    <row r="4" spans="1:47">
      <c r="A4" s="610"/>
      <c r="B4" s="80" t="str">
        <f ca="1">IF($B3="","",IF(INDIRECT(ADDRESS($B3+2,C$1-1,,,"Score"))="SP",$B3+2,""))</f>
        <v/>
      </c>
      <c r="C4" s="80" t="str">
        <f t="shared" ca="1" si="0"/>
        <v/>
      </c>
      <c r="D4" s="80" t="str">
        <f t="shared" ca="1" si="0"/>
        <v/>
      </c>
      <c r="E4" s="610"/>
      <c r="F4" s="610"/>
      <c r="G4" s="97"/>
      <c r="H4" s="97"/>
      <c r="I4" s="95"/>
      <c r="J4" s="97" t="str">
        <f t="shared" ca="1" si="1"/>
        <v/>
      </c>
      <c r="K4" s="97" t="str">
        <f t="shared" ca="1" si="1"/>
        <v/>
      </c>
      <c r="L4" s="97" t="str">
        <f t="shared" ca="1" si="1"/>
        <v/>
      </c>
      <c r="M4" s="80" t="str">
        <f t="shared" ca="1" si="2"/>
        <v/>
      </c>
      <c r="N4" s="80" t="str">
        <f t="shared" ca="1" si="2"/>
        <v/>
      </c>
      <c r="O4" s="97" t="str">
        <f t="shared" ca="1" si="2"/>
        <v/>
      </c>
      <c r="P4" s="97" t="str">
        <f t="shared" ca="1" si="2"/>
        <v/>
      </c>
      <c r="Q4" s="95" t="str">
        <f t="shared" ref="Q4:Q52" ca="1" si="8">IF(B4="","",SUM(O4:P4))</f>
        <v/>
      </c>
      <c r="R4" s="97" t="str">
        <f t="shared" ca="1" si="2"/>
        <v/>
      </c>
      <c r="S4" s="97" t="str">
        <f t="shared" ca="1" si="2"/>
        <v/>
      </c>
      <c r="T4" s="95" t="str">
        <f t="shared" ref="T4:T52" ca="1" si="9">IF(B4="","",SUM(R4:S4))</f>
        <v/>
      </c>
      <c r="U4" s="97" t="str">
        <f ca="1">IF(OR(M4="",M4=0),"",T4/M4)</f>
        <v/>
      </c>
      <c r="V4" s="612"/>
      <c r="W4" s="612"/>
      <c r="Y4" s="610"/>
      <c r="Z4" s="80" t="str">
        <f ca="1">IF($Z3="","",IF(INDIRECT(ADDRESS($Z3+2,AA$1-1,,,"Score"))="SP",$Z3+2,""))</f>
        <v/>
      </c>
      <c r="AA4" s="80" t="str">
        <f t="shared" ca="1" si="3"/>
        <v/>
      </c>
      <c r="AB4" s="80" t="str">
        <f t="shared" ca="1" si="3"/>
        <v/>
      </c>
      <c r="AC4" s="610"/>
      <c r="AD4" s="610"/>
      <c r="AE4" s="97"/>
      <c r="AF4" s="97"/>
      <c r="AG4" s="95"/>
      <c r="AH4" s="97" t="str">
        <f t="shared" ca="1" si="4"/>
        <v/>
      </c>
      <c r="AI4" s="97" t="str">
        <f t="shared" ca="1" si="5"/>
        <v/>
      </c>
      <c r="AJ4" s="97" t="str">
        <f t="shared" ca="1" si="5"/>
        <v/>
      </c>
      <c r="AK4" s="80" t="str">
        <f t="shared" ca="1" si="6"/>
        <v/>
      </c>
      <c r="AL4" s="80" t="str">
        <f t="shared" ca="1" si="6"/>
        <v/>
      </c>
      <c r="AM4" s="97" t="str">
        <f t="shared" ca="1" si="7"/>
        <v/>
      </c>
      <c r="AN4" s="97" t="str">
        <f t="shared" ca="1" si="7"/>
        <v/>
      </c>
      <c r="AO4" s="95" t="str">
        <f t="shared" ref="AO4:AO52" ca="1" si="10">IF($Z4="","",SUM(AM4:AN4))</f>
        <v/>
      </c>
      <c r="AP4" s="97" t="str">
        <f t="shared" ca="1" si="7"/>
        <v/>
      </c>
      <c r="AQ4" s="97" t="str">
        <f t="shared" ca="1" si="7"/>
        <v/>
      </c>
      <c r="AR4" s="95" t="str">
        <f t="shared" ref="AR4:AR52" ca="1" si="11">IF($Z4="","",SUM(AP4:AQ4))</f>
        <v/>
      </c>
      <c r="AS4" s="97" t="str">
        <f ca="1">IF(OR(AK4="",AK4=0),"",AR4/AK4)</f>
        <v/>
      </c>
      <c r="AT4" s="612"/>
      <c r="AU4" s="612"/>
    </row>
    <row r="5" spans="1:47">
      <c r="A5" s="611">
        <f>A3+1</f>
        <v>2</v>
      </c>
      <c r="B5" s="84">
        <f ca="1">IF(ISNA(MATCH($A5,Score!A$3:A$52,0)),"",MATCH($A5,Score!A$3:A$52,0)+ROW(Score!A$2))</f>
        <v>5</v>
      </c>
      <c r="C5" s="84" t="str">
        <f t="shared" ca="1" si="0"/>
        <v>fish</v>
      </c>
      <c r="D5" s="84">
        <f t="shared" ca="1" si="0"/>
        <v>0</v>
      </c>
      <c r="E5" s="611">
        <f ca="1">IF(B5="","",SUM(D5,D6))</f>
        <v>0</v>
      </c>
      <c r="F5" s="611">
        <f ca="1">IF(B5="","",E5-AC5)</f>
        <v>-19</v>
      </c>
      <c r="G5" s="96" t="str">
        <f ca="1">IF($B5="","",IF(ISBLANK(INDIRECT(ADDRESS($B5,G$1,,,"Score"))),"",1))</f>
        <v/>
      </c>
      <c r="H5" s="96" t="str">
        <f ca="1">IF($B5="","",IF(ISBLANK(INDIRECT(ADDRESS($B5,H$1,,,"Score"))),"",1))</f>
        <v/>
      </c>
      <c r="I5" s="99" t="str">
        <f ca="1">IF(H5=1,F5,"")</f>
        <v/>
      </c>
      <c r="J5" s="96" t="str">
        <f t="shared" ca="1" si="1"/>
        <v/>
      </c>
      <c r="K5" s="96" t="str">
        <f t="shared" ca="1" si="1"/>
        <v/>
      </c>
      <c r="L5" s="96" t="str">
        <f t="shared" ca="1" si="1"/>
        <v/>
      </c>
      <c r="M5" s="84">
        <f t="shared" ca="1" si="2"/>
        <v>1</v>
      </c>
      <c r="N5" s="84">
        <f t="shared" ca="1" si="2"/>
        <v>0</v>
      </c>
      <c r="O5" s="96">
        <f t="shared" ca="1" si="2"/>
        <v>0</v>
      </c>
      <c r="P5" s="96">
        <f t="shared" ca="1" si="2"/>
        <v>0</v>
      </c>
      <c r="Q5" s="99">
        <f t="shared" ca="1" si="8"/>
        <v>0</v>
      </c>
      <c r="R5" s="96">
        <f t="shared" ca="1" si="2"/>
        <v>0</v>
      </c>
      <c r="S5" s="96">
        <f t="shared" ca="1" si="2"/>
        <v>0</v>
      </c>
      <c r="T5" s="99">
        <f t="shared" ca="1" si="9"/>
        <v>0</v>
      </c>
      <c r="U5" s="96">
        <f ca="1">IF(OR(M5="",M5=0),"",T5/M5)</f>
        <v>0</v>
      </c>
      <c r="V5" s="611" t="str">
        <f ca="1">IF(ISNA(MATCH($A5,'Jam Timer'!A$9:A$33,0)),"",INDIRECT(ADDRESS(MATCH($A5,'Jam Timer'!A$9:A$33,0)+ROW('Jam Timer'!A$8),V$1,,,"Jam Timer")))</f>
        <v/>
      </c>
      <c r="W5" s="611" t="str">
        <f ca="1">IF(OR(V5="",V5=0),"",60*E5/V5)</f>
        <v/>
      </c>
      <c r="Y5" s="611">
        <f>Y3+1</f>
        <v>2</v>
      </c>
      <c r="Z5" s="84">
        <f ca="1">IF(ISNA(MATCH($Y5,Score!AH$3:AH$52,0)),"",MATCH($Y5,Score!AH$3:AH$52,0)++ROW(Score!AH$2))</f>
        <v>5</v>
      </c>
      <c r="AA5" s="84" t="str">
        <f t="shared" ca="1" si="3"/>
        <v>33 1/3</v>
      </c>
      <c r="AB5" s="84">
        <f t="shared" ca="1" si="3"/>
        <v>19</v>
      </c>
      <c r="AC5" s="611">
        <f ca="1">IF(Z5="","",SUM(AB5,AB6))</f>
        <v>19</v>
      </c>
      <c r="AD5" s="611">
        <f ca="1">IF(Z5="","",AC5-E5)</f>
        <v>19</v>
      </c>
      <c r="AE5" s="96" t="str">
        <f ca="1">IF($Z5="","",IF(ISBLANK(INDIRECT(ADDRESS($Z5,AE$1,,,"Score"))),"",1))</f>
        <v/>
      </c>
      <c r="AF5" s="96">
        <f ca="1">IF($Z5="","",IF(ISBLANK(INDIRECT(ADDRESS($Z5,AF$1,,,"Score"))),"",1))</f>
        <v>1</v>
      </c>
      <c r="AG5" s="99">
        <f ca="1">IF(AF5=1,AD5,"")</f>
        <v>19</v>
      </c>
      <c r="AH5" s="96" t="str">
        <f t="shared" ca="1" si="4"/>
        <v/>
      </c>
      <c r="AI5" s="96" t="str">
        <f t="shared" ca="1" si="5"/>
        <v/>
      </c>
      <c r="AJ5" s="96" t="str">
        <f t="shared" ca="1" si="5"/>
        <v/>
      </c>
      <c r="AK5" s="84">
        <f t="shared" ca="1" si="6"/>
        <v>4</v>
      </c>
      <c r="AL5" s="84">
        <f t="shared" ca="1" si="6"/>
        <v>0</v>
      </c>
      <c r="AM5" s="96">
        <f t="shared" ca="1" si="7"/>
        <v>4</v>
      </c>
      <c r="AN5" s="96">
        <f t="shared" ca="1" si="7"/>
        <v>4</v>
      </c>
      <c r="AO5" s="99">
        <f t="shared" ca="1" si="10"/>
        <v>8</v>
      </c>
      <c r="AP5" s="96">
        <f t="shared" ca="1" si="7"/>
        <v>0</v>
      </c>
      <c r="AQ5" s="96">
        <f t="shared" ca="1" si="7"/>
        <v>0</v>
      </c>
      <c r="AR5" s="99">
        <f t="shared" ca="1" si="11"/>
        <v>0</v>
      </c>
      <c r="AS5" s="96">
        <f ca="1">IF(OR(AK5="",AK5=0),"",AR5/AK5)</f>
        <v>0</v>
      </c>
      <c r="AT5" s="611" t="str">
        <f ca="1">V5</f>
        <v/>
      </c>
      <c r="AU5" s="611" t="str">
        <f ca="1">IF(OR(AT5="",AT5=0),"",60*AC5/AT5)</f>
        <v/>
      </c>
    </row>
    <row r="6" spans="1:47">
      <c r="A6" s="611"/>
      <c r="B6" s="84" t="str">
        <f ca="1">IF($B5="","",IF(INDIRECT(ADDRESS($B5+2,C$1-1,,,"Score"))="SP",$B5+2,""))</f>
        <v/>
      </c>
      <c r="C6" s="84" t="str">
        <f t="shared" ca="1" si="0"/>
        <v/>
      </c>
      <c r="D6" s="84" t="str">
        <f t="shared" ca="1" si="0"/>
        <v/>
      </c>
      <c r="E6" s="611"/>
      <c r="F6" s="611"/>
      <c r="G6" s="96"/>
      <c r="H6" s="101"/>
      <c r="I6" s="99"/>
      <c r="J6" s="96" t="str">
        <f t="shared" ca="1" si="1"/>
        <v/>
      </c>
      <c r="K6" s="96" t="str">
        <f t="shared" ca="1" si="1"/>
        <v/>
      </c>
      <c r="L6" s="96" t="str">
        <f t="shared" ca="1" si="1"/>
        <v/>
      </c>
      <c r="M6" s="84" t="str">
        <f t="shared" ca="1" si="2"/>
        <v/>
      </c>
      <c r="N6" s="84" t="str">
        <f t="shared" ca="1" si="2"/>
        <v/>
      </c>
      <c r="O6" s="96" t="str">
        <f t="shared" ca="1" si="2"/>
        <v/>
      </c>
      <c r="P6" s="96" t="str">
        <f t="shared" ca="1" si="2"/>
        <v/>
      </c>
      <c r="Q6" s="99" t="str">
        <f t="shared" ca="1" si="8"/>
        <v/>
      </c>
      <c r="R6" s="96" t="str">
        <f t="shared" ca="1" si="2"/>
        <v/>
      </c>
      <c r="S6" s="96" t="str">
        <f t="shared" ca="1" si="2"/>
        <v/>
      </c>
      <c r="T6" s="99" t="str">
        <f t="shared" ca="1" si="9"/>
        <v/>
      </c>
      <c r="U6" s="96" t="str">
        <f ca="1">IF(OR(M6="",M6=0),"",T6/M6)</f>
        <v/>
      </c>
      <c r="V6" s="611"/>
      <c r="W6" s="611"/>
      <c r="Y6" s="611"/>
      <c r="Z6" s="84" t="str">
        <f ca="1">IF($Z5="","",IF(INDIRECT(ADDRESS($Z5+2,AA$1-1,,,"Score"))="SP",$Z5+2,""))</f>
        <v/>
      </c>
      <c r="AA6" s="84" t="str">
        <f t="shared" ca="1" si="3"/>
        <v/>
      </c>
      <c r="AB6" s="84" t="str">
        <f t="shared" ca="1" si="3"/>
        <v/>
      </c>
      <c r="AC6" s="611"/>
      <c r="AD6" s="611"/>
      <c r="AE6" s="96"/>
      <c r="AF6" s="101"/>
      <c r="AG6" s="99"/>
      <c r="AH6" s="96" t="str">
        <f t="shared" ca="1" si="4"/>
        <v/>
      </c>
      <c r="AI6" s="96" t="str">
        <f t="shared" ca="1" si="5"/>
        <v/>
      </c>
      <c r="AJ6" s="96" t="str">
        <f t="shared" ca="1" si="5"/>
        <v/>
      </c>
      <c r="AK6" s="84" t="str">
        <f t="shared" ca="1" si="6"/>
        <v/>
      </c>
      <c r="AL6" s="84" t="str">
        <f t="shared" ca="1" si="6"/>
        <v/>
      </c>
      <c r="AM6" s="96" t="str">
        <f t="shared" ca="1" si="7"/>
        <v/>
      </c>
      <c r="AN6" s="96" t="str">
        <f t="shared" ca="1" si="7"/>
        <v/>
      </c>
      <c r="AO6" s="99" t="str">
        <f t="shared" ca="1" si="10"/>
        <v/>
      </c>
      <c r="AP6" s="96" t="str">
        <f t="shared" ca="1" si="7"/>
        <v/>
      </c>
      <c r="AQ6" s="96" t="str">
        <f t="shared" ca="1" si="7"/>
        <v/>
      </c>
      <c r="AR6" s="99" t="str">
        <f t="shared" ca="1" si="11"/>
        <v/>
      </c>
      <c r="AS6" s="96" t="str">
        <f ca="1">IF(OR(AK6="",AK6=0),"",AR6/AK6)</f>
        <v/>
      </c>
      <c r="AT6" s="611"/>
      <c r="AU6" s="611"/>
    </row>
    <row r="7" spans="1:47">
      <c r="A7" s="610">
        <f>A5+1</f>
        <v>3</v>
      </c>
      <c r="B7" s="80">
        <f ca="1">IF(ISNA(MATCH($A7,Score!A$3:A$52,0)),"",MATCH($A7,Score!A$3:A$52,0)+ROW(Score!A$2))</f>
        <v>7</v>
      </c>
      <c r="C7" s="80" t="str">
        <f t="shared" ca="1" si="0"/>
        <v>71</v>
      </c>
      <c r="D7" s="80">
        <f t="shared" ca="1" si="0"/>
        <v>0</v>
      </c>
      <c r="E7" s="610">
        <f ca="1">IF(B7="","",SUM(D7,D8))</f>
        <v>0</v>
      </c>
      <c r="F7" s="610">
        <f ca="1">IF(B7="","",E7-AC7)</f>
        <v>-4</v>
      </c>
      <c r="G7" s="97" t="str">
        <f ca="1">IF($B7="","",IF(ISBLANK(INDIRECT(ADDRESS($B7,G$1,,,"Score"))),"",1))</f>
        <v/>
      </c>
      <c r="H7" s="97" t="str">
        <f ca="1">IF($B7="","",IF(ISBLANK(INDIRECT(ADDRESS($B7,H$1,,,"Score"))),"",1))</f>
        <v/>
      </c>
      <c r="I7" s="95" t="str">
        <f ca="1">IF(H7=1,F7,"")</f>
        <v/>
      </c>
      <c r="J7" s="97" t="str">
        <f t="shared" ca="1" si="1"/>
        <v/>
      </c>
      <c r="K7" s="97" t="str">
        <f t="shared" ca="1" si="1"/>
        <v/>
      </c>
      <c r="L7" s="97" t="str">
        <f t="shared" ca="1" si="1"/>
        <v/>
      </c>
      <c r="M7" s="80">
        <f t="shared" ca="1" si="2"/>
        <v>1</v>
      </c>
      <c r="N7" s="80">
        <f t="shared" ca="1" si="2"/>
        <v>0</v>
      </c>
      <c r="O7" s="97">
        <f t="shared" ca="1" si="2"/>
        <v>0</v>
      </c>
      <c r="P7" s="97">
        <f t="shared" ca="1" si="2"/>
        <v>0</v>
      </c>
      <c r="Q7" s="95">
        <f t="shared" ca="1" si="8"/>
        <v>0</v>
      </c>
      <c r="R7" s="97">
        <f t="shared" ca="1" si="2"/>
        <v>0</v>
      </c>
      <c r="S7" s="97">
        <f t="shared" ca="1" si="2"/>
        <v>0</v>
      </c>
      <c r="T7" s="95">
        <f t="shared" ca="1" si="9"/>
        <v>0</v>
      </c>
      <c r="U7" s="97">
        <f t="shared" ref="U7:U50" ca="1" si="12">IF(OR(M7="",M7=0),"",T7/M7)</f>
        <v>0</v>
      </c>
      <c r="V7" s="612" t="str">
        <f ca="1">IF(ISNA(MATCH($A7,'Jam Timer'!A$9:A$33,0)),"",INDIRECT(ADDRESS(MATCH($A7,'Jam Timer'!A$9:A$33,0)+ROW('Jam Timer'!A$8),V$1,,,"Jam Timer")))</f>
        <v/>
      </c>
      <c r="W7" s="612" t="str">
        <f ca="1">IF(OR(V7="",V7=0),"",60*E7/V7)</f>
        <v/>
      </c>
      <c r="Y7" s="610">
        <f>Y5+1</f>
        <v>3</v>
      </c>
      <c r="Z7" s="80">
        <f ca="1">IF(ISNA(MATCH($Y7,Score!AH$3:AH$52,0)),"",MATCH($Y7,Score!AH$3:AH$52,0)++ROW(Score!AH$2))</f>
        <v>7</v>
      </c>
      <c r="AA7" s="80" t="str">
        <f t="shared" ref="AA7:AB52" ca="1" si="13">IF($Z7="","",INDIRECT(ADDRESS($Z7,AA$1,,,"Score")))</f>
        <v>3CC</v>
      </c>
      <c r="AB7" s="80">
        <f t="shared" ca="1" si="13"/>
        <v>4</v>
      </c>
      <c r="AC7" s="610">
        <f ca="1">IF(Z7="","",SUM(AB7,AB8))</f>
        <v>4</v>
      </c>
      <c r="AD7" s="610">
        <f ca="1">IF(Z7="","",AC7-E7)</f>
        <v>4</v>
      </c>
      <c r="AE7" s="97" t="str">
        <f ca="1">IF($Z7="","",IF(ISBLANK(INDIRECT(ADDRESS($Z7,AE$1,,,"Score"))),"",1))</f>
        <v/>
      </c>
      <c r="AF7" s="97">
        <f ca="1">IF($Z7="","",IF(ISBLANK(INDIRECT(ADDRESS($Z7,AF$1,,,"Score"))),"",1))</f>
        <v>1</v>
      </c>
      <c r="AG7" s="95">
        <f ca="1">IF(AF7=1,AD7,"")</f>
        <v>4</v>
      </c>
      <c r="AH7" s="97">
        <f t="shared" ca="1" si="4"/>
        <v>1</v>
      </c>
      <c r="AI7" s="97" t="str">
        <f t="shared" ca="1" si="5"/>
        <v/>
      </c>
      <c r="AJ7" s="97" t="str">
        <f t="shared" ca="1" si="5"/>
        <v/>
      </c>
      <c r="AK7" s="80">
        <f t="shared" ref="AK7:AQ52" ca="1" si="14">IF($Z7="","",INDIRECT(ADDRESS($Z7,AK$1,,,"Score")))</f>
        <v>1</v>
      </c>
      <c r="AL7" s="80">
        <f t="shared" ca="1" si="14"/>
        <v>0</v>
      </c>
      <c r="AM7" s="97">
        <f t="shared" ca="1" si="7"/>
        <v>1</v>
      </c>
      <c r="AN7" s="97">
        <f t="shared" ca="1" si="7"/>
        <v>0</v>
      </c>
      <c r="AO7" s="95">
        <f t="shared" ca="1" si="10"/>
        <v>1</v>
      </c>
      <c r="AP7" s="97">
        <f t="shared" ca="1" si="7"/>
        <v>0</v>
      </c>
      <c r="AQ7" s="97">
        <f t="shared" ca="1" si="7"/>
        <v>0</v>
      </c>
      <c r="AR7" s="95">
        <f t="shared" ca="1" si="11"/>
        <v>0</v>
      </c>
      <c r="AS7" s="97">
        <f t="shared" ref="AS7:AS50" ca="1" si="15">IF(OR(AK7="",AK7=0),"",AR7/AK7)</f>
        <v>0</v>
      </c>
      <c r="AT7" s="612" t="str">
        <f ca="1">V7</f>
        <v/>
      </c>
      <c r="AU7" s="612" t="str">
        <f ca="1">IF(OR(AT7="",AT7=0),"",60*AC7/AT7)</f>
        <v/>
      </c>
    </row>
    <row r="8" spans="1:47">
      <c r="A8" s="610"/>
      <c r="B8" s="80" t="str">
        <f ca="1">IF($B7="","",IF(INDIRECT(ADDRESS($B7+2,C$1-1,,,"Score"))="SP",$B7+2,""))</f>
        <v/>
      </c>
      <c r="C8" s="80" t="str">
        <f t="shared" ca="1" si="0"/>
        <v/>
      </c>
      <c r="D8" s="80" t="str">
        <f t="shared" ca="1" si="0"/>
        <v/>
      </c>
      <c r="E8" s="610"/>
      <c r="F8" s="610"/>
      <c r="G8" s="97"/>
      <c r="H8" s="97"/>
      <c r="I8" s="95"/>
      <c r="J8" s="97" t="str">
        <f t="shared" ca="1" si="1"/>
        <v/>
      </c>
      <c r="K8" s="97" t="str">
        <f t="shared" ca="1" si="1"/>
        <v/>
      </c>
      <c r="L8" s="97" t="str">
        <f t="shared" ca="1" si="1"/>
        <v/>
      </c>
      <c r="M8" s="80" t="str">
        <f t="shared" ca="1" si="2"/>
        <v/>
      </c>
      <c r="N8" s="80" t="str">
        <f t="shared" ca="1" si="2"/>
        <v/>
      </c>
      <c r="O8" s="97" t="str">
        <f t="shared" ca="1" si="2"/>
        <v/>
      </c>
      <c r="P8" s="97" t="str">
        <f t="shared" ca="1" si="2"/>
        <v/>
      </c>
      <c r="Q8" s="95" t="str">
        <f t="shared" ca="1" si="8"/>
        <v/>
      </c>
      <c r="R8" s="97" t="str">
        <f t="shared" ca="1" si="2"/>
        <v/>
      </c>
      <c r="S8" s="97" t="str">
        <f t="shared" ca="1" si="2"/>
        <v/>
      </c>
      <c r="T8" s="95" t="str">
        <f t="shared" ca="1" si="9"/>
        <v/>
      </c>
      <c r="U8" s="97" t="str">
        <f t="shared" ca="1" si="12"/>
        <v/>
      </c>
      <c r="V8" s="612"/>
      <c r="W8" s="612"/>
      <c r="Y8" s="610"/>
      <c r="Z8" s="80" t="str">
        <f ca="1">IF($Z7="","",IF(INDIRECT(ADDRESS($Z7+2,AA$1-1,,,"Score"))="SP",$Z7+2,""))</f>
        <v/>
      </c>
      <c r="AA8" s="80" t="str">
        <f t="shared" ca="1" si="13"/>
        <v/>
      </c>
      <c r="AB8" s="80" t="str">
        <f t="shared" ca="1" si="13"/>
        <v/>
      </c>
      <c r="AC8" s="610"/>
      <c r="AD8" s="610"/>
      <c r="AE8" s="97"/>
      <c r="AF8" s="97"/>
      <c r="AG8" s="95"/>
      <c r="AH8" s="97" t="str">
        <f t="shared" ca="1" si="4"/>
        <v/>
      </c>
      <c r="AI8" s="97" t="str">
        <f t="shared" ca="1" si="5"/>
        <v/>
      </c>
      <c r="AJ8" s="97" t="str">
        <f t="shared" ca="1" si="5"/>
        <v/>
      </c>
      <c r="AK8" s="80" t="str">
        <f t="shared" ca="1" si="14"/>
        <v/>
      </c>
      <c r="AL8" s="80" t="str">
        <f t="shared" ca="1" si="14"/>
        <v/>
      </c>
      <c r="AM8" s="97" t="str">
        <f t="shared" ca="1" si="7"/>
        <v/>
      </c>
      <c r="AN8" s="97" t="str">
        <f t="shared" ca="1" si="7"/>
        <v/>
      </c>
      <c r="AO8" s="95" t="str">
        <f t="shared" ca="1" si="10"/>
        <v/>
      </c>
      <c r="AP8" s="97" t="str">
        <f t="shared" ca="1" si="7"/>
        <v/>
      </c>
      <c r="AQ8" s="97" t="str">
        <f t="shared" ca="1" si="7"/>
        <v/>
      </c>
      <c r="AR8" s="95" t="str">
        <f t="shared" ca="1" si="11"/>
        <v/>
      </c>
      <c r="AS8" s="97" t="str">
        <f t="shared" ca="1" si="15"/>
        <v/>
      </c>
      <c r="AT8" s="612"/>
      <c r="AU8" s="612"/>
    </row>
    <row r="9" spans="1:47">
      <c r="A9" s="611">
        <f>A7+1</f>
        <v>4</v>
      </c>
      <c r="B9" s="84">
        <f ca="1">IF(ISNA(MATCH($A9,Score!A$3:A$52,0)),"",MATCH($A9,Score!A$3:A$52,0)+ROW(Score!A$2))</f>
        <v>9</v>
      </c>
      <c r="C9" s="84" t="str">
        <f t="shared" ca="1" si="0"/>
        <v>68</v>
      </c>
      <c r="D9" s="84">
        <f t="shared" ca="1" si="0"/>
        <v>2</v>
      </c>
      <c r="E9" s="611">
        <f ca="1">IF(B9="","",SUM(D9,D10))</f>
        <v>2</v>
      </c>
      <c r="F9" s="611">
        <f ca="1">IF(B9="","",E9-AC9)</f>
        <v>2</v>
      </c>
      <c r="G9" s="96">
        <f ca="1">IF($B9="","",IF(ISBLANK(INDIRECT(ADDRESS($B9,G$1,,,"Score"))),"",1))</f>
        <v>1</v>
      </c>
      <c r="H9" s="96" t="str">
        <f ca="1">IF($B9="","",IF(ISBLANK(INDIRECT(ADDRESS($B9,H$1,,,"Score"))),"",1))</f>
        <v/>
      </c>
      <c r="I9" s="99" t="str">
        <f ca="1">IF(H9=1,F9,"")</f>
        <v/>
      </c>
      <c r="J9" s="96" t="str">
        <f t="shared" ca="1" si="1"/>
        <v/>
      </c>
      <c r="K9" s="96" t="str">
        <f t="shared" ca="1" si="1"/>
        <v/>
      </c>
      <c r="L9" s="96" t="str">
        <f t="shared" ca="1" si="1"/>
        <v/>
      </c>
      <c r="M9" s="84">
        <f t="shared" ca="1" si="2"/>
        <v>1</v>
      </c>
      <c r="N9" s="84">
        <f t="shared" ca="1" si="2"/>
        <v>0</v>
      </c>
      <c r="O9" s="96">
        <f t="shared" ca="1" si="2"/>
        <v>0</v>
      </c>
      <c r="P9" s="96">
        <f t="shared" ca="1" si="2"/>
        <v>0</v>
      </c>
      <c r="Q9" s="99">
        <f t="shared" ca="1" si="8"/>
        <v>0</v>
      </c>
      <c r="R9" s="96">
        <f t="shared" ca="1" si="2"/>
        <v>0</v>
      </c>
      <c r="S9" s="96">
        <f t="shared" ca="1" si="2"/>
        <v>0</v>
      </c>
      <c r="T9" s="99">
        <f t="shared" ca="1" si="9"/>
        <v>0</v>
      </c>
      <c r="U9" s="96">
        <f t="shared" ca="1" si="12"/>
        <v>0</v>
      </c>
      <c r="V9" s="611" t="str">
        <f ca="1">IF(ISNA(MATCH($A9,'Jam Timer'!A$9:A$33,0)),"",INDIRECT(ADDRESS(MATCH($A9,'Jam Timer'!A$9:A$33,0)+ROW('Jam Timer'!A$8),V$1,,,"Jam Timer")))</f>
        <v/>
      </c>
      <c r="W9" s="611" t="str">
        <f ca="1">IF(OR(V9="",V9=0),"",60*E9/V9)</f>
        <v/>
      </c>
      <c r="Y9" s="611">
        <f>Y7+1</f>
        <v>4</v>
      </c>
      <c r="Z9" s="84">
        <f ca="1">IF(ISNA(MATCH($Y9,Score!AH$3:AH$52,0)),"",MATCH($Y9,Score!AH$3:AH$52,0)++ROW(Score!AH$2))</f>
        <v>9</v>
      </c>
      <c r="AA9" s="84" t="str">
        <f t="shared" ca="1" si="13"/>
        <v>5</v>
      </c>
      <c r="AB9" s="84">
        <f t="shared" ca="1" si="13"/>
        <v>0</v>
      </c>
      <c r="AC9" s="611">
        <f ca="1">IF(Z9="","",SUM(AB9,AB10))</f>
        <v>0</v>
      </c>
      <c r="AD9" s="611">
        <f ca="1">IF(Z9="","",AC9-E9)</f>
        <v>-2</v>
      </c>
      <c r="AE9" s="96" t="str">
        <f ca="1">IF($Z9="","",IF(ISBLANK(INDIRECT(ADDRESS($Z9,AE$1,,,"Score"))),"",1))</f>
        <v/>
      </c>
      <c r="AF9" s="96">
        <f ca="1">IF($Z9="","",IF(ISBLANK(INDIRECT(ADDRESS($Z9,AF$1,,,"Score"))),"",1))</f>
        <v>1</v>
      </c>
      <c r="AG9" s="99">
        <f ca="1">IF(AF9=1,AD9,"")</f>
        <v>-2</v>
      </c>
      <c r="AH9" s="96">
        <f t="shared" ca="1" si="4"/>
        <v>1</v>
      </c>
      <c r="AI9" s="96" t="str">
        <f t="shared" ca="1" si="5"/>
        <v/>
      </c>
      <c r="AJ9" s="96" t="str">
        <f t="shared" ca="1" si="5"/>
        <v/>
      </c>
      <c r="AK9" s="84">
        <f t="shared" ca="1" si="14"/>
        <v>1</v>
      </c>
      <c r="AL9" s="84">
        <f t="shared" ca="1" si="14"/>
        <v>0</v>
      </c>
      <c r="AM9" s="96">
        <f t="shared" ca="1" si="7"/>
        <v>0</v>
      </c>
      <c r="AN9" s="96">
        <f t="shared" ca="1" si="7"/>
        <v>0</v>
      </c>
      <c r="AO9" s="99">
        <f t="shared" ca="1" si="10"/>
        <v>0</v>
      </c>
      <c r="AP9" s="96">
        <f t="shared" ca="1" si="7"/>
        <v>0</v>
      </c>
      <c r="AQ9" s="96">
        <f t="shared" ca="1" si="7"/>
        <v>0</v>
      </c>
      <c r="AR9" s="99">
        <f t="shared" ca="1" si="11"/>
        <v>0</v>
      </c>
      <c r="AS9" s="96">
        <f t="shared" ca="1" si="15"/>
        <v>0</v>
      </c>
      <c r="AT9" s="611" t="str">
        <f ca="1">V9</f>
        <v/>
      </c>
      <c r="AU9" s="611" t="str">
        <f ca="1">IF(OR(AT9="",AT9=0),"",60*AC9/AT9)</f>
        <v/>
      </c>
    </row>
    <row r="10" spans="1:47">
      <c r="A10" s="611"/>
      <c r="B10" s="84" t="str">
        <f ca="1">IF($B9="","",IF(INDIRECT(ADDRESS($B9+2,C$1-1,,,"Score"))="SP",$B9+2,""))</f>
        <v/>
      </c>
      <c r="C10" s="84" t="str">
        <f t="shared" ca="1" si="0"/>
        <v/>
      </c>
      <c r="D10" s="84" t="str">
        <f t="shared" ca="1" si="0"/>
        <v/>
      </c>
      <c r="E10" s="611"/>
      <c r="F10" s="611"/>
      <c r="G10" s="96"/>
      <c r="H10" s="101"/>
      <c r="I10" s="99"/>
      <c r="J10" s="96" t="str">
        <f t="shared" ca="1" si="1"/>
        <v/>
      </c>
      <c r="K10" s="96" t="str">
        <f t="shared" ca="1" si="1"/>
        <v/>
      </c>
      <c r="L10" s="96" t="str">
        <f t="shared" ca="1" si="1"/>
        <v/>
      </c>
      <c r="M10" s="84" t="str">
        <f t="shared" ca="1" si="2"/>
        <v/>
      </c>
      <c r="N10" s="84" t="str">
        <f t="shared" ca="1" si="2"/>
        <v/>
      </c>
      <c r="O10" s="96" t="str">
        <f t="shared" ca="1" si="2"/>
        <v/>
      </c>
      <c r="P10" s="96" t="str">
        <f t="shared" ca="1" si="2"/>
        <v/>
      </c>
      <c r="Q10" s="99" t="str">
        <f t="shared" ca="1" si="8"/>
        <v/>
      </c>
      <c r="R10" s="96" t="str">
        <f t="shared" ca="1" si="2"/>
        <v/>
      </c>
      <c r="S10" s="96" t="str">
        <f t="shared" ca="1" si="2"/>
        <v/>
      </c>
      <c r="T10" s="99" t="str">
        <f t="shared" ca="1" si="9"/>
        <v/>
      </c>
      <c r="U10" s="96" t="str">
        <f t="shared" ca="1" si="12"/>
        <v/>
      </c>
      <c r="V10" s="611"/>
      <c r="W10" s="611"/>
      <c r="Y10" s="611"/>
      <c r="Z10" s="84" t="str">
        <f ca="1">IF($Z9="","",IF(INDIRECT(ADDRESS($Z9+2,AA$1-1,,,"Score"))="SP",$Z9+2,""))</f>
        <v/>
      </c>
      <c r="AA10" s="84" t="str">
        <f t="shared" ca="1" si="13"/>
        <v/>
      </c>
      <c r="AB10" s="84" t="str">
        <f t="shared" ca="1" si="13"/>
        <v/>
      </c>
      <c r="AC10" s="611"/>
      <c r="AD10" s="611"/>
      <c r="AE10" s="96"/>
      <c r="AF10" s="101"/>
      <c r="AG10" s="99"/>
      <c r="AH10" s="96" t="str">
        <f t="shared" ca="1" si="4"/>
        <v/>
      </c>
      <c r="AI10" s="96" t="str">
        <f t="shared" ca="1" si="5"/>
        <v/>
      </c>
      <c r="AJ10" s="96" t="str">
        <f t="shared" ca="1" si="5"/>
        <v/>
      </c>
      <c r="AK10" s="84" t="str">
        <f t="shared" ca="1" si="14"/>
        <v/>
      </c>
      <c r="AL10" s="84" t="str">
        <f t="shared" ca="1" si="14"/>
        <v/>
      </c>
      <c r="AM10" s="96" t="str">
        <f t="shared" ca="1" si="7"/>
        <v/>
      </c>
      <c r="AN10" s="96" t="str">
        <f t="shared" ca="1" si="7"/>
        <v/>
      </c>
      <c r="AO10" s="99" t="str">
        <f t="shared" ca="1" si="10"/>
        <v/>
      </c>
      <c r="AP10" s="96" t="str">
        <f t="shared" ca="1" si="7"/>
        <v/>
      </c>
      <c r="AQ10" s="96" t="str">
        <f t="shared" ca="1" si="7"/>
        <v/>
      </c>
      <c r="AR10" s="99" t="str">
        <f t="shared" ca="1" si="11"/>
        <v/>
      </c>
      <c r="AS10" s="96" t="str">
        <f t="shared" ca="1" si="15"/>
        <v/>
      </c>
      <c r="AT10" s="611"/>
      <c r="AU10" s="611"/>
    </row>
    <row r="11" spans="1:47">
      <c r="A11" s="610">
        <f>A9+1</f>
        <v>5</v>
      </c>
      <c r="B11" s="80">
        <f ca="1">IF(ISNA(MATCH($A11,Score!A$3:A$52,0)),"",MATCH($A11,Score!A$3:A$52,0)+ROW(Score!A$2))</f>
        <v>11</v>
      </c>
      <c r="C11" s="80" t="str">
        <f t="shared" ca="1" si="0"/>
        <v>fish</v>
      </c>
      <c r="D11" s="80">
        <f t="shared" ca="1" si="0"/>
        <v>0</v>
      </c>
      <c r="E11" s="610">
        <f ca="1">IF(B11="","",SUM(D11,D12))</f>
        <v>0</v>
      </c>
      <c r="F11" s="610">
        <f ca="1">IF(B11="","",E11-AC11)</f>
        <v>-3</v>
      </c>
      <c r="G11" s="97" t="str">
        <f ca="1">IF($B11="","",IF(ISBLANK(INDIRECT(ADDRESS($B11,G$1,,,"Score"))),"",1))</f>
        <v/>
      </c>
      <c r="H11" s="97" t="str">
        <f ca="1">IF($B11="","",IF(ISBLANK(INDIRECT(ADDRESS($B11,H$1,,,"Score"))),"",1))</f>
        <v/>
      </c>
      <c r="I11" s="95" t="str">
        <f ca="1">IF(H11=1,F11,"")</f>
        <v/>
      </c>
      <c r="J11" s="97" t="str">
        <f t="shared" ca="1" si="1"/>
        <v/>
      </c>
      <c r="K11" s="97" t="str">
        <f t="shared" ca="1" si="1"/>
        <v/>
      </c>
      <c r="L11" s="97" t="str">
        <f t="shared" ca="1" si="1"/>
        <v/>
      </c>
      <c r="M11" s="80">
        <f t="shared" ca="1" si="2"/>
        <v>1</v>
      </c>
      <c r="N11" s="80">
        <f t="shared" ca="1" si="2"/>
        <v>0</v>
      </c>
      <c r="O11" s="97">
        <f t="shared" ca="1" si="2"/>
        <v>0</v>
      </c>
      <c r="P11" s="97">
        <f t="shared" ca="1" si="2"/>
        <v>0</v>
      </c>
      <c r="Q11" s="95">
        <f t="shared" ca="1" si="8"/>
        <v>0</v>
      </c>
      <c r="R11" s="97">
        <f t="shared" ca="1" si="2"/>
        <v>0</v>
      </c>
      <c r="S11" s="97">
        <f t="shared" ca="1" si="2"/>
        <v>0</v>
      </c>
      <c r="T11" s="95">
        <f t="shared" ca="1" si="9"/>
        <v>0</v>
      </c>
      <c r="U11" s="97">
        <f t="shared" ca="1" si="12"/>
        <v>0</v>
      </c>
      <c r="V11" s="612" t="str">
        <f ca="1">IF(ISNA(MATCH($A11,'Jam Timer'!A$9:A$33,0)),"",INDIRECT(ADDRESS(MATCH($A11,'Jam Timer'!A$9:A$33,0)+ROW('Jam Timer'!A$8),V$1,,,"Jam Timer")))</f>
        <v/>
      </c>
      <c r="W11" s="612" t="str">
        <f ca="1">IF(OR(V11="",V11=0),"",60*E11/V11)</f>
        <v/>
      </c>
      <c r="Y11" s="610">
        <f>Y9+1</f>
        <v>5</v>
      </c>
      <c r="Z11" s="80">
        <f ca="1">IF(ISNA(MATCH($Y11,Score!AH$3:AH$52,0)),"",MATCH($Y11,Score!AH$3:AH$52,0)++ROW(Score!AH$2))</f>
        <v>11</v>
      </c>
      <c r="AA11" s="80" t="str">
        <f t="shared" ca="1" si="13"/>
        <v>247</v>
      </c>
      <c r="AB11" s="80">
        <f t="shared" ca="1" si="13"/>
        <v>3</v>
      </c>
      <c r="AC11" s="610">
        <f ca="1">IF(Z11="","",SUM(AB11,AB12))</f>
        <v>3</v>
      </c>
      <c r="AD11" s="610">
        <f ca="1">IF(Z11="","",AC11-E11)</f>
        <v>3</v>
      </c>
      <c r="AE11" s="97" t="str">
        <f ca="1">IF($Z11="","",IF(ISBLANK(INDIRECT(ADDRESS($Z11,AE$1,,,"Score"))),"",1))</f>
        <v/>
      </c>
      <c r="AF11" s="97">
        <f ca="1">IF($Z11="","",IF(ISBLANK(INDIRECT(ADDRESS($Z11,AF$1,,,"Score"))),"",1))</f>
        <v>1</v>
      </c>
      <c r="AG11" s="95">
        <f ca="1">IF(AF11=1,AD11,"")</f>
        <v>3</v>
      </c>
      <c r="AH11" s="97">
        <f t="shared" ca="1" si="4"/>
        <v>1</v>
      </c>
      <c r="AI11" s="97" t="str">
        <f t="shared" ca="1" si="5"/>
        <v/>
      </c>
      <c r="AJ11" s="97" t="str">
        <f t="shared" ca="1" si="5"/>
        <v/>
      </c>
      <c r="AK11" s="80">
        <f t="shared" ca="1" si="14"/>
        <v>1</v>
      </c>
      <c r="AL11" s="80">
        <f t="shared" ca="1" si="14"/>
        <v>0</v>
      </c>
      <c r="AM11" s="97">
        <f t="shared" ca="1" si="7"/>
        <v>0</v>
      </c>
      <c r="AN11" s="97">
        <f t="shared" ca="1" si="7"/>
        <v>0</v>
      </c>
      <c r="AO11" s="95">
        <f t="shared" ca="1" si="10"/>
        <v>0</v>
      </c>
      <c r="AP11" s="97">
        <f t="shared" ca="1" si="7"/>
        <v>0</v>
      </c>
      <c r="AQ11" s="97">
        <f t="shared" ca="1" si="7"/>
        <v>0</v>
      </c>
      <c r="AR11" s="95">
        <f t="shared" ca="1" si="11"/>
        <v>0</v>
      </c>
      <c r="AS11" s="97">
        <f t="shared" ca="1" si="15"/>
        <v>0</v>
      </c>
      <c r="AT11" s="612" t="str">
        <f ca="1">V11</f>
        <v/>
      </c>
      <c r="AU11" s="612" t="str">
        <f ca="1">IF(OR(AT11="",AT11=0),"",60*AC11/AT11)</f>
        <v/>
      </c>
    </row>
    <row r="12" spans="1:47">
      <c r="A12" s="610"/>
      <c r="B12" s="80" t="str">
        <f ca="1">IF($B11="","",IF(INDIRECT(ADDRESS($B11+2,C$1-1,,,"Score"))="SP",$B11+2,""))</f>
        <v/>
      </c>
      <c r="C12" s="80" t="str">
        <f t="shared" ca="1" si="0"/>
        <v/>
      </c>
      <c r="D12" s="80" t="str">
        <f t="shared" ca="1" si="0"/>
        <v/>
      </c>
      <c r="E12" s="610"/>
      <c r="F12" s="610"/>
      <c r="G12" s="97"/>
      <c r="H12" s="97"/>
      <c r="I12" s="95"/>
      <c r="J12" s="97" t="str">
        <f t="shared" ca="1" si="1"/>
        <v/>
      </c>
      <c r="K12" s="97" t="str">
        <f t="shared" ca="1" si="1"/>
        <v/>
      </c>
      <c r="L12" s="97" t="str">
        <f t="shared" ca="1" si="1"/>
        <v/>
      </c>
      <c r="M12" s="80" t="str">
        <f t="shared" ca="1" si="2"/>
        <v/>
      </c>
      <c r="N12" s="80" t="str">
        <f t="shared" ca="1" si="2"/>
        <v/>
      </c>
      <c r="O12" s="97" t="str">
        <f t="shared" ca="1" si="2"/>
        <v/>
      </c>
      <c r="P12" s="97" t="str">
        <f t="shared" ca="1" si="2"/>
        <v/>
      </c>
      <c r="Q12" s="95" t="str">
        <f t="shared" ca="1" si="8"/>
        <v/>
      </c>
      <c r="R12" s="97" t="str">
        <f t="shared" ca="1" si="2"/>
        <v/>
      </c>
      <c r="S12" s="97" t="str">
        <f t="shared" ca="1" si="2"/>
        <v/>
      </c>
      <c r="T12" s="95" t="str">
        <f t="shared" ca="1" si="9"/>
        <v/>
      </c>
      <c r="U12" s="97" t="str">
        <f t="shared" ca="1" si="12"/>
        <v/>
      </c>
      <c r="V12" s="612"/>
      <c r="W12" s="612"/>
      <c r="Y12" s="610"/>
      <c r="Z12" s="80" t="str">
        <f ca="1">IF($Z11="","",IF(INDIRECT(ADDRESS($Z11+2,AA$1-1,,,"Score"))="SP",$Z11+2,""))</f>
        <v/>
      </c>
      <c r="AA12" s="80" t="str">
        <f t="shared" ca="1" si="13"/>
        <v/>
      </c>
      <c r="AB12" s="80" t="str">
        <f t="shared" ca="1" si="13"/>
        <v/>
      </c>
      <c r="AC12" s="610"/>
      <c r="AD12" s="610"/>
      <c r="AE12" s="97"/>
      <c r="AF12" s="97"/>
      <c r="AG12" s="95"/>
      <c r="AH12" s="97" t="str">
        <f t="shared" ca="1" si="4"/>
        <v/>
      </c>
      <c r="AI12" s="97" t="str">
        <f t="shared" ca="1" si="5"/>
        <v/>
      </c>
      <c r="AJ12" s="97" t="str">
        <f t="shared" ca="1" si="5"/>
        <v/>
      </c>
      <c r="AK12" s="80" t="str">
        <f t="shared" ca="1" si="14"/>
        <v/>
      </c>
      <c r="AL12" s="80" t="str">
        <f t="shared" ca="1" si="14"/>
        <v/>
      </c>
      <c r="AM12" s="97" t="str">
        <f t="shared" ca="1" si="7"/>
        <v/>
      </c>
      <c r="AN12" s="97" t="str">
        <f t="shared" ca="1" si="7"/>
        <v/>
      </c>
      <c r="AO12" s="95" t="str">
        <f t="shared" ca="1" si="10"/>
        <v/>
      </c>
      <c r="AP12" s="97" t="str">
        <f t="shared" ca="1" si="7"/>
        <v/>
      </c>
      <c r="AQ12" s="97" t="str">
        <f t="shared" ca="1" si="7"/>
        <v/>
      </c>
      <c r="AR12" s="95" t="str">
        <f t="shared" ca="1" si="11"/>
        <v/>
      </c>
      <c r="AS12" s="97" t="str">
        <f t="shared" ca="1" si="15"/>
        <v/>
      </c>
      <c r="AT12" s="612"/>
      <c r="AU12" s="612"/>
    </row>
    <row r="13" spans="1:47">
      <c r="A13" s="611">
        <f>A11+1</f>
        <v>6</v>
      </c>
      <c r="B13" s="84">
        <f ca="1">IF(ISNA(MATCH($A13,Score!A$3:A$52,0)),"",MATCH($A13,Score!A$3:A$52,0)+ROW(Score!A$2))</f>
        <v>13</v>
      </c>
      <c r="C13" s="84" t="str">
        <f t="shared" ca="1" si="0"/>
        <v>71</v>
      </c>
      <c r="D13" s="84">
        <f t="shared" ca="1" si="0"/>
        <v>3</v>
      </c>
      <c r="E13" s="611">
        <f ca="1">IF(B13="","",SUM(D13,D14))</f>
        <v>3</v>
      </c>
      <c r="F13" s="611">
        <f ca="1">IF(B13="","",E13-AC13)</f>
        <v>3</v>
      </c>
      <c r="G13" s="96" t="str">
        <f ca="1">IF($B13="","",IF(ISBLANK(INDIRECT(ADDRESS($B13,G$1,,,"Score"))),"",1))</f>
        <v/>
      </c>
      <c r="H13" s="96">
        <f ca="1">IF($B13="","",IF(ISBLANK(INDIRECT(ADDRESS($B13,H$1,,,"Score"))),"",1))</f>
        <v>1</v>
      </c>
      <c r="I13" s="99">
        <f ca="1">IF(H13=1,F13,"")</f>
        <v>3</v>
      </c>
      <c r="J13" s="96">
        <f t="shared" ca="1" si="1"/>
        <v>1</v>
      </c>
      <c r="K13" s="96" t="str">
        <f t="shared" ca="1" si="1"/>
        <v/>
      </c>
      <c r="L13" s="96" t="str">
        <f t="shared" ca="1" si="1"/>
        <v/>
      </c>
      <c r="M13" s="84">
        <f t="shared" ca="1" si="2"/>
        <v>1</v>
      </c>
      <c r="N13" s="84">
        <f t="shared" ca="1" si="2"/>
        <v>0</v>
      </c>
      <c r="O13" s="96">
        <f t="shared" ca="1" si="2"/>
        <v>0</v>
      </c>
      <c r="P13" s="96">
        <f t="shared" ca="1" si="2"/>
        <v>0</v>
      </c>
      <c r="Q13" s="99">
        <f t="shared" ca="1" si="8"/>
        <v>0</v>
      </c>
      <c r="R13" s="96">
        <f t="shared" ca="1" si="2"/>
        <v>0</v>
      </c>
      <c r="S13" s="96">
        <f t="shared" ca="1" si="2"/>
        <v>0</v>
      </c>
      <c r="T13" s="99">
        <f t="shared" ca="1" si="9"/>
        <v>0</v>
      </c>
      <c r="U13" s="96">
        <f t="shared" ca="1" si="12"/>
        <v>0</v>
      </c>
      <c r="V13" s="611" t="str">
        <f ca="1">IF(ISNA(MATCH($A13,'Jam Timer'!A$9:A$33,0)),"",INDIRECT(ADDRESS(MATCH($A13,'Jam Timer'!A$9:A$33,0)+ROW('Jam Timer'!A$8),V$1,,,"Jam Timer")))</f>
        <v/>
      </c>
      <c r="W13" s="611" t="str">
        <f ca="1">IF(OR(V13="",V13=0),"",60*E13/V13)</f>
        <v/>
      </c>
      <c r="Y13" s="611">
        <f>Y11+1</f>
        <v>6</v>
      </c>
      <c r="Z13" s="84">
        <f ca="1">IF(ISNA(MATCH($Y13,Score!AH$3:AH$52,0)),"",MATCH($Y13,Score!AH$3:AH$52,0)++ROW(Score!AH$2))</f>
        <v>13</v>
      </c>
      <c r="AA13" s="84" t="str">
        <f t="shared" ca="1" si="13"/>
        <v>28</v>
      </c>
      <c r="AB13" s="84">
        <f t="shared" ca="1" si="13"/>
        <v>0</v>
      </c>
      <c r="AC13" s="611">
        <f ca="1">IF(Z13="","",SUM(AB13,AB14))</f>
        <v>0</v>
      </c>
      <c r="AD13" s="611">
        <f ca="1">IF(Z13="","",AC13-E13)</f>
        <v>-3</v>
      </c>
      <c r="AE13" s="96" t="str">
        <f ca="1">IF($Z13="","",IF(ISBLANK(INDIRECT(ADDRESS($Z13,AE$1,,,"Score"))),"",1))</f>
        <v/>
      </c>
      <c r="AF13" s="96" t="str">
        <f ca="1">IF($Z13="","",IF(ISBLANK(INDIRECT(ADDRESS($Z13,AF$1,,,"Score"))),"",1))</f>
        <v/>
      </c>
      <c r="AG13" s="99" t="str">
        <f ca="1">IF(AF13=1,AD13,"")</f>
        <v/>
      </c>
      <c r="AH13" s="96" t="str">
        <f t="shared" ca="1" si="4"/>
        <v/>
      </c>
      <c r="AI13" s="96" t="str">
        <f t="shared" ca="1" si="5"/>
        <v/>
      </c>
      <c r="AJ13" s="96" t="str">
        <f t="shared" ca="1" si="5"/>
        <v/>
      </c>
      <c r="AK13" s="84">
        <f t="shared" ca="1" si="14"/>
        <v>1</v>
      </c>
      <c r="AL13" s="84">
        <f t="shared" ca="1" si="14"/>
        <v>0</v>
      </c>
      <c r="AM13" s="96">
        <f t="shared" ca="1" si="7"/>
        <v>0</v>
      </c>
      <c r="AN13" s="96">
        <f t="shared" ca="1" si="7"/>
        <v>0</v>
      </c>
      <c r="AO13" s="99">
        <f t="shared" ca="1" si="10"/>
        <v>0</v>
      </c>
      <c r="AP13" s="96">
        <f t="shared" ca="1" si="7"/>
        <v>0</v>
      </c>
      <c r="AQ13" s="96">
        <f t="shared" ca="1" si="7"/>
        <v>0</v>
      </c>
      <c r="AR13" s="99">
        <f t="shared" ca="1" si="11"/>
        <v>0</v>
      </c>
      <c r="AS13" s="96">
        <f t="shared" ca="1" si="15"/>
        <v>0</v>
      </c>
      <c r="AT13" s="611" t="str">
        <f ca="1">V13</f>
        <v/>
      </c>
      <c r="AU13" s="611" t="str">
        <f ca="1">IF(OR(AT13="",AT13=0),"",60*AC13/AT13)</f>
        <v/>
      </c>
    </row>
    <row r="14" spans="1:47">
      <c r="A14" s="611"/>
      <c r="B14" s="84" t="str">
        <f ca="1">IF($B13="","",IF(INDIRECT(ADDRESS($B13+2,C$1-1,,,"Score"))="SP",$B13+2,""))</f>
        <v/>
      </c>
      <c r="C14" s="84" t="str">
        <f t="shared" ca="1" si="0"/>
        <v/>
      </c>
      <c r="D14" s="84" t="str">
        <f t="shared" ca="1" si="0"/>
        <v/>
      </c>
      <c r="E14" s="611"/>
      <c r="F14" s="611"/>
      <c r="G14" s="96"/>
      <c r="H14" s="101"/>
      <c r="I14" s="99"/>
      <c r="J14" s="96" t="str">
        <f t="shared" ca="1" si="1"/>
        <v/>
      </c>
      <c r="K14" s="96" t="str">
        <f t="shared" ca="1" si="1"/>
        <v/>
      </c>
      <c r="L14" s="96" t="str">
        <f t="shared" ca="1" si="1"/>
        <v/>
      </c>
      <c r="M14" s="84" t="str">
        <f t="shared" ca="1" si="2"/>
        <v/>
      </c>
      <c r="N14" s="84" t="str">
        <f t="shared" ca="1" si="2"/>
        <v/>
      </c>
      <c r="O14" s="96" t="str">
        <f t="shared" ca="1" si="2"/>
        <v/>
      </c>
      <c r="P14" s="96" t="str">
        <f t="shared" ca="1" si="2"/>
        <v/>
      </c>
      <c r="Q14" s="99" t="str">
        <f t="shared" ca="1" si="8"/>
        <v/>
      </c>
      <c r="R14" s="96" t="str">
        <f t="shared" ca="1" si="2"/>
        <v/>
      </c>
      <c r="S14" s="96" t="str">
        <f t="shared" ca="1" si="2"/>
        <v/>
      </c>
      <c r="T14" s="99" t="str">
        <f t="shared" ca="1" si="9"/>
        <v/>
      </c>
      <c r="U14" s="96" t="str">
        <f t="shared" ca="1" si="12"/>
        <v/>
      </c>
      <c r="V14" s="611"/>
      <c r="W14" s="611"/>
      <c r="Y14" s="611"/>
      <c r="Z14" s="84" t="str">
        <f ca="1">IF($Z13="","",IF(INDIRECT(ADDRESS($Z13+2,AA$1-1,,,"Score"))="SP",$Z13+2,""))</f>
        <v/>
      </c>
      <c r="AA14" s="84" t="str">
        <f t="shared" ca="1" si="13"/>
        <v/>
      </c>
      <c r="AB14" s="84" t="str">
        <f t="shared" ca="1" si="13"/>
        <v/>
      </c>
      <c r="AC14" s="611"/>
      <c r="AD14" s="611"/>
      <c r="AE14" s="96"/>
      <c r="AF14" s="101"/>
      <c r="AG14" s="99"/>
      <c r="AH14" s="96" t="str">
        <f t="shared" ca="1" si="4"/>
        <v/>
      </c>
      <c r="AI14" s="96" t="str">
        <f t="shared" ca="1" si="5"/>
        <v/>
      </c>
      <c r="AJ14" s="96" t="str">
        <f t="shared" ca="1" si="5"/>
        <v/>
      </c>
      <c r="AK14" s="84" t="str">
        <f t="shared" ca="1" si="14"/>
        <v/>
      </c>
      <c r="AL14" s="84" t="str">
        <f t="shared" ca="1" si="14"/>
        <v/>
      </c>
      <c r="AM14" s="96" t="str">
        <f t="shared" ca="1" si="7"/>
        <v/>
      </c>
      <c r="AN14" s="96" t="str">
        <f t="shared" ca="1" si="7"/>
        <v/>
      </c>
      <c r="AO14" s="99" t="str">
        <f t="shared" ca="1" si="10"/>
        <v/>
      </c>
      <c r="AP14" s="96" t="str">
        <f t="shared" ca="1" si="7"/>
        <v/>
      </c>
      <c r="AQ14" s="96" t="str">
        <f t="shared" ca="1" si="7"/>
        <v/>
      </c>
      <c r="AR14" s="99" t="str">
        <f t="shared" ca="1" si="11"/>
        <v/>
      </c>
      <c r="AS14" s="96" t="str">
        <f t="shared" ca="1" si="15"/>
        <v/>
      </c>
      <c r="AT14" s="611"/>
      <c r="AU14" s="611"/>
    </row>
    <row r="15" spans="1:47">
      <c r="A15" s="610">
        <f>A13+1</f>
        <v>7</v>
      </c>
      <c r="B15" s="80">
        <f ca="1">IF(ISNA(MATCH($A15,Score!A$3:A$52,0)),"",MATCH($A15,Score!A$3:A$52,0)+ROW(Score!A$2))</f>
        <v>15</v>
      </c>
      <c r="C15" s="80" t="str">
        <f t="shared" ca="1" si="0"/>
        <v>68</v>
      </c>
      <c r="D15" s="80">
        <f t="shared" ca="1" si="0"/>
        <v>0</v>
      </c>
      <c r="E15" s="610">
        <f ca="1">IF(B15="","",SUM(D15,D16))</f>
        <v>0</v>
      </c>
      <c r="F15" s="610">
        <f ca="1">IF(B15="","",E15-AC15)</f>
        <v>-2</v>
      </c>
      <c r="G15" s="97" t="str">
        <f ca="1">IF($B15="","",IF(ISBLANK(INDIRECT(ADDRESS($B15,G$1,,,"Score"))),"",1))</f>
        <v/>
      </c>
      <c r="H15" s="97" t="str">
        <f ca="1">IF($B15="","",IF(ISBLANK(INDIRECT(ADDRESS($B15,H$1,,,"Score"))),"",1))</f>
        <v/>
      </c>
      <c r="I15" s="95" t="str">
        <f ca="1">IF(H15=1,F15,"")</f>
        <v/>
      </c>
      <c r="J15" s="97" t="str">
        <f t="shared" ca="1" si="1"/>
        <v/>
      </c>
      <c r="K15" s="97" t="str">
        <f t="shared" ca="1" si="1"/>
        <v/>
      </c>
      <c r="L15" s="97" t="str">
        <f t="shared" ca="1" si="1"/>
        <v/>
      </c>
      <c r="M15" s="80">
        <f t="shared" ca="1" si="2"/>
        <v>1</v>
      </c>
      <c r="N15" s="80">
        <f t="shared" ca="1" si="2"/>
        <v>0</v>
      </c>
      <c r="O15" s="97">
        <f t="shared" ca="1" si="2"/>
        <v>0</v>
      </c>
      <c r="P15" s="97">
        <f t="shared" ca="1" si="2"/>
        <v>0</v>
      </c>
      <c r="Q15" s="95">
        <f t="shared" ca="1" si="8"/>
        <v>0</v>
      </c>
      <c r="R15" s="97">
        <f t="shared" ca="1" si="2"/>
        <v>0</v>
      </c>
      <c r="S15" s="97">
        <f t="shared" ca="1" si="2"/>
        <v>0</v>
      </c>
      <c r="T15" s="95">
        <f t="shared" ca="1" si="9"/>
        <v>0</v>
      </c>
      <c r="U15" s="97">
        <f t="shared" ca="1" si="12"/>
        <v>0</v>
      </c>
      <c r="V15" s="612" t="str">
        <f ca="1">IF(ISNA(MATCH($A15,'Jam Timer'!A$9:A$33,0)),"",INDIRECT(ADDRESS(MATCH($A15,'Jam Timer'!A$9:A$33,0)+ROW('Jam Timer'!A$8),V$1,,,"Jam Timer")))</f>
        <v/>
      </c>
      <c r="W15" s="612" t="str">
        <f ca="1">IF(OR(V15="",V15=0),"",60*E15/V15)</f>
        <v/>
      </c>
      <c r="Y15" s="610">
        <f>Y13+1</f>
        <v>7</v>
      </c>
      <c r="Z15" s="80">
        <f ca="1">IF(ISNA(MATCH($Y15,Score!AH$3:AH$52,0)),"",MATCH($Y15,Score!AH$3:AH$52,0)++ROW(Score!AH$2))</f>
        <v>15</v>
      </c>
      <c r="AA15" s="80" t="str">
        <f t="shared" ca="1" si="13"/>
        <v>989</v>
      </c>
      <c r="AB15" s="80">
        <f t="shared" ca="1" si="13"/>
        <v>2</v>
      </c>
      <c r="AC15" s="610">
        <f ca="1">IF(Z15="","",SUM(AB15,AB16))</f>
        <v>2</v>
      </c>
      <c r="AD15" s="610">
        <f ca="1">IF(Z15="","",AC15-E15)</f>
        <v>2</v>
      </c>
      <c r="AE15" s="97" t="str">
        <f ca="1">IF($Z15="","",IF(ISBLANK(INDIRECT(ADDRESS($Z15,AE$1,,,"Score"))),"",1))</f>
        <v/>
      </c>
      <c r="AF15" s="97">
        <f ca="1">IF($Z15="","",IF(ISBLANK(INDIRECT(ADDRESS($Z15,AF$1,,,"Score"))),"",1))</f>
        <v>1</v>
      </c>
      <c r="AG15" s="95">
        <f ca="1">IF(AF15=1,AD15,"")</f>
        <v>2</v>
      </c>
      <c r="AH15" s="97">
        <f t="shared" ca="1" si="4"/>
        <v>1</v>
      </c>
      <c r="AI15" s="97" t="str">
        <f t="shared" ca="1" si="5"/>
        <v/>
      </c>
      <c r="AJ15" s="97" t="str">
        <f t="shared" ca="1" si="5"/>
        <v/>
      </c>
      <c r="AK15" s="80">
        <f t="shared" ca="1" si="14"/>
        <v>1</v>
      </c>
      <c r="AL15" s="80">
        <f t="shared" ca="1" si="14"/>
        <v>0</v>
      </c>
      <c r="AM15" s="97">
        <f t="shared" ca="1" si="7"/>
        <v>0</v>
      </c>
      <c r="AN15" s="97">
        <f t="shared" ca="1" si="7"/>
        <v>0</v>
      </c>
      <c r="AO15" s="95">
        <f t="shared" ca="1" si="10"/>
        <v>0</v>
      </c>
      <c r="AP15" s="97">
        <f t="shared" ca="1" si="7"/>
        <v>0</v>
      </c>
      <c r="AQ15" s="97">
        <f t="shared" ca="1" si="7"/>
        <v>0</v>
      </c>
      <c r="AR15" s="95">
        <f t="shared" ca="1" si="11"/>
        <v>0</v>
      </c>
      <c r="AS15" s="97">
        <f t="shared" ca="1" si="15"/>
        <v>0</v>
      </c>
      <c r="AT15" s="612" t="str">
        <f ca="1">V15</f>
        <v/>
      </c>
      <c r="AU15" s="612" t="str">
        <f ca="1">IF(OR(AT15="",AT15=0),"",60*AC15/AT15)</f>
        <v/>
      </c>
    </row>
    <row r="16" spans="1:47">
      <c r="A16" s="610"/>
      <c r="B16" s="80" t="str">
        <f ca="1">IF($B15="","",IF(INDIRECT(ADDRESS($B15+2,C$1-1,,,"Score"))="SP",$B15+2,""))</f>
        <v/>
      </c>
      <c r="C16" s="80" t="str">
        <f t="shared" ca="1" si="0"/>
        <v/>
      </c>
      <c r="D16" s="80" t="str">
        <f t="shared" ca="1" si="0"/>
        <v/>
      </c>
      <c r="E16" s="610"/>
      <c r="F16" s="610"/>
      <c r="G16" s="97"/>
      <c r="H16" s="97"/>
      <c r="I16" s="95"/>
      <c r="J16" s="97" t="str">
        <f t="shared" ca="1" si="1"/>
        <v/>
      </c>
      <c r="K16" s="97" t="str">
        <f t="shared" ca="1" si="1"/>
        <v/>
      </c>
      <c r="L16" s="97" t="str">
        <f t="shared" ca="1" si="1"/>
        <v/>
      </c>
      <c r="M16" s="80" t="str">
        <f t="shared" ca="1" si="2"/>
        <v/>
      </c>
      <c r="N16" s="80" t="str">
        <f t="shared" ca="1" si="2"/>
        <v/>
      </c>
      <c r="O16" s="97" t="str">
        <f t="shared" ca="1" si="2"/>
        <v/>
      </c>
      <c r="P16" s="97" t="str">
        <f t="shared" ca="1" si="2"/>
        <v/>
      </c>
      <c r="Q16" s="95" t="str">
        <f t="shared" ca="1" si="8"/>
        <v/>
      </c>
      <c r="R16" s="97" t="str">
        <f t="shared" ca="1" si="2"/>
        <v/>
      </c>
      <c r="S16" s="97" t="str">
        <f t="shared" ca="1" si="2"/>
        <v/>
      </c>
      <c r="T16" s="95" t="str">
        <f t="shared" ca="1" si="9"/>
        <v/>
      </c>
      <c r="U16" s="97" t="str">
        <f t="shared" ca="1" si="12"/>
        <v/>
      </c>
      <c r="V16" s="612"/>
      <c r="W16" s="612"/>
      <c r="Y16" s="610"/>
      <c r="Z16" s="80" t="str">
        <f ca="1">IF($Z15="","",IF(INDIRECT(ADDRESS($Z15+2,AA$1-1,,,"Score"))="SP",$Z15+2,""))</f>
        <v/>
      </c>
      <c r="AA16" s="80" t="str">
        <f t="shared" ca="1" si="13"/>
        <v/>
      </c>
      <c r="AB16" s="80" t="str">
        <f t="shared" ca="1" si="13"/>
        <v/>
      </c>
      <c r="AC16" s="610"/>
      <c r="AD16" s="610"/>
      <c r="AE16" s="97"/>
      <c r="AF16" s="97"/>
      <c r="AG16" s="95"/>
      <c r="AH16" s="97" t="str">
        <f t="shared" ca="1" si="4"/>
        <v/>
      </c>
      <c r="AI16" s="97" t="str">
        <f t="shared" ca="1" si="5"/>
        <v/>
      </c>
      <c r="AJ16" s="97" t="str">
        <f t="shared" ca="1" si="5"/>
        <v/>
      </c>
      <c r="AK16" s="80" t="str">
        <f t="shared" ca="1" si="14"/>
        <v/>
      </c>
      <c r="AL16" s="80" t="str">
        <f t="shared" ca="1" si="14"/>
        <v/>
      </c>
      <c r="AM16" s="97" t="str">
        <f t="shared" ca="1" si="7"/>
        <v/>
      </c>
      <c r="AN16" s="97" t="str">
        <f t="shared" ca="1" si="7"/>
        <v/>
      </c>
      <c r="AO16" s="95" t="str">
        <f t="shared" ca="1" si="10"/>
        <v/>
      </c>
      <c r="AP16" s="97" t="str">
        <f t="shared" ca="1" si="7"/>
        <v/>
      </c>
      <c r="AQ16" s="97" t="str">
        <f t="shared" ca="1" si="7"/>
        <v/>
      </c>
      <c r="AR16" s="95" t="str">
        <f t="shared" ca="1" si="11"/>
        <v/>
      </c>
      <c r="AS16" s="97" t="str">
        <f t="shared" ca="1" si="15"/>
        <v/>
      </c>
      <c r="AT16" s="612"/>
      <c r="AU16" s="612"/>
    </row>
    <row r="17" spans="1:47">
      <c r="A17" s="611">
        <f>A15+1</f>
        <v>8</v>
      </c>
      <c r="B17" s="84">
        <f ca="1">IF(ISNA(MATCH($A17,Score!A$3:A$52,0)),"",MATCH($A17,Score!A$3:A$52,0)+ROW(Score!A$2))</f>
        <v>17</v>
      </c>
      <c r="C17" s="84" t="str">
        <f t="shared" ca="1" si="0"/>
        <v>fish</v>
      </c>
      <c r="D17" s="84">
        <f t="shared" ca="1" si="0"/>
        <v>0</v>
      </c>
      <c r="E17" s="611">
        <f ca="1">IF(B17="","",SUM(D17,D18))</f>
        <v>0</v>
      </c>
      <c r="F17" s="611">
        <f ca="1">IF(B17="","",E17-AC17)</f>
        <v>-4</v>
      </c>
      <c r="G17" s="96" t="str">
        <f ca="1">IF($B17="","",IF(ISBLANK(INDIRECT(ADDRESS($B17,G$1,,,"Score"))),"",1))</f>
        <v/>
      </c>
      <c r="H17" s="96" t="str">
        <f ca="1">IF($B17="","",IF(ISBLANK(INDIRECT(ADDRESS($B17,H$1,,,"Score"))),"",1))</f>
        <v/>
      </c>
      <c r="I17" s="99" t="str">
        <f ca="1">IF(H17=1,F17,"")</f>
        <v/>
      </c>
      <c r="J17" s="96" t="str">
        <f t="shared" ca="1" si="1"/>
        <v/>
      </c>
      <c r="K17" s="96" t="str">
        <f t="shared" ca="1" si="1"/>
        <v/>
      </c>
      <c r="L17" s="96" t="str">
        <f t="shared" ca="1" si="1"/>
        <v/>
      </c>
      <c r="M17" s="84">
        <f t="shared" ca="1" si="2"/>
        <v>1</v>
      </c>
      <c r="N17" s="84">
        <f t="shared" ca="1" si="2"/>
        <v>0</v>
      </c>
      <c r="O17" s="96">
        <f t="shared" ca="1" si="2"/>
        <v>0</v>
      </c>
      <c r="P17" s="96">
        <f t="shared" ca="1" si="2"/>
        <v>0</v>
      </c>
      <c r="Q17" s="99">
        <f t="shared" ca="1" si="8"/>
        <v>0</v>
      </c>
      <c r="R17" s="96">
        <f t="shared" ca="1" si="2"/>
        <v>0</v>
      </c>
      <c r="S17" s="96">
        <f t="shared" ca="1" si="2"/>
        <v>0</v>
      </c>
      <c r="T17" s="99">
        <f t="shared" ca="1" si="9"/>
        <v>0</v>
      </c>
      <c r="U17" s="96">
        <f t="shared" ca="1" si="12"/>
        <v>0</v>
      </c>
      <c r="V17" s="611" t="str">
        <f ca="1">IF(ISNA(MATCH($A17,'Jam Timer'!A$9:A$33,0)),"",INDIRECT(ADDRESS(MATCH($A17,'Jam Timer'!A$9:A$33,0)+ROW('Jam Timer'!A$8),V$1,,,"Jam Timer")))</f>
        <v/>
      </c>
      <c r="W17" s="611" t="str">
        <f ca="1">IF(OR(V17="",V17=0),"",60*E17/V17)</f>
        <v/>
      </c>
      <c r="Y17" s="611">
        <f>Y15+1</f>
        <v>8</v>
      </c>
      <c r="Z17" s="84">
        <f ca="1">IF(ISNA(MATCH($Y17,Score!AH$3:AH$52,0)),"",MATCH($Y17,Score!AH$3:AH$52,0)++ROW(Score!AH$2))</f>
        <v>17</v>
      </c>
      <c r="AA17" s="84" t="str">
        <f t="shared" ca="1" si="13"/>
        <v>33 1/3</v>
      </c>
      <c r="AB17" s="84">
        <f t="shared" ca="1" si="13"/>
        <v>4</v>
      </c>
      <c r="AC17" s="611">
        <f ca="1">IF(Z17="","",SUM(AB17,AB18))</f>
        <v>4</v>
      </c>
      <c r="AD17" s="611">
        <f ca="1">IF(Z17="","",AC17-E17)</f>
        <v>4</v>
      </c>
      <c r="AE17" s="96" t="str">
        <f ca="1">IF($Z17="","",IF(ISBLANK(INDIRECT(ADDRESS($Z17,AE$1,,,"Score"))),"",1))</f>
        <v/>
      </c>
      <c r="AF17" s="96">
        <f ca="1">IF($Z17="","",IF(ISBLANK(INDIRECT(ADDRESS($Z17,AF$1,,,"Score"))),"",1))</f>
        <v>1</v>
      </c>
      <c r="AG17" s="99">
        <f ca="1">IF(AF17=1,AD17,"")</f>
        <v>4</v>
      </c>
      <c r="AH17" s="96">
        <f t="shared" ca="1" si="4"/>
        <v>1</v>
      </c>
      <c r="AI17" s="96" t="str">
        <f t="shared" ca="1" si="5"/>
        <v/>
      </c>
      <c r="AJ17" s="96" t="str">
        <f t="shared" ca="1" si="5"/>
        <v/>
      </c>
      <c r="AK17" s="84">
        <f t="shared" ca="1" si="14"/>
        <v>1</v>
      </c>
      <c r="AL17" s="84">
        <f t="shared" ca="1" si="14"/>
        <v>0</v>
      </c>
      <c r="AM17" s="96">
        <f t="shared" ca="1" si="7"/>
        <v>0</v>
      </c>
      <c r="AN17" s="96">
        <f t="shared" ca="1" si="7"/>
        <v>0</v>
      </c>
      <c r="AO17" s="99">
        <f t="shared" ca="1" si="10"/>
        <v>0</v>
      </c>
      <c r="AP17" s="96">
        <f t="shared" ca="1" si="7"/>
        <v>0</v>
      </c>
      <c r="AQ17" s="96">
        <f t="shared" ca="1" si="7"/>
        <v>0</v>
      </c>
      <c r="AR17" s="99">
        <f t="shared" ca="1" si="11"/>
        <v>0</v>
      </c>
      <c r="AS17" s="96">
        <f t="shared" ca="1" si="15"/>
        <v>0</v>
      </c>
      <c r="AT17" s="611" t="str">
        <f ca="1">V17</f>
        <v/>
      </c>
      <c r="AU17" s="611" t="str">
        <f ca="1">IF(OR(AT17="",AT17=0),"",60*AC17/AT17)</f>
        <v/>
      </c>
    </row>
    <row r="18" spans="1:47">
      <c r="A18" s="611"/>
      <c r="B18" s="84" t="str">
        <f ca="1">IF($B17="","",IF(INDIRECT(ADDRESS($B17+2,C$1-1,,,"Score"))="SP",$B17+2,""))</f>
        <v/>
      </c>
      <c r="C18" s="84" t="str">
        <f t="shared" ca="1" si="0"/>
        <v/>
      </c>
      <c r="D18" s="84" t="str">
        <f t="shared" ca="1" si="0"/>
        <v/>
      </c>
      <c r="E18" s="611"/>
      <c r="F18" s="611"/>
      <c r="G18" s="96"/>
      <c r="H18" s="101"/>
      <c r="I18" s="99"/>
      <c r="J18" s="96" t="str">
        <f t="shared" ca="1" si="1"/>
        <v/>
      </c>
      <c r="K18" s="96" t="str">
        <f t="shared" ca="1" si="1"/>
        <v/>
      </c>
      <c r="L18" s="96" t="str">
        <f t="shared" ca="1" si="1"/>
        <v/>
      </c>
      <c r="M18" s="84" t="str">
        <f t="shared" ca="1" si="2"/>
        <v/>
      </c>
      <c r="N18" s="84" t="str">
        <f t="shared" ca="1" si="2"/>
        <v/>
      </c>
      <c r="O18" s="96" t="str">
        <f t="shared" ca="1" si="2"/>
        <v/>
      </c>
      <c r="P18" s="96" t="str">
        <f t="shared" ca="1" si="2"/>
        <v/>
      </c>
      <c r="Q18" s="99" t="str">
        <f t="shared" ca="1" si="8"/>
        <v/>
      </c>
      <c r="R18" s="96" t="str">
        <f t="shared" ca="1" si="2"/>
        <v/>
      </c>
      <c r="S18" s="96" t="str">
        <f t="shared" ca="1" si="2"/>
        <v/>
      </c>
      <c r="T18" s="99" t="str">
        <f t="shared" ca="1" si="9"/>
        <v/>
      </c>
      <c r="U18" s="96" t="str">
        <f t="shared" ca="1" si="12"/>
        <v/>
      </c>
      <c r="V18" s="611"/>
      <c r="W18" s="611"/>
      <c r="Y18" s="611"/>
      <c r="Z18" s="84" t="str">
        <f ca="1">IF($Z17="","",IF(INDIRECT(ADDRESS($Z17+2,AA$1-1,,,"Score"))="SP",$Z17+2,""))</f>
        <v/>
      </c>
      <c r="AA18" s="84" t="str">
        <f t="shared" ca="1" si="13"/>
        <v/>
      </c>
      <c r="AB18" s="84" t="str">
        <f t="shared" ca="1" si="13"/>
        <v/>
      </c>
      <c r="AC18" s="611"/>
      <c r="AD18" s="611"/>
      <c r="AE18" s="96"/>
      <c r="AF18" s="101"/>
      <c r="AG18" s="99"/>
      <c r="AH18" s="96" t="str">
        <f t="shared" ca="1" si="4"/>
        <v/>
      </c>
      <c r="AI18" s="96" t="str">
        <f t="shared" ca="1" si="5"/>
        <v/>
      </c>
      <c r="AJ18" s="96" t="str">
        <f t="shared" ca="1" si="5"/>
        <v/>
      </c>
      <c r="AK18" s="84" t="str">
        <f t="shared" ca="1" si="14"/>
        <v/>
      </c>
      <c r="AL18" s="84" t="str">
        <f t="shared" ca="1" si="14"/>
        <v/>
      </c>
      <c r="AM18" s="96" t="str">
        <f t="shared" ca="1" si="7"/>
        <v/>
      </c>
      <c r="AN18" s="96" t="str">
        <f t="shared" ca="1" si="7"/>
        <v/>
      </c>
      <c r="AO18" s="99" t="str">
        <f t="shared" ca="1" si="10"/>
        <v/>
      </c>
      <c r="AP18" s="96" t="str">
        <f t="shared" ca="1" si="7"/>
        <v/>
      </c>
      <c r="AQ18" s="96" t="str">
        <f t="shared" ca="1" si="7"/>
        <v/>
      </c>
      <c r="AR18" s="99" t="str">
        <f t="shared" ca="1" si="11"/>
        <v/>
      </c>
      <c r="AS18" s="96" t="str">
        <f t="shared" ca="1" si="15"/>
        <v/>
      </c>
      <c r="AT18" s="611"/>
      <c r="AU18" s="611"/>
    </row>
    <row r="19" spans="1:47">
      <c r="A19" s="610">
        <f>A17+1</f>
        <v>9</v>
      </c>
      <c r="B19" s="80">
        <f ca="1">IF(ISNA(MATCH($A19,Score!A$3:A$52,0)),"",MATCH($A19,Score!A$3:A$52,0)+ROW(Score!A$2))</f>
        <v>19</v>
      </c>
      <c r="C19" s="80" t="str">
        <f t="shared" ref="C19:D51" ca="1" si="16">IF($B19="","",INDIRECT(ADDRESS($B19,C$1,,,"Score")))</f>
        <v>71</v>
      </c>
      <c r="D19" s="80">
        <f t="shared" ca="1" si="16"/>
        <v>0</v>
      </c>
      <c r="E19" s="610">
        <f ca="1">IF(B19="","",SUM(D19,D20))</f>
        <v>0</v>
      </c>
      <c r="F19" s="610">
        <f ca="1">IF(B19="","",E19-AC19)</f>
        <v>-3</v>
      </c>
      <c r="G19" s="97" t="str">
        <f ca="1">IF($B19="","",IF(ISBLANK(INDIRECT(ADDRESS($B19,G$1,,,"Score"))),"",1))</f>
        <v/>
      </c>
      <c r="H19" s="97" t="str">
        <f ca="1">IF($B19="","",IF(ISBLANK(INDIRECT(ADDRESS($B19,H$1,,,"Score"))),"",1))</f>
        <v/>
      </c>
      <c r="I19" s="95" t="str">
        <f ca="1">IF(H19=1,F19,"")</f>
        <v/>
      </c>
      <c r="J19" s="97" t="str">
        <f t="shared" ref="J19:L51" ca="1" si="17">IF($B19="","",IF(ISBLANK(INDIRECT(ADDRESS($B19,J$1,,,"Score"))),"",1))</f>
        <v/>
      </c>
      <c r="K19" s="97" t="str">
        <f t="shared" ca="1" si="17"/>
        <v/>
      </c>
      <c r="L19" s="97" t="str">
        <f t="shared" ca="1" si="17"/>
        <v/>
      </c>
      <c r="M19" s="80">
        <f t="shared" ref="M19:S51" ca="1" si="18">IF($B19="","",INDIRECT(ADDRESS($B19,M$1,,,"Score")))</f>
        <v>1</v>
      </c>
      <c r="N19" s="80">
        <f t="shared" ca="1" si="18"/>
        <v>0</v>
      </c>
      <c r="O19" s="97">
        <f t="shared" ca="1" si="18"/>
        <v>0</v>
      </c>
      <c r="P19" s="97">
        <f t="shared" ca="1" si="18"/>
        <v>0</v>
      </c>
      <c r="Q19" s="95">
        <f t="shared" ca="1" si="8"/>
        <v>0</v>
      </c>
      <c r="R19" s="97">
        <f t="shared" ca="1" si="18"/>
        <v>0</v>
      </c>
      <c r="S19" s="97">
        <f t="shared" ca="1" si="18"/>
        <v>0</v>
      </c>
      <c r="T19" s="95">
        <f t="shared" ca="1" si="9"/>
        <v>0</v>
      </c>
      <c r="U19" s="97">
        <f t="shared" ca="1" si="12"/>
        <v>0</v>
      </c>
      <c r="V19" s="612" t="str">
        <f ca="1">IF(ISNA(MATCH($A19,'Jam Timer'!A$9:A$33,0)),"",INDIRECT(ADDRESS(MATCH($A19,'Jam Timer'!A$9:A$33,0)+ROW('Jam Timer'!A$8),V$1,,,"Jam Timer")))</f>
        <v/>
      </c>
      <c r="W19" s="612" t="str">
        <f ca="1">IF(OR(V19="",V19=0),"",60*E19/V19)</f>
        <v/>
      </c>
      <c r="Y19" s="610">
        <f>Y17+1</f>
        <v>9</v>
      </c>
      <c r="Z19" s="80">
        <f ca="1">IF(ISNA(MATCH($Y19,Score!AH$3:AH$52,0)),"",MATCH($Y19,Score!AH$3:AH$52,0)++ROW(Score!AH$2))</f>
        <v>19</v>
      </c>
      <c r="AA19" s="80" t="str">
        <f t="shared" ca="1" si="13"/>
        <v>3CC</v>
      </c>
      <c r="AB19" s="80">
        <f t="shared" ca="1" si="13"/>
        <v>3</v>
      </c>
      <c r="AC19" s="610">
        <f ca="1">IF(Z19="","",SUM(AB19,AB20))</f>
        <v>3</v>
      </c>
      <c r="AD19" s="610">
        <f ca="1">IF(Z19="","",AC19-E19)</f>
        <v>3</v>
      </c>
      <c r="AE19" s="97" t="str">
        <f ca="1">IF($Z19="","",IF(ISBLANK(INDIRECT(ADDRESS($Z19,AE$1,,,"Score"))),"",1))</f>
        <v/>
      </c>
      <c r="AF19" s="97">
        <f ca="1">IF($Z19="","",IF(ISBLANK(INDIRECT(ADDRESS($Z19,AF$1,,,"Score"))),"",1))</f>
        <v>1</v>
      </c>
      <c r="AG19" s="95">
        <f ca="1">IF(AF19=1,AD19,"")</f>
        <v>3</v>
      </c>
      <c r="AH19" s="97">
        <f t="shared" ca="1" si="4"/>
        <v>1</v>
      </c>
      <c r="AI19" s="97" t="str">
        <f ca="1">IF($Z19="","",IF(ISBLANK(INDIRECT(ADDRESS($Z19,AI$1,,,"Score"))),"",1))</f>
        <v/>
      </c>
      <c r="AJ19" s="97" t="str">
        <f ca="1">IF($Z19="","",IF(ISBLANK(INDIRECT(ADDRESS($Z19,AJ$1,,,"Score"))),"",1))</f>
        <v/>
      </c>
      <c r="AK19" s="80">
        <f t="shared" ca="1" si="14"/>
        <v>1</v>
      </c>
      <c r="AL19" s="80">
        <f t="shared" ca="1" si="14"/>
        <v>0</v>
      </c>
      <c r="AM19" s="97">
        <f t="shared" ca="1" si="14"/>
        <v>1</v>
      </c>
      <c r="AN19" s="97">
        <f t="shared" ca="1" si="14"/>
        <v>0</v>
      </c>
      <c r="AO19" s="95">
        <f t="shared" ca="1" si="10"/>
        <v>1</v>
      </c>
      <c r="AP19" s="97">
        <f t="shared" ca="1" si="14"/>
        <v>0</v>
      </c>
      <c r="AQ19" s="97">
        <f t="shared" ca="1" si="14"/>
        <v>0</v>
      </c>
      <c r="AR19" s="95">
        <f t="shared" ca="1" si="11"/>
        <v>0</v>
      </c>
      <c r="AS19" s="97">
        <f t="shared" ca="1" si="15"/>
        <v>0</v>
      </c>
      <c r="AT19" s="612" t="str">
        <f ca="1">V19</f>
        <v/>
      </c>
      <c r="AU19" s="612" t="str">
        <f ca="1">IF(OR(AT19="",AT19=0),"",60*AC19/AT19)</f>
        <v/>
      </c>
    </row>
    <row r="20" spans="1:47">
      <c r="A20" s="610"/>
      <c r="B20" s="80" t="str">
        <f ca="1">IF($B19="","",IF(INDIRECT(ADDRESS($B19+2,C$1-1,,,"Score"))="SP",$B19+2,""))</f>
        <v/>
      </c>
      <c r="C20" s="80" t="str">
        <f t="shared" ca="1" si="16"/>
        <v/>
      </c>
      <c r="D20" s="80" t="str">
        <f t="shared" ca="1" si="16"/>
        <v/>
      </c>
      <c r="E20" s="610"/>
      <c r="F20" s="610"/>
      <c r="G20" s="97"/>
      <c r="H20" s="97"/>
      <c r="I20" s="95"/>
      <c r="J20" s="97" t="str">
        <f t="shared" ca="1" si="17"/>
        <v/>
      </c>
      <c r="K20" s="97" t="str">
        <f t="shared" ca="1" si="17"/>
        <v/>
      </c>
      <c r="L20" s="97" t="str">
        <f t="shared" ca="1" si="17"/>
        <v/>
      </c>
      <c r="M20" s="80" t="str">
        <f t="shared" ca="1" si="18"/>
        <v/>
      </c>
      <c r="N20" s="80" t="str">
        <f t="shared" ca="1" si="18"/>
        <v/>
      </c>
      <c r="O20" s="97" t="str">
        <f t="shared" ca="1" si="18"/>
        <v/>
      </c>
      <c r="P20" s="97" t="str">
        <f t="shared" ca="1" si="18"/>
        <v/>
      </c>
      <c r="Q20" s="95" t="str">
        <f t="shared" ca="1" si="8"/>
        <v/>
      </c>
      <c r="R20" s="97" t="str">
        <f t="shared" ca="1" si="18"/>
        <v/>
      </c>
      <c r="S20" s="97" t="str">
        <f t="shared" ca="1" si="18"/>
        <v/>
      </c>
      <c r="T20" s="95" t="str">
        <f t="shared" ca="1" si="9"/>
        <v/>
      </c>
      <c r="U20" s="97" t="str">
        <f t="shared" ca="1" si="12"/>
        <v/>
      </c>
      <c r="V20" s="612"/>
      <c r="W20" s="612"/>
      <c r="Y20" s="610"/>
      <c r="Z20" s="80" t="str">
        <f ca="1">IF($Z19="","",IF(INDIRECT(ADDRESS($Z19+2,AA$1-1,,,"Score"))="SP",$Z19+2,""))</f>
        <v/>
      </c>
      <c r="AA20" s="80" t="str">
        <f t="shared" ca="1" si="13"/>
        <v/>
      </c>
      <c r="AB20" s="80" t="str">
        <f t="shared" ca="1" si="13"/>
        <v/>
      </c>
      <c r="AC20" s="610"/>
      <c r="AD20" s="610"/>
      <c r="AE20" s="97"/>
      <c r="AF20" s="97"/>
      <c r="AG20" s="95"/>
      <c r="AH20" s="97" t="str">
        <f t="shared" ref="AH20:AJ52" ca="1" si="19">IF($Z20="","",IF(ISBLANK(INDIRECT(ADDRESS($Z20,AH$1,,,"Score"))),"",1))</f>
        <v/>
      </c>
      <c r="AI20" s="97" t="str">
        <f t="shared" ca="1" si="19"/>
        <v/>
      </c>
      <c r="AJ20" s="97" t="str">
        <f t="shared" ca="1" si="19"/>
        <v/>
      </c>
      <c r="AK20" s="80" t="str">
        <f t="shared" ca="1" si="14"/>
        <v/>
      </c>
      <c r="AL20" s="80" t="str">
        <f t="shared" ca="1" si="14"/>
        <v/>
      </c>
      <c r="AM20" s="97" t="str">
        <f t="shared" ca="1" si="14"/>
        <v/>
      </c>
      <c r="AN20" s="97" t="str">
        <f t="shared" ca="1" si="14"/>
        <v/>
      </c>
      <c r="AO20" s="95" t="str">
        <f t="shared" ca="1" si="10"/>
        <v/>
      </c>
      <c r="AP20" s="97" t="str">
        <f t="shared" ca="1" si="14"/>
        <v/>
      </c>
      <c r="AQ20" s="97" t="str">
        <f t="shared" ca="1" si="14"/>
        <v/>
      </c>
      <c r="AR20" s="95" t="str">
        <f t="shared" ca="1" si="11"/>
        <v/>
      </c>
      <c r="AS20" s="97" t="str">
        <f t="shared" ca="1" si="15"/>
        <v/>
      </c>
      <c r="AT20" s="612"/>
      <c r="AU20" s="612"/>
    </row>
    <row r="21" spans="1:47">
      <c r="A21" s="611">
        <f>A19+1</f>
        <v>10</v>
      </c>
      <c r="B21" s="84">
        <f ca="1">IF(ISNA(MATCH($A21,Score!A$3:A$52,0)),"",MATCH($A21,Score!A$3:A$52,0)+ROW(Score!A$2))</f>
        <v>21</v>
      </c>
      <c r="C21" s="84" t="str">
        <f t="shared" ca="1" si="16"/>
        <v>68</v>
      </c>
      <c r="D21" s="84">
        <f t="shared" ca="1" si="16"/>
        <v>0</v>
      </c>
      <c r="E21" s="611">
        <f ca="1">IF(B21="","",SUM(D21,D22))</f>
        <v>0</v>
      </c>
      <c r="F21" s="611">
        <f ca="1">IF(B21="","",E21-AC21)</f>
        <v>-4</v>
      </c>
      <c r="G21" s="96" t="str">
        <f ca="1">IF($B21="","",IF(ISBLANK(INDIRECT(ADDRESS($B21,G$1,,,"Score"))),"",1))</f>
        <v/>
      </c>
      <c r="H21" s="96" t="str">
        <f ca="1">IF($B21="","",IF(ISBLANK(INDIRECT(ADDRESS($B21,H$1,,,"Score"))),"",1))</f>
        <v/>
      </c>
      <c r="I21" s="99" t="str">
        <f ca="1">IF(H21=1,F21,"")</f>
        <v/>
      </c>
      <c r="J21" s="96" t="str">
        <f t="shared" ca="1" si="17"/>
        <v/>
      </c>
      <c r="K21" s="96" t="str">
        <f t="shared" ca="1" si="17"/>
        <v/>
      </c>
      <c r="L21" s="96" t="str">
        <f t="shared" ca="1" si="17"/>
        <v/>
      </c>
      <c r="M21" s="84">
        <f t="shared" ca="1" si="18"/>
        <v>1</v>
      </c>
      <c r="N21" s="84">
        <f t="shared" ca="1" si="18"/>
        <v>0</v>
      </c>
      <c r="O21" s="96">
        <f t="shared" ca="1" si="18"/>
        <v>0</v>
      </c>
      <c r="P21" s="96">
        <f t="shared" ca="1" si="18"/>
        <v>0</v>
      </c>
      <c r="Q21" s="99">
        <f t="shared" ca="1" si="8"/>
        <v>0</v>
      </c>
      <c r="R21" s="96">
        <f t="shared" ca="1" si="18"/>
        <v>0</v>
      </c>
      <c r="S21" s="96">
        <f t="shared" ca="1" si="18"/>
        <v>0</v>
      </c>
      <c r="T21" s="99">
        <f t="shared" ca="1" si="9"/>
        <v>0</v>
      </c>
      <c r="U21" s="96">
        <f t="shared" ca="1" si="12"/>
        <v>0</v>
      </c>
      <c r="V21" s="611" t="str">
        <f ca="1">IF(ISNA(MATCH($A21,'Jam Timer'!A$9:A$33,0)),"",INDIRECT(ADDRESS(MATCH($A21,'Jam Timer'!A$9:A$33,0)+ROW('Jam Timer'!A$8),V$1,,,"Jam Timer")))</f>
        <v/>
      </c>
      <c r="W21" s="611" t="str">
        <f ca="1">IF(OR(V21="",V21=0),"",60*E21/V21)</f>
        <v/>
      </c>
      <c r="Y21" s="611">
        <f>Y19+1</f>
        <v>10</v>
      </c>
      <c r="Z21" s="84">
        <f ca="1">IF(ISNA(MATCH($Y21,Score!AH$3:AH$52,0)),"",MATCH($Y21,Score!AH$3:AH$52,0)++ROW(Score!AH$2))</f>
        <v>21</v>
      </c>
      <c r="AA21" s="84" t="str">
        <f t="shared" ca="1" si="13"/>
        <v>5</v>
      </c>
      <c r="AB21" s="84">
        <f t="shared" ca="1" si="13"/>
        <v>4</v>
      </c>
      <c r="AC21" s="611">
        <f ca="1">IF(Z21="","",SUM(AB21,AB22))</f>
        <v>4</v>
      </c>
      <c r="AD21" s="611">
        <f ca="1">IF(Z21="","",AC21-E21)</f>
        <v>4</v>
      </c>
      <c r="AE21" s="96" t="str">
        <f ca="1">IF($Z21="","",IF(ISBLANK(INDIRECT(ADDRESS($Z21,AE$1,,,"Score"))),"",1))</f>
        <v/>
      </c>
      <c r="AF21" s="96">
        <f ca="1">IF($Z21="","",IF(ISBLANK(INDIRECT(ADDRESS($Z21,AF$1,,,"Score"))),"",1))</f>
        <v>1</v>
      </c>
      <c r="AG21" s="99">
        <f ca="1">IF(AF21=1,AD21,"")</f>
        <v>4</v>
      </c>
      <c r="AH21" s="96">
        <f t="shared" ca="1" si="19"/>
        <v>1</v>
      </c>
      <c r="AI21" s="96" t="str">
        <f t="shared" ca="1" si="19"/>
        <v/>
      </c>
      <c r="AJ21" s="96" t="str">
        <f t="shared" ca="1" si="19"/>
        <v/>
      </c>
      <c r="AK21" s="84">
        <f t="shared" ca="1" si="14"/>
        <v>1</v>
      </c>
      <c r="AL21" s="84">
        <f t="shared" ca="1" si="14"/>
        <v>0</v>
      </c>
      <c r="AM21" s="96">
        <f t="shared" ca="1" si="14"/>
        <v>0</v>
      </c>
      <c r="AN21" s="96">
        <f t="shared" ca="1" si="14"/>
        <v>0</v>
      </c>
      <c r="AO21" s="99">
        <f t="shared" ca="1" si="10"/>
        <v>0</v>
      </c>
      <c r="AP21" s="96">
        <f t="shared" ca="1" si="14"/>
        <v>0</v>
      </c>
      <c r="AQ21" s="96">
        <f t="shared" ca="1" si="14"/>
        <v>0</v>
      </c>
      <c r="AR21" s="99">
        <f t="shared" ca="1" si="11"/>
        <v>0</v>
      </c>
      <c r="AS21" s="96">
        <f t="shared" ca="1" si="15"/>
        <v>0</v>
      </c>
      <c r="AT21" s="611" t="str">
        <f ca="1">V21</f>
        <v/>
      </c>
      <c r="AU21" s="611" t="str">
        <f ca="1">IF(OR(AT21="",AT21=0),"",60*AC21/AT21)</f>
        <v/>
      </c>
    </row>
    <row r="22" spans="1:47">
      <c r="A22" s="611"/>
      <c r="B22" s="84" t="str">
        <f ca="1">IF($B21="","",IF(INDIRECT(ADDRESS($B21+2,C$1-1,,,"Score"))="SP",$B21+2,""))</f>
        <v/>
      </c>
      <c r="C22" s="84" t="str">
        <f t="shared" ca="1" si="16"/>
        <v/>
      </c>
      <c r="D22" s="84" t="str">
        <f t="shared" ca="1" si="16"/>
        <v/>
      </c>
      <c r="E22" s="611"/>
      <c r="F22" s="611"/>
      <c r="G22" s="96"/>
      <c r="H22" s="101"/>
      <c r="I22" s="99"/>
      <c r="J22" s="96" t="str">
        <f t="shared" ca="1" si="17"/>
        <v/>
      </c>
      <c r="K22" s="96" t="str">
        <f t="shared" ca="1" si="17"/>
        <v/>
      </c>
      <c r="L22" s="96" t="str">
        <f t="shared" ca="1" si="17"/>
        <v/>
      </c>
      <c r="M22" s="84" t="str">
        <f t="shared" ca="1" si="18"/>
        <v/>
      </c>
      <c r="N22" s="84" t="str">
        <f t="shared" ca="1" si="18"/>
        <v/>
      </c>
      <c r="O22" s="96" t="str">
        <f t="shared" ca="1" si="18"/>
        <v/>
      </c>
      <c r="P22" s="96" t="str">
        <f t="shared" ca="1" si="18"/>
        <v/>
      </c>
      <c r="Q22" s="99" t="str">
        <f t="shared" ca="1" si="8"/>
        <v/>
      </c>
      <c r="R22" s="96" t="str">
        <f t="shared" ca="1" si="18"/>
        <v/>
      </c>
      <c r="S22" s="96" t="str">
        <f t="shared" ca="1" si="18"/>
        <v/>
      </c>
      <c r="T22" s="99" t="str">
        <f t="shared" ca="1" si="9"/>
        <v/>
      </c>
      <c r="U22" s="96" t="str">
        <f t="shared" ca="1" si="12"/>
        <v/>
      </c>
      <c r="V22" s="611"/>
      <c r="W22" s="611"/>
      <c r="Y22" s="611"/>
      <c r="Z22" s="84" t="str">
        <f ca="1">IF($Z21="","",IF(INDIRECT(ADDRESS($Z21+2,AA$1-1,,,"Score"))="SP",$Z21+2,""))</f>
        <v/>
      </c>
      <c r="AA22" s="84" t="str">
        <f t="shared" ca="1" si="13"/>
        <v/>
      </c>
      <c r="AB22" s="84" t="str">
        <f t="shared" ca="1" si="13"/>
        <v/>
      </c>
      <c r="AC22" s="611"/>
      <c r="AD22" s="611"/>
      <c r="AE22" s="96"/>
      <c r="AF22" s="101"/>
      <c r="AG22" s="99"/>
      <c r="AH22" s="96" t="str">
        <f t="shared" ca="1" si="19"/>
        <v/>
      </c>
      <c r="AI22" s="96" t="str">
        <f t="shared" ca="1" si="19"/>
        <v/>
      </c>
      <c r="AJ22" s="96" t="str">
        <f t="shared" ca="1" si="19"/>
        <v/>
      </c>
      <c r="AK22" s="84" t="str">
        <f t="shared" ca="1" si="14"/>
        <v/>
      </c>
      <c r="AL22" s="84" t="str">
        <f t="shared" ca="1" si="14"/>
        <v/>
      </c>
      <c r="AM22" s="96" t="str">
        <f t="shared" ca="1" si="14"/>
        <v/>
      </c>
      <c r="AN22" s="96" t="str">
        <f t="shared" ca="1" si="14"/>
        <v/>
      </c>
      <c r="AO22" s="99" t="str">
        <f t="shared" ca="1" si="10"/>
        <v/>
      </c>
      <c r="AP22" s="96" t="str">
        <f t="shared" ca="1" si="14"/>
        <v/>
      </c>
      <c r="AQ22" s="96" t="str">
        <f t="shared" ca="1" si="14"/>
        <v/>
      </c>
      <c r="AR22" s="99" t="str">
        <f t="shared" ca="1" si="11"/>
        <v/>
      </c>
      <c r="AS22" s="96" t="str">
        <f t="shared" ca="1" si="15"/>
        <v/>
      </c>
      <c r="AT22" s="611"/>
      <c r="AU22" s="611"/>
    </row>
    <row r="23" spans="1:47">
      <c r="A23" s="610">
        <f>A21+1</f>
        <v>11</v>
      </c>
      <c r="B23" s="80">
        <f ca="1">IF(ISNA(MATCH($A23,Score!A$3:A$52,0)),"",MATCH($A23,Score!A$3:A$52,0)+ROW(Score!A$2))</f>
        <v>23</v>
      </c>
      <c r="C23" s="80" t="str">
        <f t="shared" ca="1" si="16"/>
        <v>fish</v>
      </c>
      <c r="D23" s="80">
        <f t="shared" ca="1" si="16"/>
        <v>0</v>
      </c>
      <c r="E23" s="610">
        <f ca="1">IF(B23="","",SUM(D23,D24))</f>
        <v>0</v>
      </c>
      <c r="F23" s="610">
        <f ca="1">IF(B23="","",E23-AC23)</f>
        <v>-3</v>
      </c>
      <c r="G23" s="97" t="str">
        <f ca="1">IF($B23="","",IF(ISBLANK(INDIRECT(ADDRESS($B23,G$1,,,"Score"))),"",1))</f>
        <v/>
      </c>
      <c r="H23" s="97" t="str">
        <f ca="1">IF($B23="","",IF(ISBLANK(INDIRECT(ADDRESS($B23,H$1,,,"Score"))),"",1))</f>
        <v/>
      </c>
      <c r="I23" s="95" t="str">
        <f ca="1">IF(H23=1,F23,"")</f>
        <v/>
      </c>
      <c r="J23" s="97" t="str">
        <f t="shared" ca="1" si="17"/>
        <v/>
      </c>
      <c r="K23" s="97" t="str">
        <f t="shared" ca="1" si="17"/>
        <v/>
      </c>
      <c r="L23" s="97" t="str">
        <f t="shared" ca="1" si="17"/>
        <v/>
      </c>
      <c r="M23" s="80">
        <f t="shared" ca="1" si="18"/>
        <v>1</v>
      </c>
      <c r="N23" s="80">
        <f t="shared" ca="1" si="18"/>
        <v>0</v>
      </c>
      <c r="O23" s="97">
        <f t="shared" ca="1" si="18"/>
        <v>0</v>
      </c>
      <c r="P23" s="97">
        <f t="shared" ca="1" si="18"/>
        <v>0</v>
      </c>
      <c r="Q23" s="95">
        <f t="shared" ca="1" si="8"/>
        <v>0</v>
      </c>
      <c r="R23" s="97">
        <f t="shared" ca="1" si="18"/>
        <v>0</v>
      </c>
      <c r="S23" s="97">
        <f t="shared" ca="1" si="18"/>
        <v>0</v>
      </c>
      <c r="T23" s="95">
        <f t="shared" ca="1" si="9"/>
        <v>0</v>
      </c>
      <c r="U23" s="97">
        <f t="shared" ca="1" si="12"/>
        <v>0</v>
      </c>
      <c r="V23" s="612" t="str">
        <f ca="1">IF(ISNA(MATCH($A23,'Jam Timer'!A$9:A$33,0)),"",INDIRECT(ADDRESS(MATCH($A23,'Jam Timer'!A$9:A$33,0)+ROW('Jam Timer'!A$8),V$1,,,"Jam Timer")))</f>
        <v/>
      </c>
      <c r="W23" s="612" t="str">
        <f ca="1">IF(OR(V23="",V23=0),"",60*E23/V23)</f>
        <v/>
      </c>
      <c r="Y23" s="610">
        <f>Y21+1</f>
        <v>11</v>
      </c>
      <c r="Z23" s="80">
        <f ca="1">IF(ISNA(MATCH($Y23,Score!AH$3:AH$52,0)),"",MATCH($Y23,Score!AH$3:AH$52,0)++ROW(Score!AH$2))</f>
        <v>23</v>
      </c>
      <c r="AA23" s="80" t="str">
        <f t="shared" ca="1" si="13"/>
        <v>247</v>
      </c>
      <c r="AB23" s="80">
        <f t="shared" ca="1" si="13"/>
        <v>3</v>
      </c>
      <c r="AC23" s="610">
        <f ca="1">IF(Z23="","",SUM(AB23,AB24))</f>
        <v>3</v>
      </c>
      <c r="AD23" s="610">
        <f ca="1">IF(Z23="","",AC23-E23)</f>
        <v>3</v>
      </c>
      <c r="AE23" s="97" t="str">
        <f ca="1">IF($Z23="","",IF(ISBLANK(INDIRECT(ADDRESS($Z23,AE$1,,,"Score"))),"",1))</f>
        <v/>
      </c>
      <c r="AF23" s="97">
        <f ca="1">IF($Z23="","",IF(ISBLANK(INDIRECT(ADDRESS($Z23,AF$1,,,"Score"))),"",1))</f>
        <v>1</v>
      </c>
      <c r="AG23" s="95">
        <f ca="1">IF(AF23=1,AD23,"")</f>
        <v>3</v>
      </c>
      <c r="AH23" s="97">
        <f t="shared" ca="1" si="19"/>
        <v>1</v>
      </c>
      <c r="AI23" s="97" t="str">
        <f t="shared" ca="1" si="19"/>
        <v/>
      </c>
      <c r="AJ23" s="97" t="str">
        <f t="shared" ca="1" si="19"/>
        <v/>
      </c>
      <c r="AK23" s="80">
        <f t="shared" ca="1" si="14"/>
        <v>1</v>
      </c>
      <c r="AL23" s="80">
        <f t="shared" ca="1" si="14"/>
        <v>0</v>
      </c>
      <c r="AM23" s="97">
        <f t="shared" ca="1" si="14"/>
        <v>1</v>
      </c>
      <c r="AN23" s="97">
        <f t="shared" ca="1" si="14"/>
        <v>0</v>
      </c>
      <c r="AO23" s="95">
        <f t="shared" ca="1" si="10"/>
        <v>1</v>
      </c>
      <c r="AP23" s="97">
        <f t="shared" ca="1" si="14"/>
        <v>0</v>
      </c>
      <c r="AQ23" s="97">
        <f t="shared" ca="1" si="14"/>
        <v>0</v>
      </c>
      <c r="AR23" s="95">
        <f t="shared" ca="1" si="11"/>
        <v>0</v>
      </c>
      <c r="AS23" s="97">
        <f t="shared" ca="1" si="15"/>
        <v>0</v>
      </c>
      <c r="AT23" s="612" t="str">
        <f ca="1">V23</f>
        <v/>
      </c>
      <c r="AU23" s="612" t="str">
        <f ca="1">IF(OR(AT23="",AT23=0),"",60*AC23/AT23)</f>
        <v/>
      </c>
    </row>
    <row r="24" spans="1:47">
      <c r="A24" s="610"/>
      <c r="B24" s="80" t="str">
        <f ca="1">IF($B23="","",IF(INDIRECT(ADDRESS($B23+2,C$1-1,,,"Score"))="SP",$B23+2,""))</f>
        <v/>
      </c>
      <c r="C24" s="80" t="str">
        <f t="shared" ca="1" si="16"/>
        <v/>
      </c>
      <c r="D24" s="80" t="str">
        <f t="shared" ca="1" si="16"/>
        <v/>
      </c>
      <c r="E24" s="610"/>
      <c r="F24" s="610"/>
      <c r="G24" s="97"/>
      <c r="H24" s="97"/>
      <c r="I24" s="95"/>
      <c r="J24" s="97" t="str">
        <f t="shared" ca="1" si="17"/>
        <v/>
      </c>
      <c r="K24" s="97" t="str">
        <f t="shared" ca="1" si="17"/>
        <v/>
      </c>
      <c r="L24" s="97" t="str">
        <f t="shared" ca="1" si="17"/>
        <v/>
      </c>
      <c r="M24" s="80" t="str">
        <f t="shared" ca="1" si="18"/>
        <v/>
      </c>
      <c r="N24" s="80" t="str">
        <f t="shared" ca="1" si="18"/>
        <v/>
      </c>
      <c r="O24" s="97" t="str">
        <f t="shared" ca="1" si="18"/>
        <v/>
      </c>
      <c r="P24" s="97" t="str">
        <f t="shared" ca="1" si="18"/>
        <v/>
      </c>
      <c r="Q24" s="95" t="str">
        <f t="shared" ca="1" si="8"/>
        <v/>
      </c>
      <c r="R24" s="97" t="str">
        <f t="shared" ca="1" si="18"/>
        <v/>
      </c>
      <c r="S24" s="97" t="str">
        <f t="shared" ca="1" si="18"/>
        <v/>
      </c>
      <c r="T24" s="95" t="str">
        <f t="shared" ca="1" si="9"/>
        <v/>
      </c>
      <c r="U24" s="97" t="str">
        <f t="shared" ca="1" si="12"/>
        <v/>
      </c>
      <c r="V24" s="612"/>
      <c r="W24" s="612"/>
      <c r="Y24" s="610"/>
      <c r="Z24" s="80" t="str">
        <f ca="1">IF($Z23="","",IF(INDIRECT(ADDRESS($Z23+2,AA$1-1,,,"Score"))="SP",$Z23+2,""))</f>
        <v/>
      </c>
      <c r="AA24" s="80" t="str">
        <f t="shared" ca="1" si="13"/>
        <v/>
      </c>
      <c r="AB24" s="80" t="str">
        <f t="shared" ca="1" si="13"/>
        <v/>
      </c>
      <c r="AC24" s="610"/>
      <c r="AD24" s="610"/>
      <c r="AE24" s="97"/>
      <c r="AF24" s="97"/>
      <c r="AG24" s="95"/>
      <c r="AH24" s="97" t="str">
        <f t="shared" ca="1" si="19"/>
        <v/>
      </c>
      <c r="AI24" s="97" t="str">
        <f t="shared" ca="1" si="19"/>
        <v/>
      </c>
      <c r="AJ24" s="97" t="str">
        <f t="shared" ca="1" si="19"/>
        <v/>
      </c>
      <c r="AK24" s="80" t="str">
        <f t="shared" ca="1" si="14"/>
        <v/>
      </c>
      <c r="AL24" s="80" t="str">
        <f t="shared" ca="1" si="14"/>
        <v/>
      </c>
      <c r="AM24" s="97" t="str">
        <f t="shared" ca="1" si="14"/>
        <v/>
      </c>
      <c r="AN24" s="97" t="str">
        <f t="shared" ca="1" si="14"/>
        <v/>
      </c>
      <c r="AO24" s="95" t="str">
        <f t="shared" ca="1" si="10"/>
        <v/>
      </c>
      <c r="AP24" s="97" t="str">
        <f t="shared" ca="1" si="14"/>
        <v/>
      </c>
      <c r="AQ24" s="97" t="str">
        <f t="shared" ca="1" si="14"/>
        <v/>
      </c>
      <c r="AR24" s="95" t="str">
        <f t="shared" ca="1" si="11"/>
        <v/>
      </c>
      <c r="AS24" s="97" t="str">
        <f t="shared" ca="1" si="15"/>
        <v/>
      </c>
      <c r="AT24" s="612"/>
      <c r="AU24" s="612"/>
    </row>
    <row r="25" spans="1:47">
      <c r="A25" s="611">
        <f>A23+1</f>
        <v>12</v>
      </c>
      <c r="B25" s="84">
        <f ca="1">IF(ISNA(MATCH($A25,Score!A$3:A$52,0)),"",MATCH($A25,Score!A$3:A$52,0)+ROW(Score!A$2))</f>
        <v>25</v>
      </c>
      <c r="C25" s="84" t="str">
        <f t="shared" ca="1" si="16"/>
        <v>71</v>
      </c>
      <c r="D25" s="84">
        <f t="shared" ca="1" si="16"/>
        <v>2</v>
      </c>
      <c r="E25" s="611">
        <f ca="1">IF(B25="","",SUM(D25,D26))</f>
        <v>2</v>
      </c>
      <c r="F25" s="611">
        <f ca="1">IF(B25="","",E25-AC25)</f>
        <v>2</v>
      </c>
      <c r="G25" s="96" t="str">
        <f ca="1">IF($B25="","",IF(ISBLANK(INDIRECT(ADDRESS($B25,G$1,,,"Score"))),"",1))</f>
        <v/>
      </c>
      <c r="H25" s="96">
        <f ca="1">IF($B25="","",IF(ISBLANK(INDIRECT(ADDRESS($B25,H$1,,,"Score"))),"",1))</f>
        <v>1</v>
      </c>
      <c r="I25" s="99">
        <f ca="1">IF(H25=1,F25,"")</f>
        <v>2</v>
      </c>
      <c r="J25" s="96">
        <f t="shared" ca="1" si="17"/>
        <v>1</v>
      </c>
      <c r="K25" s="96" t="str">
        <f t="shared" ca="1" si="17"/>
        <v/>
      </c>
      <c r="L25" s="96" t="str">
        <f t="shared" ca="1" si="17"/>
        <v/>
      </c>
      <c r="M25" s="84">
        <f t="shared" ca="1" si="18"/>
        <v>1</v>
      </c>
      <c r="N25" s="84">
        <f t="shared" ca="1" si="18"/>
        <v>0</v>
      </c>
      <c r="O25" s="96">
        <f t="shared" ca="1" si="18"/>
        <v>0</v>
      </c>
      <c r="P25" s="96">
        <f t="shared" ca="1" si="18"/>
        <v>0</v>
      </c>
      <c r="Q25" s="99">
        <f t="shared" ca="1" si="8"/>
        <v>0</v>
      </c>
      <c r="R25" s="96">
        <f t="shared" ca="1" si="18"/>
        <v>0</v>
      </c>
      <c r="S25" s="96">
        <f t="shared" ca="1" si="18"/>
        <v>0</v>
      </c>
      <c r="T25" s="99">
        <f t="shared" ca="1" si="9"/>
        <v>0</v>
      </c>
      <c r="U25" s="96">
        <f t="shared" ca="1" si="12"/>
        <v>0</v>
      </c>
      <c r="V25" s="611" t="str">
        <f ca="1">IF(ISNA(MATCH($A25,'Jam Timer'!A$9:A$33,0)),"",INDIRECT(ADDRESS(MATCH($A25,'Jam Timer'!A$9:A$33,0)+ROW('Jam Timer'!A$8),V$1,,,"Jam Timer")))</f>
        <v/>
      </c>
      <c r="W25" s="611" t="str">
        <f ca="1">IF(OR(V25="",V25=0),"",60*E25/V25)</f>
        <v/>
      </c>
      <c r="Y25" s="611">
        <f>Y23+1</f>
        <v>12</v>
      </c>
      <c r="Z25" s="84">
        <f ca="1">IF(ISNA(MATCH($Y25,Score!AH$3:AH$52,0)),"",MATCH($Y25,Score!AH$3:AH$52,0)++ROW(Score!AH$2))</f>
        <v>25</v>
      </c>
      <c r="AA25" s="84" t="str">
        <f t="shared" ca="1" si="13"/>
        <v>28</v>
      </c>
      <c r="AB25" s="84">
        <f t="shared" ca="1" si="13"/>
        <v>0</v>
      </c>
      <c r="AC25" s="611">
        <f ca="1">IF(Z25="","",SUM(AB25,AB26))</f>
        <v>0</v>
      </c>
      <c r="AD25" s="611">
        <f ca="1">IF(Z25="","",AC25-E25)</f>
        <v>-2</v>
      </c>
      <c r="AE25" s="96" t="str">
        <f ca="1">IF($Z25="","",IF(ISBLANK(INDIRECT(ADDRESS($Z25,AE$1,,,"Score"))),"",1))</f>
        <v/>
      </c>
      <c r="AF25" s="96" t="str">
        <f ca="1">IF($Z25="","",IF(ISBLANK(INDIRECT(ADDRESS($Z25,AF$1,,,"Score"))),"",1))</f>
        <v/>
      </c>
      <c r="AG25" s="99" t="str">
        <f ca="1">IF(AF25=1,AD25,"")</f>
        <v/>
      </c>
      <c r="AH25" s="96" t="str">
        <f t="shared" ca="1" si="19"/>
        <v/>
      </c>
      <c r="AI25" s="96" t="str">
        <f t="shared" ca="1" si="19"/>
        <v/>
      </c>
      <c r="AJ25" s="96" t="str">
        <f t="shared" ca="1" si="19"/>
        <v/>
      </c>
      <c r="AK25" s="84">
        <f t="shared" ca="1" si="14"/>
        <v>1</v>
      </c>
      <c r="AL25" s="84">
        <f t="shared" ca="1" si="14"/>
        <v>0</v>
      </c>
      <c r="AM25" s="96">
        <f t="shared" ca="1" si="14"/>
        <v>0</v>
      </c>
      <c r="AN25" s="96">
        <f t="shared" ca="1" si="14"/>
        <v>0</v>
      </c>
      <c r="AO25" s="99">
        <f t="shared" ca="1" si="10"/>
        <v>0</v>
      </c>
      <c r="AP25" s="96">
        <f t="shared" ca="1" si="14"/>
        <v>0</v>
      </c>
      <c r="AQ25" s="96">
        <f t="shared" ca="1" si="14"/>
        <v>0</v>
      </c>
      <c r="AR25" s="99">
        <f t="shared" ca="1" si="11"/>
        <v>0</v>
      </c>
      <c r="AS25" s="96">
        <f t="shared" ca="1" si="15"/>
        <v>0</v>
      </c>
      <c r="AT25" s="611" t="str">
        <f ca="1">V25</f>
        <v/>
      </c>
      <c r="AU25" s="611" t="str">
        <f ca="1">IF(OR(AT25="",AT25=0),"",60*AC25/AT25)</f>
        <v/>
      </c>
    </row>
    <row r="26" spans="1:47">
      <c r="A26" s="611"/>
      <c r="B26" s="84" t="str">
        <f ca="1">IF($B25="","",IF(INDIRECT(ADDRESS($B25+2,C$1-1,,,"Score"))="SP",$B25+2,""))</f>
        <v/>
      </c>
      <c r="C26" s="84" t="str">
        <f t="shared" ca="1" si="16"/>
        <v/>
      </c>
      <c r="D26" s="84" t="str">
        <f t="shared" ca="1" si="16"/>
        <v/>
      </c>
      <c r="E26" s="611"/>
      <c r="F26" s="611"/>
      <c r="G26" s="96"/>
      <c r="H26" s="101"/>
      <c r="I26" s="99"/>
      <c r="J26" s="96" t="str">
        <f t="shared" ca="1" si="17"/>
        <v/>
      </c>
      <c r="K26" s="96" t="str">
        <f t="shared" ca="1" si="17"/>
        <v/>
      </c>
      <c r="L26" s="96" t="str">
        <f t="shared" ca="1" si="17"/>
        <v/>
      </c>
      <c r="M26" s="84" t="str">
        <f t="shared" ca="1" si="18"/>
        <v/>
      </c>
      <c r="N26" s="84" t="str">
        <f t="shared" ca="1" si="18"/>
        <v/>
      </c>
      <c r="O26" s="96" t="str">
        <f t="shared" ca="1" si="18"/>
        <v/>
      </c>
      <c r="P26" s="96" t="str">
        <f t="shared" ca="1" si="18"/>
        <v/>
      </c>
      <c r="Q26" s="99" t="str">
        <f t="shared" ca="1" si="8"/>
        <v/>
      </c>
      <c r="R26" s="96" t="str">
        <f t="shared" ca="1" si="18"/>
        <v/>
      </c>
      <c r="S26" s="96" t="str">
        <f t="shared" ca="1" si="18"/>
        <v/>
      </c>
      <c r="T26" s="99" t="str">
        <f t="shared" ca="1" si="9"/>
        <v/>
      </c>
      <c r="U26" s="96" t="str">
        <f t="shared" ca="1" si="12"/>
        <v/>
      </c>
      <c r="V26" s="611"/>
      <c r="W26" s="611"/>
      <c r="Y26" s="611"/>
      <c r="Z26" s="84" t="str">
        <f ca="1">IF($Z25="","",IF(INDIRECT(ADDRESS($Z25+2,AA$1-1,,,"Score"))="SP",$Z25+2,""))</f>
        <v/>
      </c>
      <c r="AA26" s="84" t="str">
        <f t="shared" ca="1" si="13"/>
        <v/>
      </c>
      <c r="AB26" s="84" t="str">
        <f t="shared" ca="1" si="13"/>
        <v/>
      </c>
      <c r="AC26" s="611"/>
      <c r="AD26" s="611"/>
      <c r="AE26" s="96"/>
      <c r="AF26" s="101"/>
      <c r="AG26" s="99"/>
      <c r="AH26" s="96" t="str">
        <f t="shared" ca="1" si="19"/>
        <v/>
      </c>
      <c r="AI26" s="96" t="str">
        <f t="shared" ca="1" si="19"/>
        <v/>
      </c>
      <c r="AJ26" s="96" t="str">
        <f t="shared" ca="1" si="19"/>
        <v/>
      </c>
      <c r="AK26" s="84" t="str">
        <f t="shared" ca="1" si="14"/>
        <v/>
      </c>
      <c r="AL26" s="84" t="str">
        <f t="shared" ca="1" si="14"/>
        <v/>
      </c>
      <c r="AM26" s="96" t="str">
        <f t="shared" ca="1" si="14"/>
        <v/>
      </c>
      <c r="AN26" s="96" t="str">
        <f t="shared" ca="1" si="14"/>
        <v/>
      </c>
      <c r="AO26" s="99" t="str">
        <f t="shared" ca="1" si="10"/>
        <v/>
      </c>
      <c r="AP26" s="96" t="str">
        <f t="shared" ca="1" si="14"/>
        <v/>
      </c>
      <c r="AQ26" s="96" t="str">
        <f t="shared" ca="1" si="14"/>
        <v/>
      </c>
      <c r="AR26" s="99" t="str">
        <f t="shared" ca="1" si="11"/>
        <v/>
      </c>
      <c r="AS26" s="96" t="str">
        <f t="shared" ca="1" si="15"/>
        <v/>
      </c>
      <c r="AT26" s="611"/>
      <c r="AU26" s="611"/>
    </row>
    <row r="27" spans="1:47">
      <c r="A27" s="610">
        <f>A25+1</f>
        <v>13</v>
      </c>
      <c r="B27" s="80">
        <f ca="1">IF(ISNA(MATCH($A27,Score!A$3:A$52,0)),"",MATCH($A27,Score!A$3:A$52,0)+ROW(Score!A$2))</f>
        <v>27</v>
      </c>
      <c r="C27" s="80" t="str">
        <f t="shared" ca="1" si="16"/>
        <v>68</v>
      </c>
      <c r="D27" s="80">
        <f t="shared" ca="1" si="16"/>
        <v>4</v>
      </c>
      <c r="E27" s="610">
        <f ca="1">IF(B27="","",SUM(D27,D28))</f>
        <v>4</v>
      </c>
      <c r="F27" s="610">
        <f ca="1">IF(B27="","",E27-AC27)</f>
        <v>-2</v>
      </c>
      <c r="G27" s="97" t="str">
        <f ca="1">IF($B27="","",IF(ISBLANK(INDIRECT(ADDRESS($B27,G$1,,,"Score"))),"",1))</f>
        <v/>
      </c>
      <c r="H27" s="97" t="str">
        <f ca="1">IF($B27="","",IF(ISBLANK(INDIRECT(ADDRESS($B27,H$1,,,"Score"))),"",1))</f>
        <v/>
      </c>
      <c r="I27" s="95" t="str">
        <f ca="1">IF(H27=1,F27,"")</f>
        <v/>
      </c>
      <c r="J27" s="97" t="str">
        <f t="shared" ca="1" si="17"/>
        <v/>
      </c>
      <c r="K27" s="97" t="str">
        <f t="shared" ca="1" si="17"/>
        <v/>
      </c>
      <c r="L27" s="97" t="str">
        <f t="shared" ca="1" si="17"/>
        <v/>
      </c>
      <c r="M27" s="80">
        <f t="shared" ca="1" si="18"/>
        <v>1</v>
      </c>
      <c r="N27" s="80">
        <f t="shared" ca="1" si="18"/>
        <v>0</v>
      </c>
      <c r="O27" s="97">
        <f t="shared" ca="1" si="18"/>
        <v>1</v>
      </c>
      <c r="P27" s="97">
        <f t="shared" ca="1" si="18"/>
        <v>0</v>
      </c>
      <c r="Q27" s="95">
        <f t="shared" ca="1" si="8"/>
        <v>1</v>
      </c>
      <c r="R27" s="97">
        <f t="shared" ca="1" si="18"/>
        <v>0</v>
      </c>
      <c r="S27" s="97">
        <f t="shared" ca="1" si="18"/>
        <v>0</v>
      </c>
      <c r="T27" s="95">
        <f t="shared" ca="1" si="9"/>
        <v>0</v>
      </c>
      <c r="U27" s="97">
        <f t="shared" ca="1" si="12"/>
        <v>0</v>
      </c>
      <c r="V27" s="612" t="str">
        <f ca="1">IF(ISNA(MATCH($A27,'Jam Timer'!A$9:A$33,0)),"",INDIRECT(ADDRESS(MATCH($A27,'Jam Timer'!A$9:A$33,0)+ROW('Jam Timer'!A$8),V$1,,,"Jam Timer")))</f>
        <v/>
      </c>
      <c r="W27" s="612" t="str">
        <f ca="1">IF(OR(V27="",V27=0),"",60*E27/V27)</f>
        <v/>
      </c>
      <c r="Y27" s="610">
        <f>Y25+1</f>
        <v>13</v>
      </c>
      <c r="Z27" s="80">
        <f ca="1">IF(ISNA(MATCH($Y27,Score!AH$3:AH$52,0)),"",MATCH($Y27,Score!AH$3:AH$52,0)++ROW(Score!AH$2))</f>
        <v>27</v>
      </c>
      <c r="AA27" s="80" t="str">
        <f t="shared" ca="1" si="13"/>
        <v>989</v>
      </c>
      <c r="AB27" s="80">
        <f t="shared" ca="1" si="13"/>
        <v>6</v>
      </c>
      <c r="AC27" s="610">
        <f ca="1">IF(Z27="","",SUM(AB27,AB28))</f>
        <v>6</v>
      </c>
      <c r="AD27" s="610">
        <f ca="1">IF(Z27="","",AC27-E27)</f>
        <v>2</v>
      </c>
      <c r="AE27" s="97" t="str">
        <f ca="1">IF($Z27="","",IF(ISBLANK(INDIRECT(ADDRESS($Z27,AE$1,,,"Score"))),"",1))</f>
        <v/>
      </c>
      <c r="AF27" s="97">
        <f ca="1">IF($Z27="","",IF(ISBLANK(INDIRECT(ADDRESS($Z27,AF$1,,,"Score"))),"",1))</f>
        <v>1</v>
      </c>
      <c r="AG27" s="95">
        <f ca="1">IF(AF27=1,AD27,"")</f>
        <v>2</v>
      </c>
      <c r="AH27" s="97">
        <f t="shared" ca="1" si="19"/>
        <v>1</v>
      </c>
      <c r="AI27" s="97" t="str">
        <f t="shared" ca="1" si="19"/>
        <v/>
      </c>
      <c r="AJ27" s="97" t="str">
        <f t="shared" ca="1" si="19"/>
        <v/>
      </c>
      <c r="AK27" s="80">
        <f t="shared" ca="1" si="14"/>
        <v>2</v>
      </c>
      <c r="AL27" s="80">
        <f t="shared" ca="1" si="14"/>
        <v>0</v>
      </c>
      <c r="AM27" s="97">
        <f t="shared" ca="1" si="14"/>
        <v>1</v>
      </c>
      <c r="AN27" s="97">
        <f t="shared" ca="1" si="14"/>
        <v>0</v>
      </c>
      <c r="AO27" s="95">
        <f t="shared" ca="1" si="10"/>
        <v>1</v>
      </c>
      <c r="AP27" s="97">
        <f t="shared" ca="1" si="14"/>
        <v>0</v>
      </c>
      <c r="AQ27" s="97">
        <f t="shared" ca="1" si="14"/>
        <v>0</v>
      </c>
      <c r="AR27" s="95">
        <f t="shared" ca="1" si="11"/>
        <v>0</v>
      </c>
      <c r="AS27" s="97">
        <f t="shared" ca="1" si="15"/>
        <v>0</v>
      </c>
      <c r="AT27" s="612" t="str">
        <f ca="1">V27</f>
        <v/>
      </c>
      <c r="AU27" s="612" t="str">
        <f ca="1">IF(OR(AT27="",AT27=0),"",60*AC27/AT27)</f>
        <v/>
      </c>
    </row>
    <row r="28" spans="1:47">
      <c r="A28" s="610"/>
      <c r="B28" s="80" t="str">
        <f ca="1">IF($B27="","",IF(INDIRECT(ADDRESS($B27+2,C$1-1,,,"Score"))="SP",$B27+2,""))</f>
        <v/>
      </c>
      <c r="C28" s="80" t="str">
        <f t="shared" ca="1" si="16"/>
        <v/>
      </c>
      <c r="D28" s="80" t="str">
        <f t="shared" ca="1" si="16"/>
        <v/>
      </c>
      <c r="E28" s="610"/>
      <c r="F28" s="610"/>
      <c r="G28" s="97"/>
      <c r="H28" s="97"/>
      <c r="I28" s="95"/>
      <c r="J28" s="97" t="str">
        <f t="shared" ca="1" si="17"/>
        <v/>
      </c>
      <c r="K28" s="97" t="str">
        <f t="shared" ca="1" si="17"/>
        <v/>
      </c>
      <c r="L28" s="97" t="str">
        <f t="shared" ca="1" si="17"/>
        <v/>
      </c>
      <c r="M28" s="80" t="str">
        <f t="shared" ca="1" si="18"/>
        <v/>
      </c>
      <c r="N28" s="80" t="str">
        <f t="shared" ca="1" si="18"/>
        <v/>
      </c>
      <c r="O28" s="97" t="str">
        <f t="shared" ca="1" si="18"/>
        <v/>
      </c>
      <c r="P28" s="97" t="str">
        <f t="shared" ca="1" si="18"/>
        <v/>
      </c>
      <c r="Q28" s="95" t="str">
        <f t="shared" ca="1" si="8"/>
        <v/>
      </c>
      <c r="R28" s="97" t="str">
        <f t="shared" ca="1" si="18"/>
        <v/>
      </c>
      <c r="S28" s="97" t="str">
        <f t="shared" ca="1" si="18"/>
        <v/>
      </c>
      <c r="T28" s="95" t="str">
        <f t="shared" ca="1" si="9"/>
        <v/>
      </c>
      <c r="U28" s="97" t="str">
        <f t="shared" ca="1" si="12"/>
        <v/>
      </c>
      <c r="V28" s="612"/>
      <c r="W28" s="612"/>
      <c r="Y28" s="610"/>
      <c r="Z28" s="80" t="str">
        <f ca="1">IF($Z27="","",IF(INDIRECT(ADDRESS($Z27+2,AA$1-1,,,"Score"))="SP",$Z27+2,""))</f>
        <v/>
      </c>
      <c r="AA28" s="80" t="str">
        <f t="shared" ca="1" si="13"/>
        <v/>
      </c>
      <c r="AB28" s="80" t="str">
        <f t="shared" ca="1" si="13"/>
        <v/>
      </c>
      <c r="AC28" s="610"/>
      <c r="AD28" s="610"/>
      <c r="AE28" s="97"/>
      <c r="AF28" s="97"/>
      <c r="AG28" s="95"/>
      <c r="AH28" s="97" t="str">
        <f t="shared" ca="1" si="19"/>
        <v/>
      </c>
      <c r="AI28" s="97" t="str">
        <f t="shared" ca="1" si="19"/>
        <v/>
      </c>
      <c r="AJ28" s="97" t="str">
        <f t="shared" ca="1" si="19"/>
        <v/>
      </c>
      <c r="AK28" s="80" t="str">
        <f t="shared" ca="1" si="14"/>
        <v/>
      </c>
      <c r="AL28" s="80" t="str">
        <f t="shared" ca="1" si="14"/>
        <v/>
      </c>
      <c r="AM28" s="97" t="str">
        <f t="shared" ca="1" si="14"/>
        <v/>
      </c>
      <c r="AN28" s="97" t="str">
        <f t="shared" ca="1" si="14"/>
        <v/>
      </c>
      <c r="AO28" s="95" t="str">
        <f t="shared" ca="1" si="10"/>
        <v/>
      </c>
      <c r="AP28" s="97" t="str">
        <f t="shared" ca="1" si="14"/>
        <v/>
      </c>
      <c r="AQ28" s="97" t="str">
        <f t="shared" ca="1" si="14"/>
        <v/>
      </c>
      <c r="AR28" s="95" t="str">
        <f t="shared" ca="1" si="11"/>
        <v/>
      </c>
      <c r="AS28" s="97" t="str">
        <f t="shared" ca="1" si="15"/>
        <v/>
      </c>
      <c r="AT28" s="612"/>
      <c r="AU28" s="612"/>
    </row>
    <row r="29" spans="1:47">
      <c r="A29" s="611">
        <f>A27+1</f>
        <v>14</v>
      </c>
      <c r="B29" s="84">
        <f ca="1">IF(ISNA(MATCH($A29,Score!A$3:A$52,0)),"",MATCH($A29,Score!A$3:A$52,0)+ROW(Score!A$2))</f>
        <v>29</v>
      </c>
      <c r="C29" s="84" t="str">
        <f t="shared" ca="1" si="16"/>
        <v>fish</v>
      </c>
      <c r="D29" s="84">
        <f t="shared" ca="1" si="16"/>
        <v>0</v>
      </c>
      <c r="E29" s="611">
        <f ca="1">IF(B29="","",SUM(D29,D30))</f>
        <v>0</v>
      </c>
      <c r="F29" s="611">
        <f ca="1">IF(B29="","",E29-AC29)</f>
        <v>-1</v>
      </c>
      <c r="G29" s="96" t="str">
        <f ca="1">IF($B29="","",IF(ISBLANK(INDIRECT(ADDRESS($B29,G$1,,,"Score"))),"",1))</f>
        <v/>
      </c>
      <c r="H29" s="96" t="str">
        <f ca="1">IF($B29="","",IF(ISBLANK(INDIRECT(ADDRESS($B29,H$1,,,"Score"))),"",1))</f>
        <v/>
      </c>
      <c r="I29" s="99" t="str">
        <f ca="1">IF(H29=1,F29,"")</f>
        <v/>
      </c>
      <c r="J29" s="96" t="str">
        <f t="shared" ca="1" si="17"/>
        <v/>
      </c>
      <c r="K29" s="96" t="str">
        <f t="shared" ca="1" si="17"/>
        <v/>
      </c>
      <c r="L29" s="96" t="str">
        <f t="shared" ca="1" si="17"/>
        <v/>
      </c>
      <c r="M29" s="84">
        <f t="shared" ca="1" si="18"/>
        <v>1</v>
      </c>
      <c r="N29" s="84">
        <f t="shared" ca="1" si="18"/>
        <v>0</v>
      </c>
      <c r="O29" s="96">
        <f t="shared" ca="1" si="18"/>
        <v>0</v>
      </c>
      <c r="P29" s="96">
        <f t="shared" ca="1" si="18"/>
        <v>0</v>
      </c>
      <c r="Q29" s="99">
        <f t="shared" ca="1" si="8"/>
        <v>0</v>
      </c>
      <c r="R29" s="96">
        <f t="shared" ca="1" si="18"/>
        <v>0</v>
      </c>
      <c r="S29" s="96">
        <f t="shared" ca="1" si="18"/>
        <v>0</v>
      </c>
      <c r="T29" s="99">
        <f t="shared" ca="1" si="9"/>
        <v>0</v>
      </c>
      <c r="U29" s="96">
        <f t="shared" ca="1" si="12"/>
        <v>0</v>
      </c>
      <c r="V29" s="611" t="str">
        <f ca="1">IF(ISNA(MATCH($A29,'Jam Timer'!A$9:A$33,0)),"",INDIRECT(ADDRESS(MATCH($A29,'Jam Timer'!A$9:A$33,0)+ROW('Jam Timer'!A$8),V$1,,,"Jam Timer")))</f>
        <v/>
      </c>
      <c r="W29" s="611" t="str">
        <f ca="1">IF(OR(V29="",V29=0),"",60*E29/V29)</f>
        <v/>
      </c>
      <c r="Y29" s="611">
        <f>Y27+1</f>
        <v>14</v>
      </c>
      <c r="Z29" s="84">
        <f ca="1">IF(ISNA(MATCH($Y29,Score!AH$3:AH$52,0)),"",MATCH($Y29,Score!AH$3:AH$52,0)++ROW(Score!AH$2))</f>
        <v>29</v>
      </c>
      <c r="AA29" s="84" t="str">
        <f t="shared" ca="1" si="13"/>
        <v>5</v>
      </c>
      <c r="AB29" s="84">
        <f t="shared" ca="1" si="13"/>
        <v>1</v>
      </c>
      <c r="AC29" s="611">
        <f ca="1">IF(Z29="","",SUM(AB29,AB30))</f>
        <v>1</v>
      </c>
      <c r="AD29" s="611">
        <f ca="1">IF(Z29="","",AC29-E29)</f>
        <v>1</v>
      </c>
      <c r="AE29" s="96" t="str">
        <f ca="1">IF($Z29="","",IF(ISBLANK(INDIRECT(ADDRESS($Z29,AE$1,,,"Score"))),"",1))</f>
        <v/>
      </c>
      <c r="AF29" s="96">
        <f ca="1">IF($Z29="","",IF(ISBLANK(INDIRECT(ADDRESS($Z29,AF$1,,,"Score"))),"",1))</f>
        <v>1</v>
      </c>
      <c r="AG29" s="99">
        <f ca="1">IF(AF29=1,AD29,"")</f>
        <v>1</v>
      </c>
      <c r="AH29" s="96">
        <f t="shared" ca="1" si="19"/>
        <v>1</v>
      </c>
      <c r="AI29" s="96" t="str">
        <f t="shared" ca="1" si="19"/>
        <v/>
      </c>
      <c r="AJ29" s="96" t="str">
        <f t="shared" ca="1" si="19"/>
        <v/>
      </c>
      <c r="AK29" s="84">
        <f t="shared" ca="1" si="14"/>
        <v>1</v>
      </c>
      <c r="AL29" s="84">
        <f t="shared" ca="1" si="14"/>
        <v>0</v>
      </c>
      <c r="AM29" s="96">
        <f t="shared" ca="1" si="14"/>
        <v>0</v>
      </c>
      <c r="AN29" s="96">
        <f t="shared" ca="1" si="14"/>
        <v>0</v>
      </c>
      <c r="AO29" s="99">
        <f t="shared" ca="1" si="10"/>
        <v>0</v>
      </c>
      <c r="AP29" s="96">
        <f t="shared" ca="1" si="14"/>
        <v>0</v>
      </c>
      <c r="AQ29" s="96">
        <f t="shared" ca="1" si="14"/>
        <v>0</v>
      </c>
      <c r="AR29" s="99">
        <f t="shared" ca="1" si="11"/>
        <v>0</v>
      </c>
      <c r="AS29" s="96">
        <f t="shared" ca="1" si="15"/>
        <v>0</v>
      </c>
      <c r="AT29" s="611" t="str">
        <f ca="1">V29</f>
        <v/>
      </c>
      <c r="AU29" s="611" t="str">
        <f ca="1">IF(OR(AT29="",AT29=0),"",60*AC29/AT29)</f>
        <v/>
      </c>
    </row>
    <row r="30" spans="1:47">
      <c r="A30" s="611"/>
      <c r="B30" s="84" t="str">
        <f ca="1">IF($B29="","",IF(INDIRECT(ADDRESS($B29+2,C$1-1,,,"Score"))="SP",$B29+2,""))</f>
        <v/>
      </c>
      <c r="C30" s="84" t="str">
        <f t="shared" ca="1" si="16"/>
        <v/>
      </c>
      <c r="D30" s="84" t="str">
        <f t="shared" ca="1" si="16"/>
        <v/>
      </c>
      <c r="E30" s="611"/>
      <c r="F30" s="611"/>
      <c r="G30" s="96"/>
      <c r="H30" s="101"/>
      <c r="I30" s="99"/>
      <c r="J30" s="96" t="str">
        <f t="shared" ca="1" si="17"/>
        <v/>
      </c>
      <c r="K30" s="96" t="str">
        <f t="shared" ca="1" si="17"/>
        <v/>
      </c>
      <c r="L30" s="96" t="str">
        <f t="shared" ca="1" si="17"/>
        <v/>
      </c>
      <c r="M30" s="84" t="str">
        <f t="shared" ca="1" si="18"/>
        <v/>
      </c>
      <c r="N30" s="84" t="str">
        <f t="shared" ca="1" si="18"/>
        <v/>
      </c>
      <c r="O30" s="96" t="str">
        <f t="shared" ca="1" si="18"/>
        <v/>
      </c>
      <c r="P30" s="96" t="str">
        <f t="shared" ca="1" si="18"/>
        <v/>
      </c>
      <c r="Q30" s="99" t="str">
        <f t="shared" ca="1" si="8"/>
        <v/>
      </c>
      <c r="R30" s="96" t="str">
        <f t="shared" ca="1" si="18"/>
        <v/>
      </c>
      <c r="S30" s="96" t="str">
        <f t="shared" ca="1" si="18"/>
        <v/>
      </c>
      <c r="T30" s="99" t="str">
        <f t="shared" ca="1" si="9"/>
        <v/>
      </c>
      <c r="U30" s="96" t="str">
        <f t="shared" ca="1" si="12"/>
        <v/>
      </c>
      <c r="V30" s="611"/>
      <c r="W30" s="611"/>
      <c r="Y30" s="611"/>
      <c r="Z30" s="84" t="str">
        <f ca="1">IF($Z29="","",IF(INDIRECT(ADDRESS($Z29+2,AA$1-1,,,"Score"))="SP",$Z29+2,""))</f>
        <v/>
      </c>
      <c r="AA30" s="84" t="str">
        <f t="shared" ca="1" si="13"/>
        <v/>
      </c>
      <c r="AB30" s="84" t="str">
        <f t="shared" ca="1" si="13"/>
        <v/>
      </c>
      <c r="AC30" s="611"/>
      <c r="AD30" s="611"/>
      <c r="AE30" s="96"/>
      <c r="AF30" s="101"/>
      <c r="AG30" s="99"/>
      <c r="AH30" s="96" t="str">
        <f t="shared" ca="1" si="19"/>
        <v/>
      </c>
      <c r="AI30" s="96" t="str">
        <f t="shared" ca="1" si="19"/>
        <v/>
      </c>
      <c r="AJ30" s="96" t="str">
        <f t="shared" ca="1" si="19"/>
        <v/>
      </c>
      <c r="AK30" s="84" t="str">
        <f t="shared" ca="1" si="14"/>
        <v/>
      </c>
      <c r="AL30" s="84" t="str">
        <f t="shared" ca="1" si="14"/>
        <v/>
      </c>
      <c r="AM30" s="96" t="str">
        <f t="shared" ca="1" si="14"/>
        <v/>
      </c>
      <c r="AN30" s="96" t="str">
        <f t="shared" ca="1" si="14"/>
        <v/>
      </c>
      <c r="AO30" s="99" t="str">
        <f t="shared" ca="1" si="10"/>
        <v/>
      </c>
      <c r="AP30" s="96" t="str">
        <f t="shared" ca="1" si="14"/>
        <v/>
      </c>
      <c r="AQ30" s="96" t="str">
        <f t="shared" ca="1" si="14"/>
        <v/>
      </c>
      <c r="AR30" s="99" t="str">
        <f t="shared" ca="1" si="11"/>
        <v/>
      </c>
      <c r="AS30" s="96" t="str">
        <f t="shared" ca="1" si="15"/>
        <v/>
      </c>
      <c r="AT30" s="611"/>
      <c r="AU30" s="611"/>
    </row>
    <row r="31" spans="1:47">
      <c r="A31" s="610">
        <f>A29+1</f>
        <v>15</v>
      </c>
      <c r="B31" s="80">
        <f ca="1">IF(ISNA(MATCH($A31,Score!A$3:A$52,0)),"",MATCH($A31,Score!A$3:A$52,0)+ROW(Score!A$2))</f>
        <v>31</v>
      </c>
      <c r="C31" s="80" t="str">
        <f t="shared" ca="1" si="16"/>
        <v>71</v>
      </c>
      <c r="D31" s="80">
        <f t="shared" ca="1" si="16"/>
        <v>0</v>
      </c>
      <c r="E31" s="610">
        <f ca="1">IF(B31="","",SUM(D31,D32))</f>
        <v>0</v>
      </c>
      <c r="F31" s="610">
        <f ca="1">IF(B31="","",E31-AC31)</f>
        <v>0</v>
      </c>
      <c r="G31" s="97" t="str">
        <f ca="1">IF($B31="","",IF(ISBLANK(INDIRECT(ADDRESS($B31,G$1,,,"Score"))),"",1))</f>
        <v/>
      </c>
      <c r="H31" s="97" t="str">
        <f ca="1">IF($B31="","",IF(ISBLANK(INDIRECT(ADDRESS($B31,H$1,,,"Score"))),"",1))</f>
        <v/>
      </c>
      <c r="I31" s="95" t="str">
        <f ca="1">IF(H31=1,F31,"")</f>
        <v/>
      </c>
      <c r="J31" s="97" t="str">
        <f t="shared" ca="1" si="17"/>
        <v/>
      </c>
      <c r="K31" s="97" t="str">
        <f t="shared" ca="1" si="17"/>
        <v/>
      </c>
      <c r="L31" s="97" t="str">
        <f t="shared" ca="1" si="17"/>
        <v/>
      </c>
      <c r="M31" s="80">
        <f t="shared" ca="1" si="18"/>
        <v>1</v>
      </c>
      <c r="N31" s="80">
        <f t="shared" ca="1" si="18"/>
        <v>0</v>
      </c>
      <c r="O31" s="97">
        <f t="shared" ca="1" si="18"/>
        <v>0</v>
      </c>
      <c r="P31" s="97">
        <f t="shared" ca="1" si="18"/>
        <v>0</v>
      </c>
      <c r="Q31" s="95">
        <f t="shared" ca="1" si="8"/>
        <v>0</v>
      </c>
      <c r="R31" s="97">
        <f t="shared" ca="1" si="18"/>
        <v>0</v>
      </c>
      <c r="S31" s="97">
        <f t="shared" ca="1" si="18"/>
        <v>0</v>
      </c>
      <c r="T31" s="95">
        <f t="shared" ca="1" si="9"/>
        <v>0</v>
      </c>
      <c r="U31" s="97">
        <f t="shared" ca="1" si="12"/>
        <v>0</v>
      </c>
      <c r="V31" s="612" t="str">
        <f ca="1">IF(ISNA(MATCH($A31,'Jam Timer'!A$9:A$33,0)),"",INDIRECT(ADDRESS(MATCH($A31,'Jam Timer'!A$9:A$33,0)+ROW('Jam Timer'!A$8),V$1,,,"Jam Timer")))</f>
        <v/>
      </c>
      <c r="W31" s="612" t="str">
        <f ca="1">IF(OR(V31="",V31=0),"",60*E31/V31)</f>
        <v/>
      </c>
      <c r="Y31" s="610">
        <f>Y29+1</f>
        <v>15</v>
      </c>
      <c r="Z31" s="80">
        <f ca="1">IF(ISNA(MATCH($Y31,Score!AH$3:AH$52,0)),"",MATCH($Y31,Score!AH$3:AH$52,0)++ROW(Score!AH$2))</f>
        <v>31</v>
      </c>
      <c r="AA31" s="80" t="str">
        <f t="shared" ca="1" si="13"/>
        <v>3CC</v>
      </c>
      <c r="AB31" s="80">
        <f t="shared" ca="1" si="13"/>
        <v>0</v>
      </c>
      <c r="AC31" s="610">
        <f ca="1">IF(Z31="","",SUM(AB31,AB32))</f>
        <v>0</v>
      </c>
      <c r="AD31" s="610">
        <f ca="1">IF(Z31="","",AC31-E31)</f>
        <v>0</v>
      </c>
      <c r="AE31" s="97" t="str">
        <f ca="1">IF($Z31="","",IF(ISBLANK(INDIRECT(ADDRESS($Z31,AE$1,,,"Score"))),"",1))</f>
        <v/>
      </c>
      <c r="AF31" s="97">
        <f ca="1">IF($Z31="","",IF(ISBLANK(INDIRECT(ADDRESS($Z31,AF$1,,,"Score"))),"",1))</f>
        <v>1</v>
      </c>
      <c r="AG31" s="95">
        <f ca="1">IF(AF31=1,AD31,"")</f>
        <v>0</v>
      </c>
      <c r="AH31" s="97">
        <f t="shared" ca="1" si="19"/>
        <v>1</v>
      </c>
      <c r="AI31" s="97" t="str">
        <f t="shared" ca="1" si="19"/>
        <v/>
      </c>
      <c r="AJ31" s="97" t="str">
        <f t="shared" ca="1" si="19"/>
        <v/>
      </c>
      <c r="AK31" s="80">
        <f t="shared" ca="1" si="14"/>
        <v>1</v>
      </c>
      <c r="AL31" s="80">
        <f t="shared" ca="1" si="14"/>
        <v>0</v>
      </c>
      <c r="AM31" s="97">
        <f t="shared" ca="1" si="14"/>
        <v>0</v>
      </c>
      <c r="AN31" s="97">
        <f t="shared" ca="1" si="14"/>
        <v>0</v>
      </c>
      <c r="AO31" s="95">
        <f t="shared" ca="1" si="10"/>
        <v>0</v>
      </c>
      <c r="AP31" s="97">
        <f t="shared" ca="1" si="14"/>
        <v>0</v>
      </c>
      <c r="AQ31" s="97">
        <f t="shared" ca="1" si="14"/>
        <v>0</v>
      </c>
      <c r="AR31" s="95">
        <f t="shared" ca="1" si="11"/>
        <v>0</v>
      </c>
      <c r="AS31" s="97">
        <f t="shared" ca="1" si="15"/>
        <v>0</v>
      </c>
      <c r="AT31" s="612" t="str">
        <f ca="1">V31</f>
        <v/>
      </c>
      <c r="AU31" s="612" t="str">
        <f ca="1">IF(OR(AT31="",AT31=0),"",60*AC31/AT31)</f>
        <v/>
      </c>
    </row>
    <row r="32" spans="1:47">
      <c r="A32" s="610"/>
      <c r="B32" s="80" t="str">
        <f ca="1">IF($B31="","",IF(INDIRECT(ADDRESS($B31+2,C$1-1,,,"Score"))="SP",$B31+2,""))</f>
        <v/>
      </c>
      <c r="C32" s="80" t="str">
        <f t="shared" ca="1" si="16"/>
        <v/>
      </c>
      <c r="D32" s="80" t="str">
        <f t="shared" ca="1" si="16"/>
        <v/>
      </c>
      <c r="E32" s="610"/>
      <c r="F32" s="610"/>
      <c r="G32" s="97"/>
      <c r="H32" s="97"/>
      <c r="I32" s="95"/>
      <c r="J32" s="97" t="str">
        <f t="shared" ca="1" si="17"/>
        <v/>
      </c>
      <c r="K32" s="97" t="str">
        <f t="shared" ca="1" si="17"/>
        <v/>
      </c>
      <c r="L32" s="97" t="str">
        <f t="shared" ca="1" si="17"/>
        <v/>
      </c>
      <c r="M32" s="80" t="str">
        <f t="shared" ca="1" si="18"/>
        <v/>
      </c>
      <c r="N32" s="80" t="str">
        <f t="shared" ca="1" si="18"/>
        <v/>
      </c>
      <c r="O32" s="97" t="str">
        <f t="shared" ca="1" si="18"/>
        <v/>
      </c>
      <c r="P32" s="97" t="str">
        <f t="shared" ca="1" si="18"/>
        <v/>
      </c>
      <c r="Q32" s="95" t="str">
        <f t="shared" ca="1" si="8"/>
        <v/>
      </c>
      <c r="R32" s="97" t="str">
        <f t="shared" ca="1" si="18"/>
        <v/>
      </c>
      <c r="S32" s="97" t="str">
        <f t="shared" ca="1" si="18"/>
        <v/>
      </c>
      <c r="T32" s="95" t="str">
        <f t="shared" ca="1" si="9"/>
        <v/>
      </c>
      <c r="U32" s="97" t="str">
        <f t="shared" ca="1" si="12"/>
        <v/>
      </c>
      <c r="V32" s="612"/>
      <c r="W32" s="612"/>
      <c r="Y32" s="610"/>
      <c r="Z32" s="80" t="str">
        <f ca="1">IF($Z31="","",IF(INDIRECT(ADDRESS($Z31+2,AA$1-1,,,"Score"))="SP",$Z31+2,""))</f>
        <v/>
      </c>
      <c r="AA32" s="80" t="str">
        <f t="shared" ca="1" si="13"/>
        <v/>
      </c>
      <c r="AB32" s="80" t="str">
        <f t="shared" ca="1" si="13"/>
        <v/>
      </c>
      <c r="AC32" s="610"/>
      <c r="AD32" s="610"/>
      <c r="AE32" s="97"/>
      <c r="AF32" s="97"/>
      <c r="AG32" s="95"/>
      <c r="AH32" s="97" t="str">
        <f t="shared" ca="1" si="19"/>
        <v/>
      </c>
      <c r="AI32" s="97" t="str">
        <f t="shared" ca="1" si="19"/>
        <v/>
      </c>
      <c r="AJ32" s="97" t="str">
        <f t="shared" ca="1" si="19"/>
        <v/>
      </c>
      <c r="AK32" s="80" t="str">
        <f t="shared" ca="1" si="14"/>
        <v/>
      </c>
      <c r="AL32" s="80" t="str">
        <f t="shared" ca="1" si="14"/>
        <v/>
      </c>
      <c r="AM32" s="97" t="str">
        <f t="shared" ca="1" si="14"/>
        <v/>
      </c>
      <c r="AN32" s="97" t="str">
        <f t="shared" ca="1" si="14"/>
        <v/>
      </c>
      <c r="AO32" s="95" t="str">
        <f t="shared" ca="1" si="10"/>
        <v/>
      </c>
      <c r="AP32" s="97" t="str">
        <f t="shared" ca="1" si="14"/>
        <v/>
      </c>
      <c r="AQ32" s="97" t="str">
        <f t="shared" ca="1" si="14"/>
        <v/>
      </c>
      <c r="AR32" s="95" t="str">
        <f t="shared" ca="1" si="11"/>
        <v/>
      </c>
      <c r="AS32" s="97" t="str">
        <f t="shared" ca="1" si="15"/>
        <v/>
      </c>
      <c r="AT32" s="612"/>
      <c r="AU32" s="612"/>
    </row>
    <row r="33" spans="1:47">
      <c r="A33" s="611">
        <f>A31+1</f>
        <v>16</v>
      </c>
      <c r="B33" s="84">
        <f ca="1">IF(ISNA(MATCH($A33,Score!A$3:A$52,0)),"",MATCH($A33,Score!A$3:A$52,0)+ROW(Score!A$2))</f>
        <v>33</v>
      </c>
      <c r="C33" s="84" t="str">
        <f t="shared" ca="1" si="16"/>
        <v>68</v>
      </c>
      <c r="D33" s="84">
        <f t="shared" ca="1" si="16"/>
        <v>0</v>
      </c>
      <c r="E33" s="611">
        <f ca="1">IF(B33="","",SUM(D33,D34))</f>
        <v>0</v>
      </c>
      <c r="F33" s="611" t="e">
        <f ca="1">IF(B33="","",E33-AC33)</f>
        <v>#VALUE!</v>
      </c>
      <c r="G33" s="96" t="str">
        <f ca="1">IF($B33="","",IF(ISBLANK(INDIRECT(ADDRESS($B33,G$1,,,"Score"))),"",1))</f>
        <v/>
      </c>
      <c r="H33" s="96" t="str">
        <f ca="1">IF($B33="","",IF(ISBLANK(INDIRECT(ADDRESS($B33,H$1,,,"Score"))),"",1))</f>
        <v/>
      </c>
      <c r="I33" s="99" t="str">
        <f ca="1">IF(H33=1,F33,"")</f>
        <v/>
      </c>
      <c r="J33" s="96" t="str">
        <f t="shared" ca="1" si="17"/>
        <v/>
      </c>
      <c r="K33" s="96" t="str">
        <f t="shared" ca="1" si="17"/>
        <v/>
      </c>
      <c r="L33" s="96" t="str">
        <f t="shared" ca="1" si="17"/>
        <v/>
      </c>
      <c r="M33" s="84">
        <f t="shared" ca="1" si="18"/>
        <v>1</v>
      </c>
      <c r="N33" s="84">
        <f t="shared" ca="1" si="18"/>
        <v>0</v>
      </c>
      <c r="O33" s="96">
        <f t="shared" ca="1" si="18"/>
        <v>0</v>
      </c>
      <c r="P33" s="96">
        <f t="shared" ca="1" si="18"/>
        <v>0</v>
      </c>
      <c r="Q33" s="99">
        <f t="shared" ca="1" si="8"/>
        <v>0</v>
      </c>
      <c r="R33" s="96">
        <f t="shared" ca="1" si="18"/>
        <v>0</v>
      </c>
      <c r="S33" s="96">
        <f t="shared" ca="1" si="18"/>
        <v>0</v>
      </c>
      <c r="T33" s="99">
        <f t="shared" ca="1" si="9"/>
        <v>0</v>
      </c>
      <c r="U33" s="96">
        <f t="shared" ca="1" si="12"/>
        <v>0</v>
      </c>
      <c r="V33" s="611" t="str">
        <f ca="1">IF(ISNA(MATCH($A33,'Jam Timer'!A$9:A$33,0)),"",INDIRECT(ADDRESS(MATCH($A33,'Jam Timer'!A$9:A$33,0)+ROW('Jam Timer'!A$8),V$1,,,"Jam Timer")))</f>
        <v/>
      </c>
      <c r="W33" s="611" t="str">
        <f ca="1">IF(OR(V33="",V33=0),"",60*E33/V33)</f>
        <v/>
      </c>
      <c r="Y33" s="611">
        <f>Y31+1</f>
        <v>16</v>
      </c>
      <c r="Z33" s="84" t="str">
        <f ca="1">IF(ISNA(MATCH($Y33,Score!AH$3:AH$52,0)),"",MATCH($Y33,Score!AH$3:AH$52,0)++ROW(Score!AH$2))</f>
        <v/>
      </c>
      <c r="AA33" s="84" t="str">
        <f t="shared" ca="1" si="13"/>
        <v/>
      </c>
      <c r="AB33" s="84" t="str">
        <f t="shared" ca="1" si="13"/>
        <v/>
      </c>
      <c r="AC33" s="611" t="str">
        <f ca="1">IF(Z33="","",SUM(AB33,AB34))</f>
        <v/>
      </c>
      <c r="AD33" s="611" t="str">
        <f ca="1">IF(Z33="","",AC33-E33)</f>
        <v/>
      </c>
      <c r="AE33" s="96" t="str">
        <f ca="1">IF($Z33="","",IF(ISBLANK(INDIRECT(ADDRESS($Z33,AE$1,,,"Score"))),"",1))</f>
        <v/>
      </c>
      <c r="AF33" s="96" t="str">
        <f ca="1">IF($Z33="","",IF(ISBLANK(INDIRECT(ADDRESS($Z33,AF$1,,,"Score"))),"",1))</f>
        <v/>
      </c>
      <c r="AG33" s="99" t="str">
        <f ca="1">IF(AF33=1,AD33,"")</f>
        <v/>
      </c>
      <c r="AH33" s="96" t="str">
        <f t="shared" ca="1" si="19"/>
        <v/>
      </c>
      <c r="AI33" s="96" t="str">
        <f t="shared" ca="1" si="19"/>
        <v/>
      </c>
      <c r="AJ33" s="96" t="str">
        <f t="shared" ca="1" si="19"/>
        <v/>
      </c>
      <c r="AK33" s="84" t="str">
        <f t="shared" ca="1" si="14"/>
        <v/>
      </c>
      <c r="AL33" s="84" t="str">
        <f t="shared" ca="1" si="14"/>
        <v/>
      </c>
      <c r="AM33" s="96" t="str">
        <f t="shared" ca="1" si="14"/>
        <v/>
      </c>
      <c r="AN33" s="96" t="str">
        <f t="shared" ca="1" si="14"/>
        <v/>
      </c>
      <c r="AO33" s="99" t="str">
        <f t="shared" si="10"/>
        <v/>
      </c>
      <c r="AP33" s="96" t="str">
        <f t="shared" ca="1" si="14"/>
        <v/>
      </c>
      <c r="AQ33" s="96" t="str">
        <f t="shared" ca="1" si="14"/>
        <v/>
      </c>
      <c r="AR33" s="99" t="str">
        <f t="shared" si="11"/>
        <v/>
      </c>
      <c r="AS33" s="96" t="str">
        <f t="shared" ca="1" si="15"/>
        <v/>
      </c>
      <c r="AT33" s="611" t="str">
        <f ca="1">V33</f>
        <v/>
      </c>
      <c r="AU33" s="611" t="str">
        <f ca="1">IF(OR(AT33="",AT33=0),"",60*AC33/AT33)</f>
        <v/>
      </c>
    </row>
    <row r="34" spans="1:47">
      <c r="A34" s="611"/>
      <c r="B34" s="84" t="str">
        <f ca="1">IF($B33="","",IF(INDIRECT(ADDRESS($B33+2,C$1-1,,,"Score"))="SP",$B33+2,""))</f>
        <v/>
      </c>
      <c r="C34" s="84" t="str">
        <f t="shared" ca="1" si="16"/>
        <v/>
      </c>
      <c r="D34" s="84" t="str">
        <f t="shared" ca="1" si="16"/>
        <v/>
      </c>
      <c r="E34" s="611"/>
      <c r="F34" s="611"/>
      <c r="G34" s="96"/>
      <c r="H34" s="101"/>
      <c r="I34" s="99"/>
      <c r="J34" s="96" t="str">
        <f t="shared" ca="1" si="17"/>
        <v/>
      </c>
      <c r="K34" s="96" t="str">
        <f t="shared" ca="1" si="17"/>
        <v/>
      </c>
      <c r="L34" s="96" t="str">
        <f t="shared" ca="1" si="17"/>
        <v/>
      </c>
      <c r="M34" s="84" t="str">
        <f t="shared" ca="1" si="18"/>
        <v/>
      </c>
      <c r="N34" s="84" t="str">
        <f t="shared" ca="1" si="18"/>
        <v/>
      </c>
      <c r="O34" s="96" t="str">
        <f t="shared" ca="1" si="18"/>
        <v/>
      </c>
      <c r="P34" s="96" t="str">
        <f t="shared" ca="1" si="18"/>
        <v/>
      </c>
      <c r="Q34" s="99" t="str">
        <f t="shared" ca="1" si="8"/>
        <v/>
      </c>
      <c r="R34" s="96" t="str">
        <f t="shared" ca="1" si="18"/>
        <v/>
      </c>
      <c r="S34" s="96" t="str">
        <f t="shared" ca="1" si="18"/>
        <v/>
      </c>
      <c r="T34" s="99" t="str">
        <f t="shared" ca="1" si="9"/>
        <v/>
      </c>
      <c r="U34" s="96" t="str">
        <f t="shared" ca="1" si="12"/>
        <v/>
      </c>
      <c r="V34" s="611"/>
      <c r="W34" s="611"/>
      <c r="Y34" s="611"/>
      <c r="Z34" s="84" t="str">
        <f ca="1">IF($Z33="","",IF(INDIRECT(ADDRESS($Z33+2,AA$1-1,,,"Score"))="SP",$Z33+2,""))</f>
        <v/>
      </c>
      <c r="AA34" s="84" t="str">
        <f t="shared" ca="1" si="13"/>
        <v/>
      </c>
      <c r="AB34" s="84" t="str">
        <f t="shared" ca="1" si="13"/>
        <v/>
      </c>
      <c r="AC34" s="611"/>
      <c r="AD34" s="611"/>
      <c r="AE34" s="96"/>
      <c r="AF34" s="101"/>
      <c r="AG34" s="99"/>
      <c r="AH34" s="96" t="str">
        <f t="shared" ca="1" si="19"/>
        <v/>
      </c>
      <c r="AI34" s="96" t="str">
        <f t="shared" ca="1" si="19"/>
        <v/>
      </c>
      <c r="AJ34" s="96" t="str">
        <f t="shared" ca="1" si="19"/>
        <v/>
      </c>
      <c r="AK34" s="84" t="str">
        <f t="shared" ca="1" si="14"/>
        <v/>
      </c>
      <c r="AL34" s="84" t="str">
        <f t="shared" ca="1" si="14"/>
        <v/>
      </c>
      <c r="AM34" s="96" t="str">
        <f t="shared" ca="1" si="14"/>
        <v/>
      </c>
      <c r="AN34" s="96" t="str">
        <f t="shared" ca="1" si="14"/>
        <v/>
      </c>
      <c r="AO34" s="99" t="str">
        <f t="shared" ca="1" si="10"/>
        <v/>
      </c>
      <c r="AP34" s="96" t="str">
        <f t="shared" ca="1" si="14"/>
        <v/>
      </c>
      <c r="AQ34" s="96" t="str">
        <f t="shared" ca="1" si="14"/>
        <v/>
      </c>
      <c r="AR34" s="99" t="str">
        <f t="shared" ca="1" si="11"/>
        <v/>
      </c>
      <c r="AS34" s="96" t="str">
        <f t="shared" ca="1" si="15"/>
        <v/>
      </c>
      <c r="AT34" s="611"/>
      <c r="AU34" s="611"/>
    </row>
    <row r="35" spans="1:47">
      <c r="A35" s="610">
        <f>A33+1</f>
        <v>17</v>
      </c>
      <c r="B35" s="80">
        <f ca="1">IF(ISNA(MATCH($A35,Score!A$3:A$52,0)),"",MATCH($A35,Score!A$3:A$52,0)+ROW(Score!A$2))</f>
        <v>35</v>
      </c>
      <c r="C35" s="80" t="str">
        <f t="shared" ca="1" si="16"/>
        <v>fish</v>
      </c>
      <c r="D35" s="80">
        <f t="shared" ca="1" si="16"/>
        <v>0</v>
      </c>
      <c r="E35" s="610">
        <f ca="1">IF(B35="","",SUM(D35,D36))</f>
        <v>0</v>
      </c>
      <c r="F35" s="610">
        <f ca="1">IF(B35="","",E35-AC35)</f>
        <v>-10</v>
      </c>
      <c r="G35" s="97" t="str">
        <f ca="1">IF($B35="","",IF(ISBLANK(INDIRECT(ADDRESS($B35,G$1,,,"Score"))),"",1))</f>
        <v/>
      </c>
      <c r="H35" s="97" t="str">
        <f ca="1">IF($B35="","",IF(ISBLANK(INDIRECT(ADDRESS($B35,H$1,,,"Score"))),"",1))</f>
        <v/>
      </c>
      <c r="I35" s="95" t="str">
        <f ca="1">IF(H35=1,F35,"")</f>
        <v/>
      </c>
      <c r="J35" s="97" t="str">
        <f t="shared" ca="1" si="17"/>
        <v/>
      </c>
      <c r="K35" s="97" t="str">
        <f t="shared" ca="1" si="17"/>
        <v/>
      </c>
      <c r="L35" s="97" t="str">
        <f t="shared" ca="1" si="17"/>
        <v/>
      </c>
      <c r="M35" s="80">
        <f t="shared" ca="1" si="18"/>
        <v>1</v>
      </c>
      <c r="N35" s="80">
        <f t="shared" ca="1" si="18"/>
        <v>0</v>
      </c>
      <c r="O35" s="97">
        <f t="shared" ca="1" si="18"/>
        <v>0</v>
      </c>
      <c r="P35" s="97">
        <f t="shared" ca="1" si="18"/>
        <v>0</v>
      </c>
      <c r="Q35" s="95">
        <f t="shared" ca="1" si="8"/>
        <v>0</v>
      </c>
      <c r="R35" s="97">
        <f t="shared" ca="1" si="18"/>
        <v>0</v>
      </c>
      <c r="S35" s="97">
        <f t="shared" ca="1" si="18"/>
        <v>0</v>
      </c>
      <c r="T35" s="95">
        <f t="shared" ca="1" si="9"/>
        <v>0</v>
      </c>
      <c r="U35" s="97">
        <f t="shared" ca="1" si="12"/>
        <v>0</v>
      </c>
      <c r="V35" s="612" t="str">
        <f ca="1">IF(ISNA(MATCH($A35,'Jam Timer'!A$9:A$33,0)),"",INDIRECT(ADDRESS(MATCH($A35,'Jam Timer'!A$9:A$33,0)+ROW('Jam Timer'!A$8),V$1,,,"Jam Timer")))</f>
        <v/>
      </c>
      <c r="W35" s="612" t="str">
        <f ca="1">IF(OR(V35="",V35=0),"",60*E35/V35)</f>
        <v/>
      </c>
      <c r="Y35" s="610">
        <f>Y33+1</f>
        <v>17</v>
      </c>
      <c r="Z35" s="80">
        <f ca="1">IF(ISNA(MATCH($Y35,Score!AH$3:AH$52,0)),"",MATCH($Y35,Score!AH$3:AH$52,0)++ROW(Score!AH$2))</f>
        <v>35</v>
      </c>
      <c r="AA35" s="80" t="str">
        <f t="shared" ca="1" si="13"/>
        <v>5</v>
      </c>
      <c r="AB35" s="80">
        <f t="shared" ca="1" si="13"/>
        <v>10</v>
      </c>
      <c r="AC35" s="610">
        <f ca="1">IF(Z35="","",SUM(AB35,AB36))</f>
        <v>10</v>
      </c>
      <c r="AD35" s="610">
        <f ca="1">IF(Z35="","",AC35-E35)</f>
        <v>10</v>
      </c>
      <c r="AE35" s="97" t="str">
        <f ca="1">IF($Z35="","",IF(ISBLANK(INDIRECT(ADDRESS($Z35,AE$1,,,"Score"))),"",1))</f>
        <v/>
      </c>
      <c r="AF35" s="97">
        <f ca="1">IF($Z35="","",IF(ISBLANK(INDIRECT(ADDRESS($Z35,AF$1,,,"Score"))),"",1))</f>
        <v>1</v>
      </c>
      <c r="AG35" s="95">
        <f ca="1">IF(AF35=1,AD35,"")</f>
        <v>10</v>
      </c>
      <c r="AH35" s="97">
        <f t="shared" ca="1" si="19"/>
        <v>1</v>
      </c>
      <c r="AI35" s="97" t="str">
        <f t="shared" ca="1" si="19"/>
        <v/>
      </c>
      <c r="AJ35" s="97" t="str">
        <f t="shared" ca="1" si="19"/>
        <v/>
      </c>
      <c r="AK35" s="80">
        <f t="shared" ca="1" si="14"/>
        <v>2</v>
      </c>
      <c r="AL35" s="80">
        <f t="shared" ca="1" si="14"/>
        <v>2</v>
      </c>
      <c r="AM35" s="97">
        <f t="shared" ca="1" si="14"/>
        <v>3</v>
      </c>
      <c r="AN35" s="97">
        <f t="shared" ca="1" si="14"/>
        <v>0</v>
      </c>
      <c r="AO35" s="95">
        <f t="shared" ca="1" si="10"/>
        <v>3</v>
      </c>
      <c r="AP35" s="97">
        <f t="shared" ca="1" si="14"/>
        <v>0</v>
      </c>
      <c r="AQ35" s="97">
        <f t="shared" ca="1" si="14"/>
        <v>0</v>
      </c>
      <c r="AR35" s="95">
        <f t="shared" ca="1" si="11"/>
        <v>0</v>
      </c>
      <c r="AS35" s="97">
        <f t="shared" ca="1" si="15"/>
        <v>0</v>
      </c>
      <c r="AT35" s="612" t="str">
        <f ca="1">V35</f>
        <v/>
      </c>
      <c r="AU35" s="612" t="str">
        <f ca="1">IF(OR(AT35="",AT35=0),"",60*AC35/AT35)</f>
        <v/>
      </c>
    </row>
    <row r="36" spans="1:47">
      <c r="A36" s="610"/>
      <c r="B36" s="80" t="str">
        <f ca="1">IF($B35="","",IF(INDIRECT(ADDRESS($B35+2,C$1-1,,,"Score"))="SP",$B35+2,""))</f>
        <v/>
      </c>
      <c r="C36" s="80" t="str">
        <f t="shared" ca="1" si="16"/>
        <v/>
      </c>
      <c r="D36" s="80" t="str">
        <f t="shared" ca="1" si="16"/>
        <v/>
      </c>
      <c r="E36" s="610"/>
      <c r="F36" s="610"/>
      <c r="G36" s="97"/>
      <c r="H36" s="97"/>
      <c r="I36" s="95"/>
      <c r="J36" s="97" t="str">
        <f t="shared" ca="1" si="17"/>
        <v/>
      </c>
      <c r="K36" s="97" t="str">
        <f t="shared" ca="1" si="17"/>
        <v/>
      </c>
      <c r="L36" s="97" t="str">
        <f t="shared" ca="1" si="17"/>
        <v/>
      </c>
      <c r="M36" s="80" t="str">
        <f t="shared" ca="1" si="18"/>
        <v/>
      </c>
      <c r="N36" s="80" t="str">
        <f t="shared" ca="1" si="18"/>
        <v/>
      </c>
      <c r="O36" s="97" t="str">
        <f t="shared" ca="1" si="18"/>
        <v/>
      </c>
      <c r="P36" s="97" t="str">
        <f t="shared" ca="1" si="18"/>
        <v/>
      </c>
      <c r="Q36" s="95" t="str">
        <f t="shared" ca="1" si="8"/>
        <v/>
      </c>
      <c r="R36" s="97" t="str">
        <f t="shared" ca="1" si="18"/>
        <v/>
      </c>
      <c r="S36" s="97" t="str">
        <f t="shared" ca="1" si="18"/>
        <v/>
      </c>
      <c r="T36" s="95" t="str">
        <f t="shared" ca="1" si="9"/>
        <v/>
      </c>
      <c r="U36" s="97" t="str">
        <f t="shared" ca="1" si="12"/>
        <v/>
      </c>
      <c r="V36" s="612"/>
      <c r="W36" s="612"/>
      <c r="Y36" s="610"/>
      <c r="Z36" s="80" t="str">
        <f ca="1">IF($Z35="","",IF(INDIRECT(ADDRESS($Z35+2,AA$1-1,,,"Score"))="SP",$Z35+2,""))</f>
        <v/>
      </c>
      <c r="AA36" s="80" t="str">
        <f t="shared" ca="1" si="13"/>
        <v/>
      </c>
      <c r="AB36" s="80" t="str">
        <f t="shared" ca="1" si="13"/>
        <v/>
      </c>
      <c r="AC36" s="610"/>
      <c r="AD36" s="610"/>
      <c r="AE36" s="97"/>
      <c r="AF36" s="97"/>
      <c r="AG36" s="95"/>
      <c r="AH36" s="97" t="str">
        <f t="shared" ca="1" si="19"/>
        <v/>
      </c>
      <c r="AI36" s="97" t="str">
        <f t="shared" ca="1" si="19"/>
        <v/>
      </c>
      <c r="AJ36" s="97" t="str">
        <f t="shared" ca="1" si="19"/>
        <v/>
      </c>
      <c r="AK36" s="80" t="str">
        <f t="shared" ca="1" si="14"/>
        <v/>
      </c>
      <c r="AL36" s="80" t="str">
        <f t="shared" ca="1" si="14"/>
        <v/>
      </c>
      <c r="AM36" s="97" t="str">
        <f t="shared" ca="1" si="14"/>
        <v/>
      </c>
      <c r="AN36" s="97" t="str">
        <f t="shared" ca="1" si="14"/>
        <v/>
      </c>
      <c r="AO36" s="95" t="str">
        <f t="shared" ca="1" si="10"/>
        <v/>
      </c>
      <c r="AP36" s="97" t="str">
        <f t="shared" ca="1" si="14"/>
        <v/>
      </c>
      <c r="AQ36" s="97" t="str">
        <f t="shared" ca="1" si="14"/>
        <v/>
      </c>
      <c r="AR36" s="95" t="str">
        <f t="shared" ca="1" si="11"/>
        <v/>
      </c>
      <c r="AS36" s="97" t="str">
        <f t="shared" ca="1" si="15"/>
        <v/>
      </c>
      <c r="AT36" s="612"/>
      <c r="AU36" s="612"/>
    </row>
    <row r="37" spans="1:47">
      <c r="A37" s="611">
        <f>A35+1</f>
        <v>18</v>
      </c>
      <c r="B37" s="84">
        <f ca="1">IF(ISNA(MATCH($A37,Score!A$3:A$52,0)),"",MATCH($A37,Score!A$3:A$52,0)+ROW(Score!A$2))</f>
        <v>37</v>
      </c>
      <c r="C37" s="84" t="str">
        <f t="shared" ca="1" si="16"/>
        <v>71</v>
      </c>
      <c r="D37" s="84">
        <f t="shared" ca="1" si="16"/>
        <v>0</v>
      </c>
      <c r="E37" s="611">
        <f ca="1">IF(B37="","",SUM(D37,D38))</f>
        <v>0</v>
      </c>
      <c r="F37" s="611">
        <f ca="1">IF(B37="","",E37-AC37)</f>
        <v>-3</v>
      </c>
      <c r="G37" s="96" t="str">
        <f ca="1">IF($B37="","",IF(ISBLANK(INDIRECT(ADDRESS($B37,G$1,,,"Score"))),"",1))</f>
        <v/>
      </c>
      <c r="H37" s="96">
        <f ca="1">IF($B37="","",IF(ISBLANK(INDIRECT(ADDRESS($B37,H$1,,,"Score"))),"",1))</f>
        <v>1</v>
      </c>
      <c r="I37" s="99">
        <f ca="1">IF(H37=1,F37,"")</f>
        <v>-3</v>
      </c>
      <c r="J37" s="96">
        <f t="shared" ca="1" si="17"/>
        <v>1</v>
      </c>
      <c r="K37" s="96" t="str">
        <f t="shared" ca="1" si="17"/>
        <v/>
      </c>
      <c r="L37" s="96" t="str">
        <f t="shared" ca="1" si="17"/>
        <v/>
      </c>
      <c r="M37" s="84">
        <f t="shared" ca="1" si="18"/>
        <v>1</v>
      </c>
      <c r="N37" s="84">
        <f t="shared" ca="1" si="18"/>
        <v>0</v>
      </c>
      <c r="O37" s="96">
        <f t="shared" ca="1" si="18"/>
        <v>0</v>
      </c>
      <c r="P37" s="96">
        <f t="shared" ca="1" si="18"/>
        <v>0</v>
      </c>
      <c r="Q37" s="99">
        <f t="shared" ca="1" si="8"/>
        <v>0</v>
      </c>
      <c r="R37" s="96">
        <f t="shared" ca="1" si="18"/>
        <v>0</v>
      </c>
      <c r="S37" s="96">
        <f t="shared" ca="1" si="18"/>
        <v>0</v>
      </c>
      <c r="T37" s="99">
        <f t="shared" ca="1" si="9"/>
        <v>0</v>
      </c>
      <c r="U37" s="96">
        <f t="shared" ca="1" si="12"/>
        <v>0</v>
      </c>
      <c r="V37" s="611" t="str">
        <f ca="1">IF(ISNA(MATCH($A37,'Jam Timer'!A$9:A$33,0)),"",INDIRECT(ADDRESS(MATCH($A37,'Jam Timer'!A$9:A$33,0)+ROW('Jam Timer'!A$8),V$1,,,"Jam Timer")))</f>
        <v/>
      </c>
      <c r="W37" s="611" t="str">
        <f ca="1">IF(OR(V37="",V37=0),"",60*E37/V37)</f>
        <v/>
      </c>
      <c r="Y37" s="611">
        <f>Y35+1</f>
        <v>18</v>
      </c>
      <c r="Z37" s="84">
        <f ca="1">IF(ISNA(MATCH($Y37,Score!AH$3:AH$52,0)),"",MATCH($Y37,Score!AH$3:AH$52,0)++ROW(Score!AH$2))</f>
        <v>33</v>
      </c>
      <c r="AA37" s="84" t="str">
        <f t="shared" ca="1" si="13"/>
        <v>247</v>
      </c>
      <c r="AB37" s="84">
        <f t="shared" ca="1" si="13"/>
        <v>3</v>
      </c>
      <c r="AC37" s="611">
        <f ca="1">IF(Z37="","",SUM(AB37,AB38))</f>
        <v>3</v>
      </c>
      <c r="AD37" s="611">
        <f ca="1">IF(Z37="","",AC37-E37)</f>
        <v>3</v>
      </c>
      <c r="AE37" s="96" t="str">
        <f ca="1">IF($Z37="","",IF(ISBLANK(INDIRECT(ADDRESS($Z37,AE$1,,,"Score"))),"",1))</f>
        <v/>
      </c>
      <c r="AF37" s="96">
        <f ca="1">IF($Z37="","",IF(ISBLANK(INDIRECT(ADDRESS($Z37,AF$1,,,"Score"))),"",1))</f>
        <v>1</v>
      </c>
      <c r="AG37" s="99">
        <f ca="1">IF(AF37=1,AD37,"")</f>
        <v>3</v>
      </c>
      <c r="AH37" s="96">
        <f t="shared" ca="1" si="19"/>
        <v>1</v>
      </c>
      <c r="AI37" s="96" t="str">
        <f t="shared" ca="1" si="19"/>
        <v/>
      </c>
      <c r="AJ37" s="96" t="str">
        <f t="shared" ca="1" si="19"/>
        <v/>
      </c>
      <c r="AK37" s="84">
        <f t="shared" ca="1" si="14"/>
        <v>1</v>
      </c>
      <c r="AL37" s="84">
        <f t="shared" ca="1" si="14"/>
        <v>0</v>
      </c>
      <c r="AM37" s="96">
        <f t="shared" ca="1" si="14"/>
        <v>1</v>
      </c>
      <c r="AN37" s="96">
        <f t="shared" ca="1" si="14"/>
        <v>0</v>
      </c>
      <c r="AO37" s="99">
        <f t="shared" ca="1" si="10"/>
        <v>1</v>
      </c>
      <c r="AP37" s="96">
        <f t="shared" ca="1" si="14"/>
        <v>0</v>
      </c>
      <c r="AQ37" s="96">
        <f t="shared" ca="1" si="14"/>
        <v>0</v>
      </c>
      <c r="AR37" s="99">
        <f t="shared" ca="1" si="11"/>
        <v>0</v>
      </c>
      <c r="AS37" s="96">
        <f t="shared" ca="1" si="15"/>
        <v>0</v>
      </c>
      <c r="AT37" s="611" t="str">
        <f ca="1">V37</f>
        <v/>
      </c>
      <c r="AU37" s="611" t="str">
        <f ca="1">IF(OR(AT37="",AT37=0),"",60*AC37/AT37)</f>
        <v/>
      </c>
    </row>
    <row r="38" spans="1:47">
      <c r="A38" s="611"/>
      <c r="B38" s="84" t="str">
        <f ca="1">IF($B37="","",IF(INDIRECT(ADDRESS($B37+2,C$1-1,,,"Score"))="SP",$B37+2,""))</f>
        <v/>
      </c>
      <c r="C38" s="84" t="str">
        <f t="shared" ca="1" si="16"/>
        <v/>
      </c>
      <c r="D38" s="84" t="str">
        <f t="shared" ca="1" si="16"/>
        <v/>
      </c>
      <c r="E38" s="611"/>
      <c r="F38" s="611"/>
      <c r="G38" s="96"/>
      <c r="H38" s="101"/>
      <c r="I38" s="99"/>
      <c r="J38" s="96" t="str">
        <f t="shared" ca="1" si="17"/>
        <v/>
      </c>
      <c r="K38" s="96" t="str">
        <f t="shared" ca="1" si="17"/>
        <v/>
      </c>
      <c r="L38" s="96" t="str">
        <f t="shared" ca="1" si="17"/>
        <v/>
      </c>
      <c r="M38" s="84" t="str">
        <f t="shared" ca="1" si="18"/>
        <v/>
      </c>
      <c r="N38" s="84" t="str">
        <f t="shared" ca="1" si="18"/>
        <v/>
      </c>
      <c r="O38" s="96" t="str">
        <f t="shared" ca="1" si="18"/>
        <v/>
      </c>
      <c r="P38" s="96" t="str">
        <f t="shared" ca="1" si="18"/>
        <v/>
      </c>
      <c r="Q38" s="99" t="str">
        <f t="shared" ca="1" si="8"/>
        <v/>
      </c>
      <c r="R38" s="96" t="str">
        <f t="shared" ca="1" si="18"/>
        <v/>
      </c>
      <c r="S38" s="96" t="str">
        <f t="shared" ca="1" si="18"/>
        <v/>
      </c>
      <c r="T38" s="99" t="str">
        <f t="shared" ca="1" si="9"/>
        <v/>
      </c>
      <c r="U38" s="96" t="str">
        <f t="shared" ca="1" si="12"/>
        <v/>
      </c>
      <c r="V38" s="611"/>
      <c r="W38" s="611"/>
      <c r="Y38" s="611"/>
      <c r="Z38" s="84" t="str">
        <f ca="1">IF($Z37="","",IF(INDIRECT(ADDRESS($Z37+2,AA$1-1,,,"Score"))="SP",$Z37+2,""))</f>
        <v/>
      </c>
      <c r="AA38" s="84" t="str">
        <f t="shared" ca="1" si="13"/>
        <v/>
      </c>
      <c r="AB38" s="84" t="str">
        <f t="shared" ca="1" si="13"/>
        <v/>
      </c>
      <c r="AC38" s="611"/>
      <c r="AD38" s="611"/>
      <c r="AE38" s="96"/>
      <c r="AF38" s="101"/>
      <c r="AG38" s="99"/>
      <c r="AH38" s="96" t="str">
        <f t="shared" ca="1" si="19"/>
        <v/>
      </c>
      <c r="AI38" s="96" t="str">
        <f t="shared" ca="1" si="19"/>
        <v/>
      </c>
      <c r="AJ38" s="96" t="str">
        <f t="shared" ca="1" si="19"/>
        <v/>
      </c>
      <c r="AK38" s="84" t="str">
        <f t="shared" ca="1" si="14"/>
        <v/>
      </c>
      <c r="AL38" s="84" t="str">
        <f t="shared" ca="1" si="14"/>
        <v/>
      </c>
      <c r="AM38" s="96" t="str">
        <f t="shared" ca="1" si="14"/>
        <v/>
      </c>
      <c r="AN38" s="96" t="str">
        <f t="shared" ca="1" si="14"/>
        <v/>
      </c>
      <c r="AO38" s="99" t="str">
        <f t="shared" ca="1" si="10"/>
        <v/>
      </c>
      <c r="AP38" s="96" t="str">
        <f t="shared" ca="1" si="14"/>
        <v/>
      </c>
      <c r="AQ38" s="96" t="str">
        <f t="shared" ca="1" si="14"/>
        <v/>
      </c>
      <c r="AR38" s="99" t="str">
        <f t="shared" ca="1" si="11"/>
        <v/>
      </c>
      <c r="AS38" s="96" t="str">
        <f t="shared" ca="1" si="15"/>
        <v/>
      </c>
      <c r="AT38" s="611"/>
      <c r="AU38" s="611"/>
    </row>
    <row r="39" spans="1:47">
      <c r="A39" s="610">
        <f>A37+1</f>
        <v>19</v>
      </c>
      <c r="B39" s="80">
        <f ca="1">IF(ISNA(MATCH($A39,Score!A$3:A$52,0)),"",MATCH($A39,Score!A$3:A$52,0)+ROW(Score!A$2))</f>
        <v>39</v>
      </c>
      <c r="C39" s="80" t="str">
        <f t="shared" ca="1" si="16"/>
        <v>68</v>
      </c>
      <c r="D39" s="80">
        <f t="shared" ca="1" si="16"/>
        <v>0</v>
      </c>
      <c r="E39" s="610">
        <f ca="1">IF(B39="","",SUM(D39,D40))</f>
        <v>0</v>
      </c>
      <c r="F39" s="610">
        <f ca="1">IF(B39="","",E39-AC39)</f>
        <v>-5</v>
      </c>
      <c r="G39" s="97" t="str">
        <f ca="1">IF($B39="","",IF(ISBLANK(INDIRECT(ADDRESS($B39,G$1,,,"Score"))),"",1))</f>
        <v/>
      </c>
      <c r="H39" s="97" t="str">
        <f ca="1">IF($B39="","",IF(ISBLANK(INDIRECT(ADDRESS($B39,H$1,,,"Score"))),"",1))</f>
        <v/>
      </c>
      <c r="I39" s="95" t="str">
        <f ca="1">IF(H39=1,F39,"")</f>
        <v/>
      </c>
      <c r="J39" s="97" t="str">
        <f t="shared" ca="1" si="17"/>
        <v/>
      </c>
      <c r="K39" s="97" t="str">
        <f t="shared" ca="1" si="17"/>
        <v/>
      </c>
      <c r="L39" s="97" t="str">
        <f t="shared" ca="1" si="17"/>
        <v/>
      </c>
      <c r="M39" s="80">
        <f t="shared" ca="1" si="18"/>
        <v>1</v>
      </c>
      <c r="N39" s="80">
        <f t="shared" ca="1" si="18"/>
        <v>0</v>
      </c>
      <c r="O39" s="97">
        <f t="shared" ca="1" si="18"/>
        <v>0</v>
      </c>
      <c r="P39" s="97">
        <f t="shared" ca="1" si="18"/>
        <v>0</v>
      </c>
      <c r="Q39" s="95">
        <f t="shared" ca="1" si="8"/>
        <v>0</v>
      </c>
      <c r="R39" s="97">
        <f t="shared" ca="1" si="18"/>
        <v>0</v>
      </c>
      <c r="S39" s="97">
        <f t="shared" ca="1" si="18"/>
        <v>0</v>
      </c>
      <c r="T39" s="95">
        <f t="shared" ca="1" si="9"/>
        <v>0</v>
      </c>
      <c r="U39" s="97">
        <f t="shared" ca="1" si="12"/>
        <v>0</v>
      </c>
      <c r="V39" s="612" t="str">
        <f ca="1">IF(ISNA(MATCH($A39,'Jam Timer'!A$9:A$33,0)),"",INDIRECT(ADDRESS(MATCH($A39,'Jam Timer'!A$9:A$33,0)+ROW('Jam Timer'!A$8),V$1,,,"Jam Timer")))</f>
        <v/>
      </c>
      <c r="W39" s="612" t="str">
        <f ca="1">IF(OR(V39="",V39=0),"",60*E39/V39)</f>
        <v/>
      </c>
      <c r="Y39" s="610">
        <f>Y37+1</f>
        <v>19</v>
      </c>
      <c r="Z39" s="80">
        <f ca="1">IF(ISNA(MATCH($Y39,Score!AH$3:AH$52,0)),"",MATCH($Y39,Score!AH$3:AH$52,0)++ROW(Score!AH$2))</f>
        <v>39</v>
      </c>
      <c r="AA39" s="80" t="str">
        <f t="shared" ca="1" si="13"/>
        <v>989</v>
      </c>
      <c r="AB39" s="80">
        <f t="shared" ca="1" si="13"/>
        <v>5</v>
      </c>
      <c r="AC39" s="610">
        <f ca="1">IF(Z39="","",SUM(AB39,AB40))</f>
        <v>5</v>
      </c>
      <c r="AD39" s="610">
        <f ca="1">IF(Z39="","",AC39-E39)</f>
        <v>5</v>
      </c>
      <c r="AE39" s="97" t="str">
        <f ca="1">IF($Z39="","",IF(ISBLANK(INDIRECT(ADDRESS($Z39,AE$1,,,"Score"))),"",1))</f>
        <v/>
      </c>
      <c r="AF39" s="97">
        <f ca="1">IF($Z39="","",IF(ISBLANK(INDIRECT(ADDRESS($Z39,AF$1,,,"Score"))),"",1))</f>
        <v>1</v>
      </c>
      <c r="AG39" s="95">
        <f ca="1">IF(AF39=1,AD39,"")</f>
        <v>5</v>
      </c>
      <c r="AH39" s="97">
        <f t="shared" ca="1" si="19"/>
        <v>1</v>
      </c>
      <c r="AI39" s="97" t="str">
        <f t="shared" ca="1" si="19"/>
        <v/>
      </c>
      <c r="AJ39" s="97" t="str">
        <f t="shared" ca="1" si="19"/>
        <v/>
      </c>
      <c r="AK39" s="80">
        <f t="shared" ca="1" si="14"/>
        <v>1</v>
      </c>
      <c r="AL39" s="80">
        <f t="shared" ca="1" si="14"/>
        <v>1</v>
      </c>
      <c r="AM39" s="97">
        <f t="shared" ca="1" si="14"/>
        <v>0</v>
      </c>
      <c r="AN39" s="97">
        <f t="shared" ca="1" si="14"/>
        <v>0</v>
      </c>
      <c r="AO39" s="95">
        <f t="shared" ca="1" si="10"/>
        <v>0</v>
      </c>
      <c r="AP39" s="97">
        <f t="shared" ca="1" si="14"/>
        <v>0</v>
      </c>
      <c r="AQ39" s="97">
        <f t="shared" ca="1" si="14"/>
        <v>0</v>
      </c>
      <c r="AR39" s="95">
        <f t="shared" ca="1" si="11"/>
        <v>0</v>
      </c>
      <c r="AS39" s="97">
        <f t="shared" ca="1" si="15"/>
        <v>0</v>
      </c>
      <c r="AT39" s="612" t="str">
        <f ca="1">V39</f>
        <v/>
      </c>
      <c r="AU39" s="612" t="str">
        <f ca="1">IF(OR(AT39="",AT39=0),"",60*AC39/AT39)</f>
        <v/>
      </c>
    </row>
    <row r="40" spans="1:47">
      <c r="A40" s="610"/>
      <c r="B40" s="80" t="str">
        <f ca="1">IF($B39="","",IF(INDIRECT(ADDRESS($B39+2,C$1-1,,,"Score"))="SP",$B39+2,""))</f>
        <v/>
      </c>
      <c r="C40" s="80" t="str">
        <f t="shared" ca="1" si="16"/>
        <v/>
      </c>
      <c r="D40" s="80" t="str">
        <f t="shared" ca="1" si="16"/>
        <v/>
      </c>
      <c r="E40" s="610"/>
      <c r="F40" s="610"/>
      <c r="G40" s="97"/>
      <c r="H40" s="97"/>
      <c r="I40" s="95"/>
      <c r="J40" s="97" t="str">
        <f t="shared" ca="1" si="17"/>
        <v/>
      </c>
      <c r="K40" s="97" t="str">
        <f t="shared" ca="1" si="17"/>
        <v/>
      </c>
      <c r="L40" s="97" t="str">
        <f t="shared" ca="1" si="17"/>
        <v/>
      </c>
      <c r="M40" s="80" t="str">
        <f t="shared" ca="1" si="18"/>
        <v/>
      </c>
      <c r="N40" s="80" t="str">
        <f t="shared" ca="1" si="18"/>
        <v/>
      </c>
      <c r="O40" s="97" t="str">
        <f t="shared" ca="1" si="18"/>
        <v/>
      </c>
      <c r="P40" s="97" t="str">
        <f t="shared" ca="1" si="18"/>
        <v/>
      </c>
      <c r="Q40" s="95" t="str">
        <f t="shared" ca="1" si="8"/>
        <v/>
      </c>
      <c r="R40" s="97" t="str">
        <f t="shared" ca="1" si="18"/>
        <v/>
      </c>
      <c r="S40" s="97" t="str">
        <f t="shared" ca="1" si="18"/>
        <v/>
      </c>
      <c r="T40" s="95" t="str">
        <f t="shared" ca="1" si="9"/>
        <v/>
      </c>
      <c r="U40" s="97" t="str">
        <f t="shared" ca="1" si="12"/>
        <v/>
      </c>
      <c r="V40" s="612"/>
      <c r="W40" s="612"/>
      <c r="Y40" s="610"/>
      <c r="Z40" s="80" t="str">
        <f ca="1">IF($Z39="","",IF(INDIRECT(ADDRESS($Z39+2,AA$1-1,,,"Score"))="SP",$Z39+2,""))</f>
        <v/>
      </c>
      <c r="AA40" s="80" t="str">
        <f t="shared" ca="1" si="13"/>
        <v/>
      </c>
      <c r="AB40" s="80" t="str">
        <f t="shared" ca="1" si="13"/>
        <v/>
      </c>
      <c r="AC40" s="610"/>
      <c r="AD40" s="610"/>
      <c r="AE40" s="97"/>
      <c r="AF40" s="97"/>
      <c r="AG40" s="95"/>
      <c r="AH40" s="97" t="str">
        <f t="shared" ca="1" si="19"/>
        <v/>
      </c>
      <c r="AI40" s="97" t="str">
        <f t="shared" ca="1" si="19"/>
        <v/>
      </c>
      <c r="AJ40" s="97" t="str">
        <f t="shared" ca="1" si="19"/>
        <v/>
      </c>
      <c r="AK40" s="80" t="str">
        <f t="shared" ca="1" si="14"/>
        <v/>
      </c>
      <c r="AL40" s="80" t="str">
        <f t="shared" ca="1" si="14"/>
        <v/>
      </c>
      <c r="AM40" s="97" t="str">
        <f t="shared" ca="1" si="14"/>
        <v/>
      </c>
      <c r="AN40" s="97" t="str">
        <f t="shared" ca="1" si="14"/>
        <v/>
      </c>
      <c r="AO40" s="95" t="str">
        <f t="shared" ca="1" si="10"/>
        <v/>
      </c>
      <c r="AP40" s="97" t="str">
        <f t="shared" ca="1" si="14"/>
        <v/>
      </c>
      <c r="AQ40" s="97" t="str">
        <f t="shared" ca="1" si="14"/>
        <v/>
      </c>
      <c r="AR40" s="95" t="str">
        <f t="shared" ca="1" si="11"/>
        <v/>
      </c>
      <c r="AS40" s="97" t="str">
        <f t="shared" ca="1" si="15"/>
        <v/>
      </c>
      <c r="AT40" s="612"/>
      <c r="AU40" s="612"/>
    </row>
    <row r="41" spans="1:47">
      <c r="A41" s="611">
        <f>A39+1</f>
        <v>20</v>
      </c>
      <c r="B41" s="84">
        <f ca="1">IF(ISNA(MATCH($A41,Score!A$3:A$52,0)),"",MATCH($A41,Score!A$3:A$52,0)+ROW(Score!A$2))</f>
        <v>41</v>
      </c>
      <c r="C41" s="84" t="str">
        <f t="shared" ca="1" si="16"/>
        <v>fish</v>
      </c>
      <c r="D41" s="84">
        <f t="shared" ca="1" si="16"/>
        <v>0</v>
      </c>
      <c r="E41" s="611">
        <f ca="1">IF(B41="","",SUM(D41,D42))</f>
        <v>0</v>
      </c>
      <c r="F41" s="611">
        <f ca="1">IF(B41="","",E41-AC41)</f>
        <v>0</v>
      </c>
      <c r="G41" s="96" t="str">
        <f ca="1">IF($B41="","",IF(ISBLANK(INDIRECT(ADDRESS($B41,G$1,,,"Score"))),"",1))</f>
        <v/>
      </c>
      <c r="H41" s="96">
        <f ca="1">IF($B41="","",IF(ISBLANK(INDIRECT(ADDRESS($B41,H$1,,,"Score"))),"",1))</f>
        <v>1</v>
      </c>
      <c r="I41" s="99">
        <f ca="1">IF(H41=1,F41,"")</f>
        <v>0</v>
      </c>
      <c r="J41" s="96">
        <f t="shared" ca="1" si="17"/>
        <v>1</v>
      </c>
      <c r="K41" s="96" t="str">
        <f t="shared" ca="1" si="17"/>
        <v/>
      </c>
      <c r="L41" s="96" t="str">
        <f t="shared" ca="1" si="17"/>
        <v/>
      </c>
      <c r="M41" s="84">
        <f t="shared" ca="1" si="18"/>
        <v>1</v>
      </c>
      <c r="N41" s="84">
        <f t="shared" ca="1" si="18"/>
        <v>0</v>
      </c>
      <c r="O41" s="96">
        <f t="shared" ca="1" si="18"/>
        <v>0</v>
      </c>
      <c r="P41" s="96">
        <f t="shared" ca="1" si="18"/>
        <v>0</v>
      </c>
      <c r="Q41" s="99">
        <f t="shared" ca="1" si="8"/>
        <v>0</v>
      </c>
      <c r="R41" s="96">
        <f t="shared" ca="1" si="18"/>
        <v>0</v>
      </c>
      <c r="S41" s="96">
        <f t="shared" ca="1" si="18"/>
        <v>0</v>
      </c>
      <c r="T41" s="99">
        <f t="shared" ca="1" si="9"/>
        <v>0</v>
      </c>
      <c r="U41" s="96">
        <f t="shared" ca="1" si="12"/>
        <v>0</v>
      </c>
      <c r="V41" s="611" t="str">
        <f ca="1">IF(ISNA(MATCH($A41,'Jam Timer'!A$9:A$33,0)),"",INDIRECT(ADDRESS(MATCH($A41,'Jam Timer'!A$9:A$33,0)+ROW('Jam Timer'!A$8),V$1,,,"Jam Timer")))</f>
        <v/>
      </c>
      <c r="W41" s="611" t="str">
        <f ca="1">IF(OR(V41="",V41=0),"",60*E41/V41)</f>
        <v/>
      </c>
      <c r="Y41" s="611">
        <f>Y39+1</f>
        <v>20</v>
      </c>
      <c r="Z41" s="84">
        <f ca="1">IF(ISNA(MATCH($Y41,Score!AH$3:AH$52,0)),"",MATCH($Y41,Score!AH$3:AH$52,0)++ROW(Score!AH$2))</f>
        <v>41</v>
      </c>
      <c r="AA41" s="84" t="str">
        <f t="shared" ca="1" si="13"/>
        <v>5</v>
      </c>
      <c r="AB41" s="84">
        <f t="shared" ca="1" si="13"/>
        <v>0</v>
      </c>
      <c r="AC41" s="611">
        <f ca="1">IF(Z41="","",SUM(AB41,AB42))</f>
        <v>0</v>
      </c>
      <c r="AD41" s="611">
        <f ca="1">IF(Z41="","",AC41-E41)</f>
        <v>0</v>
      </c>
      <c r="AE41" s="96" t="str">
        <f ca="1">IF($Z41="","",IF(ISBLANK(INDIRECT(ADDRESS($Z41,AE$1,,,"Score"))),"",1))</f>
        <v/>
      </c>
      <c r="AF41" s="96" t="str">
        <f ca="1">IF($Z41="","",IF(ISBLANK(INDIRECT(ADDRESS($Z41,AF$1,,,"Score"))),"",1))</f>
        <v/>
      </c>
      <c r="AG41" s="99" t="str">
        <f ca="1">IF(AF41=1,AD41,"")</f>
        <v/>
      </c>
      <c r="AH41" s="96" t="str">
        <f t="shared" ca="1" si="19"/>
        <v/>
      </c>
      <c r="AI41" s="96" t="str">
        <f t="shared" ca="1" si="19"/>
        <v/>
      </c>
      <c r="AJ41" s="96" t="str">
        <f t="shared" ca="1" si="19"/>
        <v/>
      </c>
      <c r="AK41" s="84">
        <f t="shared" ca="1" si="14"/>
        <v>1</v>
      </c>
      <c r="AL41" s="84">
        <f t="shared" ca="1" si="14"/>
        <v>0</v>
      </c>
      <c r="AM41" s="96">
        <f t="shared" ca="1" si="14"/>
        <v>0</v>
      </c>
      <c r="AN41" s="96">
        <f t="shared" ca="1" si="14"/>
        <v>0</v>
      </c>
      <c r="AO41" s="99">
        <f t="shared" ca="1" si="10"/>
        <v>0</v>
      </c>
      <c r="AP41" s="96">
        <f t="shared" ca="1" si="14"/>
        <v>0</v>
      </c>
      <c r="AQ41" s="96">
        <f t="shared" ca="1" si="14"/>
        <v>0</v>
      </c>
      <c r="AR41" s="99">
        <f t="shared" ca="1" si="11"/>
        <v>0</v>
      </c>
      <c r="AS41" s="96">
        <f t="shared" ca="1" si="15"/>
        <v>0</v>
      </c>
      <c r="AT41" s="611" t="str">
        <f ca="1">V41</f>
        <v/>
      </c>
      <c r="AU41" s="611" t="str">
        <f ca="1">IF(OR(AT41="",AT41=0),"",60*AC41/AT41)</f>
        <v/>
      </c>
    </row>
    <row r="42" spans="1:47">
      <c r="A42" s="611"/>
      <c r="B42" s="84" t="str">
        <f ca="1">IF($B41="","",IF(INDIRECT(ADDRESS($B41+2,C$1-1,,,"Score"))="SP",$B41+2,""))</f>
        <v/>
      </c>
      <c r="C42" s="84" t="str">
        <f t="shared" ca="1" si="16"/>
        <v/>
      </c>
      <c r="D42" s="84" t="str">
        <f t="shared" ca="1" si="16"/>
        <v/>
      </c>
      <c r="E42" s="611"/>
      <c r="F42" s="611"/>
      <c r="G42" s="96"/>
      <c r="H42" s="101"/>
      <c r="I42" s="99"/>
      <c r="J42" s="96" t="str">
        <f t="shared" ca="1" si="17"/>
        <v/>
      </c>
      <c r="K42" s="96" t="str">
        <f t="shared" ca="1" si="17"/>
        <v/>
      </c>
      <c r="L42" s="96" t="str">
        <f t="shared" ca="1" si="17"/>
        <v/>
      </c>
      <c r="M42" s="84" t="str">
        <f t="shared" ca="1" si="18"/>
        <v/>
      </c>
      <c r="N42" s="84" t="str">
        <f t="shared" ca="1" si="18"/>
        <v/>
      </c>
      <c r="O42" s="96" t="str">
        <f t="shared" ca="1" si="18"/>
        <v/>
      </c>
      <c r="P42" s="96" t="str">
        <f t="shared" ca="1" si="18"/>
        <v/>
      </c>
      <c r="Q42" s="99" t="str">
        <f t="shared" ca="1" si="8"/>
        <v/>
      </c>
      <c r="R42" s="96" t="str">
        <f t="shared" ca="1" si="18"/>
        <v/>
      </c>
      <c r="S42" s="96" t="str">
        <f t="shared" ca="1" si="18"/>
        <v/>
      </c>
      <c r="T42" s="99" t="str">
        <f t="shared" ca="1" si="9"/>
        <v/>
      </c>
      <c r="U42" s="96" t="str">
        <f t="shared" ca="1" si="12"/>
        <v/>
      </c>
      <c r="V42" s="611"/>
      <c r="W42" s="611"/>
      <c r="Y42" s="611"/>
      <c r="Z42" s="84" t="str">
        <f ca="1">IF($Z41="","",IF(INDIRECT(ADDRESS($Z41+2,AA$1-1,,,"Score"))="SP",$Z41+2,""))</f>
        <v/>
      </c>
      <c r="AA42" s="84" t="str">
        <f t="shared" ca="1" si="13"/>
        <v/>
      </c>
      <c r="AB42" s="84" t="str">
        <f t="shared" ca="1" si="13"/>
        <v/>
      </c>
      <c r="AC42" s="611"/>
      <c r="AD42" s="611"/>
      <c r="AE42" s="96"/>
      <c r="AF42" s="101"/>
      <c r="AG42" s="99"/>
      <c r="AH42" s="96" t="str">
        <f t="shared" ca="1" si="19"/>
        <v/>
      </c>
      <c r="AI42" s="96" t="str">
        <f t="shared" ca="1" si="19"/>
        <v/>
      </c>
      <c r="AJ42" s="96" t="str">
        <f t="shared" ca="1" si="19"/>
        <v/>
      </c>
      <c r="AK42" s="84" t="str">
        <f t="shared" ca="1" si="14"/>
        <v/>
      </c>
      <c r="AL42" s="84" t="str">
        <f t="shared" ca="1" si="14"/>
        <v/>
      </c>
      <c r="AM42" s="96" t="str">
        <f t="shared" ca="1" si="14"/>
        <v/>
      </c>
      <c r="AN42" s="96" t="str">
        <f t="shared" ca="1" si="14"/>
        <v/>
      </c>
      <c r="AO42" s="99" t="str">
        <f t="shared" ca="1" si="10"/>
        <v/>
      </c>
      <c r="AP42" s="96" t="str">
        <f t="shared" ca="1" si="14"/>
        <v/>
      </c>
      <c r="AQ42" s="96" t="str">
        <f t="shared" ca="1" si="14"/>
        <v/>
      </c>
      <c r="AR42" s="99" t="str">
        <f t="shared" ca="1" si="11"/>
        <v/>
      </c>
      <c r="AS42" s="96" t="str">
        <f t="shared" ca="1" si="15"/>
        <v/>
      </c>
      <c r="AT42" s="611"/>
      <c r="AU42" s="611"/>
    </row>
    <row r="43" spans="1:47">
      <c r="A43" s="610">
        <f>A41+1</f>
        <v>21</v>
      </c>
      <c r="B43" s="80">
        <f ca="1">IF(ISNA(MATCH($A43,Score!A$3:A$52,0)),"",MATCH($A43,Score!A$3:A$52,0)+ROW(Score!A$2))</f>
        <v>43</v>
      </c>
      <c r="C43" s="80" t="str">
        <f t="shared" ca="1" si="16"/>
        <v>71</v>
      </c>
      <c r="D43" s="80">
        <f t="shared" ca="1" si="16"/>
        <v>4</v>
      </c>
      <c r="E43" s="610">
        <f ca="1">IF(B43="","",SUM(D43,D44))</f>
        <v>4</v>
      </c>
      <c r="F43" s="610">
        <f ca="1">IF(B43="","",E43-AC43)</f>
        <v>4</v>
      </c>
      <c r="G43" s="97" t="str">
        <f ca="1">IF($B43="","",IF(ISBLANK(INDIRECT(ADDRESS($B43,G$1,,,"Score"))),"",1))</f>
        <v/>
      </c>
      <c r="H43" s="97">
        <f ca="1">IF($B43="","",IF(ISBLANK(INDIRECT(ADDRESS($B43,H$1,,,"Score"))),"",1))</f>
        <v>1</v>
      </c>
      <c r="I43" s="95">
        <f ca="1">IF(H43=1,F43,"")</f>
        <v>4</v>
      </c>
      <c r="J43" s="97">
        <f t="shared" ca="1" si="17"/>
        <v>1</v>
      </c>
      <c r="K43" s="97" t="str">
        <f t="shared" ca="1" si="17"/>
        <v/>
      </c>
      <c r="L43" s="97" t="str">
        <f t="shared" ca="1" si="17"/>
        <v/>
      </c>
      <c r="M43" s="80">
        <f t="shared" ca="1" si="18"/>
        <v>1</v>
      </c>
      <c r="N43" s="80">
        <f t="shared" ca="1" si="18"/>
        <v>0</v>
      </c>
      <c r="O43" s="97">
        <f t="shared" ca="1" si="18"/>
        <v>0</v>
      </c>
      <c r="P43" s="97">
        <f t="shared" ca="1" si="18"/>
        <v>0</v>
      </c>
      <c r="Q43" s="95">
        <f t="shared" ca="1" si="8"/>
        <v>0</v>
      </c>
      <c r="R43" s="97">
        <f t="shared" ca="1" si="18"/>
        <v>0</v>
      </c>
      <c r="S43" s="97">
        <f t="shared" ca="1" si="18"/>
        <v>0</v>
      </c>
      <c r="T43" s="95">
        <f t="shared" ca="1" si="9"/>
        <v>0</v>
      </c>
      <c r="U43" s="97">
        <f t="shared" ca="1" si="12"/>
        <v>0</v>
      </c>
      <c r="V43" s="612" t="str">
        <f ca="1">IF(ISNA(MATCH($A43,'Jam Timer'!A$9:A$33,0)),"",INDIRECT(ADDRESS(MATCH($A43,'Jam Timer'!A$9:A$33,0)+ROW('Jam Timer'!A$8),V$1,,,"Jam Timer")))</f>
        <v/>
      </c>
      <c r="W43" s="612" t="str">
        <f ca="1">IF(OR(V43="",V43=0),"",60*E43/V43)</f>
        <v/>
      </c>
      <c r="Y43" s="610">
        <f>Y41+1</f>
        <v>21</v>
      </c>
      <c r="Z43" s="80">
        <f ca="1">IF(ISNA(MATCH($Y43,Score!AH$3:AH$52,0)),"",MATCH($Y43,Score!AH$3:AH$52,0)++ROW(Score!AH$2))</f>
        <v>43</v>
      </c>
      <c r="AA43" s="80" t="str">
        <f t="shared" ca="1" si="13"/>
        <v>247</v>
      </c>
      <c r="AB43" s="80">
        <f t="shared" ca="1" si="13"/>
        <v>0</v>
      </c>
      <c r="AC43" s="610">
        <f ca="1">IF(Z43="","",SUM(AB43,AB44))</f>
        <v>0</v>
      </c>
      <c r="AD43" s="610">
        <f ca="1">IF(Z43="","",AC43-E43)</f>
        <v>-4</v>
      </c>
      <c r="AE43" s="97" t="str">
        <f ca="1">IF($Z43="","",IF(ISBLANK(INDIRECT(ADDRESS($Z43,AE$1,,,"Score"))),"",1))</f>
        <v/>
      </c>
      <c r="AF43" s="97" t="str">
        <f ca="1">IF($Z43="","",IF(ISBLANK(INDIRECT(ADDRESS($Z43,AF$1,,,"Score"))),"",1))</f>
        <v/>
      </c>
      <c r="AG43" s="95" t="str">
        <f ca="1">IF(AF43=1,AD43,"")</f>
        <v/>
      </c>
      <c r="AH43" s="97" t="str">
        <f t="shared" ca="1" si="19"/>
        <v/>
      </c>
      <c r="AI43" s="97" t="str">
        <f t="shared" ca="1" si="19"/>
        <v/>
      </c>
      <c r="AJ43" s="97" t="str">
        <f t="shared" ca="1" si="19"/>
        <v/>
      </c>
      <c r="AK43" s="80">
        <f t="shared" ca="1" si="14"/>
        <v>1</v>
      </c>
      <c r="AL43" s="80">
        <f t="shared" ca="1" si="14"/>
        <v>0</v>
      </c>
      <c r="AM43" s="97">
        <f t="shared" ca="1" si="14"/>
        <v>0</v>
      </c>
      <c r="AN43" s="97">
        <f t="shared" ca="1" si="14"/>
        <v>0</v>
      </c>
      <c r="AO43" s="95">
        <f t="shared" ca="1" si="10"/>
        <v>0</v>
      </c>
      <c r="AP43" s="97">
        <f t="shared" ca="1" si="14"/>
        <v>0</v>
      </c>
      <c r="AQ43" s="97">
        <f t="shared" ca="1" si="14"/>
        <v>0</v>
      </c>
      <c r="AR43" s="95">
        <f t="shared" ca="1" si="11"/>
        <v>0</v>
      </c>
      <c r="AS43" s="97">
        <f t="shared" ca="1" si="15"/>
        <v>0</v>
      </c>
      <c r="AT43" s="612" t="str">
        <f ca="1">V43</f>
        <v/>
      </c>
      <c r="AU43" s="612" t="str">
        <f ca="1">IF(OR(AT43="",AT43=0),"",60*AC43/AT43)</f>
        <v/>
      </c>
    </row>
    <row r="44" spans="1:47">
      <c r="A44" s="610"/>
      <c r="B44" s="80" t="str">
        <f ca="1">IF($B43="","",IF(INDIRECT(ADDRESS($B43+2,C$1-1,,,"Score"))="SP",$B43+2,""))</f>
        <v/>
      </c>
      <c r="C44" s="80" t="str">
        <f t="shared" ca="1" si="16"/>
        <v/>
      </c>
      <c r="D44" s="80" t="str">
        <f t="shared" ca="1" si="16"/>
        <v/>
      </c>
      <c r="E44" s="610"/>
      <c r="F44" s="610"/>
      <c r="G44" s="97"/>
      <c r="H44" s="97"/>
      <c r="I44" s="95"/>
      <c r="J44" s="97" t="str">
        <f t="shared" ca="1" si="17"/>
        <v/>
      </c>
      <c r="K44" s="97" t="str">
        <f t="shared" ca="1" si="17"/>
        <v/>
      </c>
      <c r="L44" s="97" t="str">
        <f t="shared" ca="1" si="17"/>
        <v/>
      </c>
      <c r="M44" s="80" t="str">
        <f t="shared" ca="1" si="18"/>
        <v/>
      </c>
      <c r="N44" s="80" t="str">
        <f t="shared" ca="1" si="18"/>
        <v/>
      </c>
      <c r="O44" s="97" t="str">
        <f t="shared" ca="1" si="18"/>
        <v/>
      </c>
      <c r="P44" s="97" t="str">
        <f t="shared" ca="1" si="18"/>
        <v/>
      </c>
      <c r="Q44" s="95" t="str">
        <f t="shared" ca="1" si="8"/>
        <v/>
      </c>
      <c r="R44" s="97" t="str">
        <f t="shared" ca="1" si="18"/>
        <v/>
      </c>
      <c r="S44" s="97" t="str">
        <f t="shared" ca="1" si="18"/>
        <v/>
      </c>
      <c r="T44" s="95" t="str">
        <f t="shared" ca="1" si="9"/>
        <v/>
      </c>
      <c r="U44" s="97" t="str">
        <f t="shared" ca="1" si="12"/>
        <v/>
      </c>
      <c r="V44" s="612"/>
      <c r="W44" s="612"/>
      <c r="Y44" s="610"/>
      <c r="Z44" s="80" t="str">
        <f ca="1">IF($Z43="","",IF(INDIRECT(ADDRESS($Z43+2,AA$1-1,,,"Score"))="SP",$Z43+2,""))</f>
        <v/>
      </c>
      <c r="AA44" s="80" t="str">
        <f t="shared" ca="1" si="13"/>
        <v/>
      </c>
      <c r="AB44" s="80" t="str">
        <f t="shared" ca="1" si="13"/>
        <v/>
      </c>
      <c r="AC44" s="610"/>
      <c r="AD44" s="610"/>
      <c r="AE44" s="97"/>
      <c r="AF44" s="97"/>
      <c r="AG44" s="95"/>
      <c r="AH44" s="97" t="str">
        <f t="shared" ca="1" si="19"/>
        <v/>
      </c>
      <c r="AI44" s="97" t="str">
        <f t="shared" ca="1" si="19"/>
        <v/>
      </c>
      <c r="AJ44" s="97" t="str">
        <f t="shared" ca="1" si="19"/>
        <v/>
      </c>
      <c r="AK44" s="80" t="str">
        <f t="shared" ca="1" si="14"/>
        <v/>
      </c>
      <c r="AL44" s="80" t="str">
        <f t="shared" ca="1" si="14"/>
        <v/>
      </c>
      <c r="AM44" s="97" t="str">
        <f t="shared" ca="1" si="14"/>
        <v/>
      </c>
      <c r="AN44" s="97" t="str">
        <f t="shared" ca="1" si="14"/>
        <v/>
      </c>
      <c r="AO44" s="95" t="str">
        <f t="shared" ca="1" si="10"/>
        <v/>
      </c>
      <c r="AP44" s="97" t="str">
        <f t="shared" ca="1" si="14"/>
        <v/>
      </c>
      <c r="AQ44" s="97" t="str">
        <f t="shared" ca="1" si="14"/>
        <v/>
      </c>
      <c r="AR44" s="95" t="str">
        <f t="shared" ca="1" si="11"/>
        <v/>
      </c>
      <c r="AS44" s="97" t="str">
        <f t="shared" ca="1" si="15"/>
        <v/>
      </c>
      <c r="AT44" s="612"/>
      <c r="AU44" s="612"/>
    </row>
    <row r="45" spans="1:47">
      <c r="A45" s="611">
        <f>A43+1</f>
        <v>22</v>
      </c>
      <c r="B45" s="84">
        <f ca="1">IF(ISNA(MATCH($A45,Score!A$3:A$52,0)),"",MATCH($A45,Score!A$3:A$52,0)+ROW(Score!A$2))</f>
        <v>45</v>
      </c>
      <c r="C45" s="84" t="str">
        <f t="shared" ca="1" si="16"/>
        <v>68</v>
      </c>
      <c r="D45" s="84">
        <f t="shared" ca="1" si="16"/>
        <v>0</v>
      </c>
      <c r="E45" s="611">
        <f ca="1">IF(B45="","",SUM(D45,D46))</f>
        <v>0</v>
      </c>
      <c r="F45" s="611">
        <f ca="1">IF(B45="","",E45-AC45)</f>
        <v>-4</v>
      </c>
      <c r="G45" s="96" t="str">
        <f ca="1">IF($B45="","",IF(ISBLANK(INDIRECT(ADDRESS($B45,G$1,,,"Score"))),"",1))</f>
        <v/>
      </c>
      <c r="H45" s="96" t="str">
        <f ca="1">IF($B45="","",IF(ISBLANK(INDIRECT(ADDRESS($B45,H$1,,,"Score"))),"",1))</f>
        <v/>
      </c>
      <c r="I45" s="99" t="str">
        <f ca="1">IF(H45=1,F45,"")</f>
        <v/>
      </c>
      <c r="J45" s="96" t="str">
        <f t="shared" ca="1" si="17"/>
        <v/>
      </c>
      <c r="K45" s="96" t="str">
        <f t="shared" ca="1" si="17"/>
        <v/>
      </c>
      <c r="L45" s="96" t="str">
        <f t="shared" ca="1" si="17"/>
        <v/>
      </c>
      <c r="M45" s="84">
        <f t="shared" ca="1" si="18"/>
        <v>1</v>
      </c>
      <c r="N45" s="84">
        <f t="shared" ca="1" si="18"/>
        <v>0</v>
      </c>
      <c r="O45" s="96">
        <f t="shared" ca="1" si="18"/>
        <v>0</v>
      </c>
      <c r="P45" s="96">
        <f t="shared" ca="1" si="18"/>
        <v>0</v>
      </c>
      <c r="Q45" s="99">
        <f t="shared" ca="1" si="8"/>
        <v>0</v>
      </c>
      <c r="R45" s="96">
        <f t="shared" ca="1" si="18"/>
        <v>0</v>
      </c>
      <c r="S45" s="96">
        <f t="shared" ca="1" si="18"/>
        <v>0</v>
      </c>
      <c r="T45" s="99">
        <f t="shared" ca="1" si="9"/>
        <v>0</v>
      </c>
      <c r="U45" s="96">
        <f t="shared" ca="1" si="12"/>
        <v>0</v>
      </c>
      <c r="V45" s="611" t="str">
        <f ca="1">IF(ISNA(MATCH($A45,'Jam Timer'!A$9:A$33,0)),"",INDIRECT(ADDRESS(MATCH($A45,'Jam Timer'!A$9:A$33,0)+ROW('Jam Timer'!A$8),V$1,,,"Jam Timer")))</f>
        <v/>
      </c>
      <c r="W45" s="611" t="str">
        <f ca="1">IF(OR(V45="",V45=0),"",60*E45/V45)</f>
        <v/>
      </c>
      <c r="Y45" s="611">
        <f>Y43+1</f>
        <v>22</v>
      </c>
      <c r="Z45" s="84">
        <f ca="1">IF(ISNA(MATCH($Y45,Score!AH$3:AH$52,0)),"",MATCH($Y45,Score!AH$3:AH$52,0)++ROW(Score!AH$2))</f>
        <v>45</v>
      </c>
      <c r="AA45" s="84" t="str">
        <f t="shared" ca="1" si="13"/>
        <v>28</v>
      </c>
      <c r="AB45" s="84">
        <f t="shared" ca="1" si="13"/>
        <v>4</v>
      </c>
      <c r="AC45" s="611">
        <f ca="1">IF(Z45="","",SUM(AB45,AB46))</f>
        <v>4</v>
      </c>
      <c r="AD45" s="611">
        <f ca="1">IF(Z45="","",AC45-E45)</f>
        <v>4</v>
      </c>
      <c r="AE45" s="96" t="str">
        <f ca="1">IF($Z45="","",IF(ISBLANK(INDIRECT(ADDRESS($Z45,AE$1,,,"Score"))),"",1))</f>
        <v/>
      </c>
      <c r="AF45" s="96">
        <f ca="1">IF($Z45="","",IF(ISBLANK(INDIRECT(ADDRESS($Z45,AF$1,,,"Score"))),"",1))</f>
        <v>1</v>
      </c>
      <c r="AG45" s="99">
        <f ca="1">IF(AF45=1,AD45,"")</f>
        <v>4</v>
      </c>
      <c r="AH45" s="96">
        <f t="shared" ca="1" si="19"/>
        <v>1</v>
      </c>
      <c r="AI45" s="96" t="str">
        <f t="shared" ca="1" si="19"/>
        <v/>
      </c>
      <c r="AJ45" s="96" t="str">
        <f t="shared" ca="1" si="19"/>
        <v/>
      </c>
      <c r="AK45" s="84">
        <f t="shared" ca="1" si="14"/>
        <v>1</v>
      </c>
      <c r="AL45" s="84">
        <f t="shared" ca="1" si="14"/>
        <v>0</v>
      </c>
      <c r="AM45" s="96">
        <f t="shared" ca="1" si="14"/>
        <v>1</v>
      </c>
      <c r="AN45" s="96">
        <f t="shared" ca="1" si="14"/>
        <v>0</v>
      </c>
      <c r="AO45" s="99">
        <f t="shared" ca="1" si="10"/>
        <v>1</v>
      </c>
      <c r="AP45" s="96">
        <f t="shared" ca="1" si="14"/>
        <v>0</v>
      </c>
      <c r="AQ45" s="96">
        <f t="shared" ca="1" si="14"/>
        <v>0</v>
      </c>
      <c r="AR45" s="99">
        <f t="shared" ca="1" si="11"/>
        <v>0</v>
      </c>
      <c r="AS45" s="96">
        <f t="shared" ca="1" si="15"/>
        <v>0</v>
      </c>
      <c r="AT45" s="611" t="str">
        <f ca="1">V45</f>
        <v/>
      </c>
      <c r="AU45" s="611" t="str">
        <f ca="1">IF(OR(AT45="",AT45=0),"",60*AC45/AT45)</f>
        <v/>
      </c>
    </row>
    <row r="46" spans="1:47">
      <c r="A46" s="611"/>
      <c r="B46" s="84" t="str">
        <f ca="1">IF($B45="","",IF(INDIRECT(ADDRESS($B45+2,C$1-1,,,"Score"))="SP",$B45+2,""))</f>
        <v/>
      </c>
      <c r="C46" s="84" t="str">
        <f t="shared" ca="1" si="16"/>
        <v/>
      </c>
      <c r="D46" s="84" t="str">
        <f t="shared" ca="1" si="16"/>
        <v/>
      </c>
      <c r="E46" s="611"/>
      <c r="F46" s="611"/>
      <c r="G46" s="96"/>
      <c r="H46" s="101"/>
      <c r="I46" s="99"/>
      <c r="J46" s="96" t="str">
        <f t="shared" ca="1" si="17"/>
        <v/>
      </c>
      <c r="K46" s="96" t="str">
        <f t="shared" ca="1" si="17"/>
        <v/>
      </c>
      <c r="L46" s="96" t="str">
        <f t="shared" ca="1" si="17"/>
        <v/>
      </c>
      <c r="M46" s="84" t="str">
        <f t="shared" ca="1" si="18"/>
        <v/>
      </c>
      <c r="N46" s="84" t="str">
        <f t="shared" ca="1" si="18"/>
        <v/>
      </c>
      <c r="O46" s="96" t="str">
        <f t="shared" ca="1" si="18"/>
        <v/>
      </c>
      <c r="P46" s="96" t="str">
        <f t="shared" ca="1" si="18"/>
        <v/>
      </c>
      <c r="Q46" s="99" t="str">
        <f t="shared" ca="1" si="8"/>
        <v/>
      </c>
      <c r="R46" s="96" t="str">
        <f t="shared" ca="1" si="18"/>
        <v/>
      </c>
      <c r="S46" s="96" t="str">
        <f t="shared" ca="1" si="18"/>
        <v/>
      </c>
      <c r="T46" s="99" t="str">
        <f t="shared" ca="1" si="9"/>
        <v/>
      </c>
      <c r="U46" s="96" t="str">
        <f t="shared" ca="1" si="12"/>
        <v/>
      </c>
      <c r="V46" s="611"/>
      <c r="W46" s="611"/>
      <c r="Y46" s="611"/>
      <c r="Z46" s="84" t="str">
        <f ca="1">IF($Z45="","",IF(INDIRECT(ADDRESS($Z45+2,AA$1-1,,,"Score"))="SP",$Z45+2,""))</f>
        <v/>
      </c>
      <c r="AA46" s="84" t="str">
        <f t="shared" ca="1" si="13"/>
        <v/>
      </c>
      <c r="AB46" s="84" t="str">
        <f t="shared" ca="1" si="13"/>
        <v/>
      </c>
      <c r="AC46" s="611"/>
      <c r="AD46" s="611"/>
      <c r="AE46" s="96"/>
      <c r="AF46" s="101"/>
      <c r="AG46" s="99"/>
      <c r="AH46" s="96" t="str">
        <f t="shared" ca="1" si="19"/>
        <v/>
      </c>
      <c r="AI46" s="96" t="str">
        <f t="shared" ca="1" si="19"/>
        <v/>
      </c>
      <c r="AJ46" s="96" t="str">
        <f t="shared" ca="1" si="19"/>
        <v/>
      </c>
      <c r="AK46" s="84" t="str">
        <f t="shared" ca="1" si="14"/>
        <v/>
      </c>
      <c r="AL46" s="84" t="str">
        <f t="shared" ca="1" si="14"/>
        <v/>
      </c>
      <c r="AM46" s="96" t="str">
        <f t="shared" ca="1" si="14"/>
        <v/>
      </c>
      <c r="AN46" s="96" t="str">
        <f t="shared" ca="1" si="14"/>
        <v/>
      </c>
      <c r="AO46" s="99" t="str">
        <f t="shared" ca="1" si="10"/>
        <v/>
      </c>
      <c r="AP46" s="96" t="str">
        <f t="shared" ca="1" si="14"/>
        <v/>
      </c>
      <c r="AQ46" s="96" t="str">
        <f t="shared" ca="1" si="14"/>
        <v/>
      </c>
      <c r="AR46" s="99" t="str">
        <f t="shared" ca="1" si="11"/>
        <v/>
      </c>
      <c r="AS46" s="96" t="str">
        <f t="shared" ca="1" si="15"/>
        <v/>
      </c>
      <c r="AT46" s="611"/>
      <c r="AU46" s="611"/>
    </row>
    <row r="47" spans="1:47">
      <c r="A47" s="610">
        <f>A45+1</f>
        <v>23</v>
      </c>
      <c r="B47" s="80" t="str">
        <f ca="1">IF(ISNA(MATCH($A47,Score!A$3:A$52,0)),"",MATCH($A47,Score!A$3:A$52,0)+ROW(Score!A$2))</f>
        <v/>
      </c>
      <c r="C47" s="80" t="str">
        <f t="shared" ca="1" si="16"/>
        <v/>
      </c>
      <c r="D47" s="80" t="str">
        <f t="shared" ca="1" si="16"/>
        <v/>
      </c>
      <c r="E47" s="610" t="str">
        <f ca="1">IF(B47="","",SUM(D47,D48))</f>
        <v/>
      </c>
      <c r="F47" s="610" t="str">
        <f ca="1">IF(B47="","",E47-AC47)</f>
        <v/>
      </c>
      <c r="G47" s="97" t="str">
        <f ca="1">IF($B47="","",IF(ISBLANK(INDIRECT(ADDRESS($B47,G$1,,,"Score"))),"",1))</f>
        <v/>
      </c>
      <c r="H47" s="97" t="str">
        <f ca="1">IF($B47="","",IF(ISBLANK(INDIRECT(ADDRESS($B47,H$1,,,"Score"))),"",1))</f>
        <v/>
      </c>
      <c r="I47" s="95" t="str">
        <f ca="1">IF(H47=1,F47,"")</f>
        <v/>
      </c>
      <c r="J47" s="97" t="str">
        <f t="shared" ca="1" si="17"/>
        <v/>
      </c>
      <c r="K47" s="97" t="str">
        <f t="shared" ca="1" si="17"/>
        <v/>
      </c>
      <c r="L47" s="97" t="str">
        <f t="shared" ca="1" si="17"/>
        <v/>
      </c>
      <c r="M47" s="80" t="str">
        <f t="shared" ca="1" si="18"/>
        <v/>
      </c>
      <c r="N47" s="80" t="str">
        <f t="shared" ca="1" si="18"/>
        <v/>
      </c>
      <c r="O47" s="97" t="str">
        <f t="shared" ca="1" si="18"/>
        <v/>
      </c>
      <c r="P47" s="97" t="str">
        <f t="shared" ca="1" si="18"/>
        <v/>
      </c>
      <c r="Q47" s="95" t="str">
        <f t="shared" si="8"/>
        <v/>
      </c>
      <c r="R47" s="97" t="str">
        <f t="shared" ca="1" si="18"/>
        <v/>
      </c>
      <c r="S47" s="97" t="str">
        <f t="shared" ca="1" si="18"/>
        <v/>
      </c>
      <c r="T47" s="95" t="str">
        <f t="shared" si="9"/>
        <v/>
      </c>
      <c r="U47" s="97" t="str">
        <f t="shared" ca="1" si="12"/>
        <v/>
      </c>
      <c r="V47" s="612" t="str">
        <f ca="1">IF(ISNA(MATCH($A47,'Jam Timer'!A$9:A$33,0)),"",INDIRECT(ADDRESS(MATCH($A47,'Jam Timer'!A$9:A$33,0)+ROW('Jam Timer'!A$8),V$1,,,"Jam Timer")))</f>
        <v/>
      </c>
      <c r="W47" s="612" t="str">
        <f ca="1">IF(OR(V47="",V47=0),"",60*E47/V47)</f>
        <v/>
      </c>
      <c r="Y47" s="610">
        <f>Y45+1</f>
        <v>23</v>
      </c>
      <c r="Z47" s="80" t="str">
        <f ca="1">IF(ISNA(MATCH($Y47,Score!AH$3:AH$52,0)),"",MATCH($Y47,Score!AH$3:AH$52,0)++ROW(Score!AH$2))</f>
        <v/>
      </c>
      <c r="AA47" s="80" t="str">
        <f t="shared" ca="1" si="13"/>
        <v/>
      </c>
      <c r="AB47" s="80" t="str">
        <f t="shared" ca="1" si="13"/>
        <v/>
      </c>
      <c r="AC47" s="610" t="str">
        <f ca="1">IF(Z47="","",SUM(AB47,AB48))</f>
        <v/>
      </c>
      <c r="AD47" s="610" t="str">
        <f ca="1">IF(Z47="","",AC47-E47)</f>
        <v/>
      </c>
      <c r="AE47" s="97" t="str">
        <f ca="1">IF($Z47="","",IF(ISBLANK(INDIRECT(ADDRESS($Z47,AE$1,,,"Score"))),"",1))</f>
        <v/>
      </c>
      <c r="AF47" s="97" t="str">
        <f ca="1">IF($Z47="","",IF(ISBLANK(INDIRECT(ADDRESS($Z47,AF$1,,,"Score"))),"",1))</f>
        <v/>
      </c>
      <c r="AG47" s="95" t="str">
        <f ca="1">IF(AF47=1,AD47,"")</f>
        <v/>
      </c>
      <c r="AH47" s="97" t="str">
        <f t="shared" ca="1" si="19"/>
        <v/>
      </c>
      <c r="AI47" s="97" t="str">
        <f t="shared" ca="1" si="19"/>
        <v/>
      </c>
      <c r="AJ47" s="97" t="str">
        <f t="shared" ca="1" si="19"/>
        <v/>
      </c>
      <c r="AK47" s="80" t="str">
        <f t="shared" ca="1" si="14"/>
        <v/>
      </c>
      <c r="AL47" s="80" t="str">
        <f t="shared" ca="1" si="14"/>
        <v/>
      </c>
      <c r="AM47" s="97" t="str">
        <f t="shared" ca="1" si="14"/>
        <v/>
      </c>
      <c r="AN47" s="97" t="str">
        <f t="shared" ca="1" si="14"/>
        <v/>
      </c>
      <c r="AO47" s="95" t="str">
        <f t="shared" si="10"/>
        <v/>
      </c>
      <c r="AP47" s="97" t="str">
        <f t="shared" ca="1" si="14"/>
        <v/>
      </c>
      <c r="AQ47" s="97" t="str">
        <f t="shared" ca="1" si="14"/>
        <v/>
      </c>
      <c r="AR47" s="95" t="str">
        <f t="shared" si="11"/>
        <v/>
      </c>
      <c r="AS47" s="97" t="str">
        <f t="shared" ca="1" si="15"/>
        <v/>
      </c>
      <c r="AT47" s="612" t="str">
        <f ca="1">V47</f>
        <v/>
      </c>
      <c r="AU47" s="612" t="str">
        <f ca="1">IF(OR(AT47="",AT47=0),"",60*AC47/AT47)</f>
        <v/>
      </c>
    </row>
    <row r="48" spans="1:47">
      <c r="A48" s="610"/>
      <c r="B48" s="80" t="str">
        <f ca="1">IF($B47="","",IF(INDIRECT(ADDRESS($B47+2,C$1-1,,,"Score"))="SP",$B47+2,""))</f>
        <v/>
      </c>
      <c r="C48" s="80" t="str">
        <f t="shared" ca="1" si="16"/>
        <v/>
      </c>
      <c r="D48" s="80" t="str">
        <f t="shared" ca="1" si="16"/>
        <v/>
      </c>
      <c r="E48" s="610"/>
      <c r="F48" s="610"/>
      <c r="G48" s="97"/>
      <c r="H48" s="97"/>
      <c r="I48" s="95"/>
      <c r="J48" s="97" t="str">
        <f t="shared" ca="1" si="17"/>
        <v/>
      </c>
      <c r="K48" s="97" t="str">
        <f t="shared" ca="1" si="17"/>
        <v/>
      </c>
      <c r="L48" s="97" t="str">
        <f t="shared" ca="1" si="17"/>
        <v/>
      </c>
      <c r="M48" s="80" t="str">
        <f t="shared" ca="1" si="18"/>
        <v/>
      </c>
      <c r="N48" s="80" t="str">
        <f t="shared" ca="1" si="18"/>
        <v/>
      </c>
      <c r="O48" s="97" t="str">
        <f t="shared" ca="1" si="18"/>
        <v/>
      </c>
      <c r="P48" s="97" t="str">
        <f t="shared" ca="1" si="18"/>
        <v/>
      </c>
      <c r="Q48" s="95" t="str">
        <f t="shared" ca="1" si="8"/>
        <v/>
      </c>
      <c r="R48" s="97" t="str">
        <f t="shared" ca="1" si="18"/>
        <v/>
      </c>
      <c r="S48" s="97" t="str">
        <f t="shared" ca="1" si="18"/>
        <v/>
      </c>
      <c r="T48" s="95" t="str">
        <f t="shared" ca="1" si="9"/>
        <v/>
      </c>
      <c r="U48" s="97" t="str">
        <f t="shared" ca="1" si="12"/>
        <v/>
      </c>
      <c r="V48" s="612"/>
      <c r="W48" s="612"/>
      <c r="Y48" s="610"/>
      <c r="Z48" s="80" t="str">
        <f ca="1">IF($Z47="","",IF(INDIRECT(ADDRESS($Z47+2,AA$1-1,,,"Score"))="SP",$Z47+2,""))</f>
        <v/>
      </c>
      <c r="AA48" s="80" t="str">
        <f t="shared" ca="1" si="13"/>
        <v/>
      </c>
      <c r="AB48" s="80" t="str">
        <f t="shared" ca="1" si="13"/>
        <v/>
      </c>
      <c r="AC48" s="610"/>
      <c r="AD48" s="610"/>
      <c r="AE48" s="97"/>
      <c r="AF48" s="97"/>
      <c r="AG48" s="95"/>
      <c r="AH48" s="97" t="str">
        <f t="shared" ca="1" si="19"/>
        <v/>
      </c>
      <c r="AI48" s="97" t="str">
        <f t="shared" ca="1" si="19"/>
        <v/>
      </c>
      <c r="AJ48" s="97" t="str">
        <f t="shared" ca="1" si="19"/>
        <v/>
      </c>
      <c r="AK48" s="80" t="str">
        <f t="shared" ca="1" si="14"/>
        <v/>
      </c>
      <c r="AL48" s="80" t="str">
        <f t="shared" ca="1" si="14"/>
        <v/>
      </c>
      <c r="AM48" s="97" t="str">
        <f t="shared" ca="1" si="14"/>
        <v/>
      </c>
      <c r="AN48" s="97" t="str">
        <f t="shared" ca="1" si="14"/>
        <v/>
      </c>
      <c r="AO48" s="95" t="str">
        <f t="shared" ca="1" si="10"/>
        <v/>
      </c>
      <c r="AP48" s="97" t="str">
        <f t="shared" ca="1" si="14"/>
        <v/>
      </c>
      <c r="AQ48" s="97" t="str">
        <f t="shared" ca="1" si="14"/>
        <v/>
      </c>
      <c r="AR48" s="95" t="str">
        <f t="shared" ca="1" si="11"/>
        <v/>
      </c>
      <c r="AS48" s="97" t="str">
        <f t="shared" ca="1" si="15"/>
        <v/>
      </c>
      <c r="AT48" s="612"/>
      <c r="AU48" s="612"/>
    </row>
    <row r="49" spans="1:47">
      <c r="A49" s="611">
        <f>A47+1</f>
        <v>24</v>
      </c>
      <c r="B49" s="84" t="str">
        <f ca="1">IF(ISNA(MATCH($A49,Score!A$3:A$52,0)),"",MATCH($A49,Score!A$3:A$52,0)+ROW(Score!A$2))</f>
        <v/>
      </c>
      <c r="C49" s="84" t="str">
        <f t="shared" ca="1" si="16"/>
        <v/>
      </c>
      <c r="D49" s="84" t="str">
        <f t="shared" ca="1" si="16"/>
        <v/>
      </c>
      <c r="E49" s="611" t="str">
        <f ca="1">IF(B49="","",SUM(D49,D50))</f>
        <v/>
      </c>
      <c r="F49" s="611" t="str">
        <f ca="1">IF(B49="","",E49-AC49)</f>
        <v/>
      </c>
      <c r="G49" s="96" t="str">
        <f ca="1">IF($B49="","",IF(ISBLANK(INDIRECT(ADDRESS($B49,G$1,,,"Score"))),"",1))</f>
        <v/>
      </c>
      <c r="H49" s="96" t="str">
        <f ca="1">IF($B49="","",IF(ISBLANK(INDIRECT(ADDRESS($B49,H$1,,,"Score"))),"",1))</f>
        <v/>
      </c>
      <c r="I49" s="99" t="str">
        <f ca="1">IF(H49=1,F49,"")</f>
        <v/>
      </c>
      <c r="J49" s="96" t="str">
        <f t="shared" ca="1" si="17"/>
        <v/>
      </c>
      <c r="K49" s="96" t="str">
        <f t="shared" ca="1" si="17"/>
        <v/>
      </c>
      <c r="L49" s="96" t="str">
        <f t="shared" ca="1" si="17"/>
        <v/>
      </c>
      <c r="M49" s="84" t="str">
        <f t="shared" ca="1" si="18"/>
        <v/>
      </c>
      <c r="N49" s="84" t="str">
        <f t="shared" ca="1" si="18"/>
        <v/>
      </c>
      <c r="O49" s="96" t="str">
        <f t="shared" ca="1" si="18"/>
        <v/>
      </c>
      <c r="P49" s="96" t="str">
        <f t="shared" ca="1" si="18"/>
        <v/>
      </c>
      <c r="Q49" s="99" t="str">
        <f t="shared" si="8"/>
        <v/>
      </c>
      <c r="R49" s="96" t="str">
        <f t="shared" ca="1" si="18"/>
        <v/>
      </c>
      <c r="S49" s="96" t="str">
        <f t="shared" ca="1" si="18"/>
        <v/>
      </c>
      <c r="T49" s="99" t="str">
        <f t="shared" si="9"/>
        <v/>
      </c>
      <c r="U49" s="96" t="str">
        <f t="shared" ca="1" si="12"/>
        <v/>
      </c>
      <c r="V49" s="611" t="str">
        <f ca="1">IF(ISNA(MATCH($A49,'Jam Timer'!A$9:A$33,0)),"",INDIRECT(ADDRESS(MATCH($A49,'Jam Timer'!A$9:A$33,0)+ROW('Jam Timer'!A$8),V$1,,,"Jam Timer")))</f>
        <v/>
      </c>
      <c r="W49" s="611" t="str">
        <f ca="1">IF(OR(V49="",V49=0),"",60*E49/V49)</f>
        <v/>
      </c>
      <c r="Y49" s="611">
        <f>Y47+1</f>
        <v>24</v>
      </c>
      <c r="Z49" s="84" t="str">
        <f ca="1">IF(ISNA(MATCH($Y49,Score!AH$3:AH$52,0)),"",MATCH($Y49,Score!AH$3:AH$52,0)++ROW(Score!AH$2))</f>
        <v/>
      </c>
      <c r="AA49" s="84" t="str">
        <f t="shared" ca="1" si="13"/>
        <v/>
      </c>
      <c r="AB49" s="84" t="str">
        <f t="shared" ca="1" si="13"/>
        <v/>
      </c>
      <c r="AC49" s="611" t="str">
        <f ca="1">IF(Z49="","",SUM(AB49,AB50))</f>
        <v/>
      </c>
      <c r="AD49" s="611" t="str">
        <f ca="1">IF(Z49="","",AC49-E49)</f>
        <v/>
      </c>
      <c r="AE49" s="96" t="str">
        <f ca="1">IF($Z49="","",IF(ISBLANK(INDIRECT(ADDRESS($Z49,AE$1,,,"Score"))),"",1))</f>
        <v/>
      </c>
      <c r="AF49" s="96" t="str">
        <f ca="1">IF($Z49="","",IF(ISBLANK(INDIRECT(ADDRESS($Z49,AF$1,,,"Score"))),"",1))</f>
        <v/>
      </c>
      <c r="AG49" s="99" t="str">
        <f ca="1">IF(AF49=1,AD49,"")</f>
        <v/>
      </c>
      <c r="AH49" s="96" t="str">
        <f t="shared" ca="1" si="19"/>
        <v/>
      </c>
      <c r="AI49" s="96" t="str">
        <f t="shared" ca="1" si="19"/>
        <v/>
      </c>
      <c r="AJ49" s="96" t="str">
        <f t="shared" ca="1" si="19"/>
        <v/>
      </c>
      <c r="AK49" s="84" t="str">
        <f t="shared" ca="1" si="14"/>
        <v/>
      </c>
      <c r="AL49" s="84" t="str">
        <f t="shared" ca="1" si="14"/>
        <v/>
      </c>
      <c r="AM49" s="96" t="str">
        <f t="shared" ca="1" si="14"/>
        <v/>
      </c>
      <c r="AN49" s="96" t="str">
        <f t="shared" ca="1" si="14"/>
        <v/>
      </c>
      <c r="AO49" s="99" t="str">
        <f t="shared" si="10"/>
        <v/>
      </c>
      <c r="AP49" s="96" t="str">
        <f t="shared" ca="1" si="14"/>
        <v/>
      </c>
      <c r="AQ49" s="96" t="str">
        <f t="shared" ca="1" si="14"/>
        <v/>
      </c>
      <c r="AR49" s="99" t="str">
        <f t="shared" si="11"/>
        <v/>
      </c>
      <c r="AS49" s="96" t="str">
        <f t="shared" ca="1" si="15"/>
        <v/>
      </c>
      <c r="AT49" s="611" t="str">
        <f ca="1">V49</f>
        <v/>
      </c>
      <c r="AU49" s="611" t="str">
        <f ca="1">IF(OR(AT49="",AT49=0),"",60*AC49/AT49)</f>
        <v/>
      </c>
    </row>
    <row r="50" spans="1:47">
      <c r="A50" s="611"/>
      <c r="B50" s="84" t="str">
        <f ca="1">IF($B49="","",IF(INDIRECT(ADDRESS($B49+2,C$1-1,,,"Score"))="SP",$B49+2,""))</f>
        <v/>
      </c>
      <c r="C50" s="84" t="str">
        <f t="shared" ca="1" si="16"/>
        <v/>
      </c>
      <c r="D50" s="84" t="str">
        <f t="shared" ca="1" si="16"/>
        <v/>
      </c>
      <c r="E50" s="611"/>
      <c r="F50" s="611"/>
      <c r="G50" s="96"/>
      <c r="H50" s="101"/>
      <c r="I50" s="99"/>
      <c r="J50" s="96" t="str">
        <f t="shared" ca="1" si="17"/>
        <v/>
      </c>
      <c r="K50" s="96" t="str">
        <f t="shared" ca="1" si="17"/>
        <v/>
      </c>
      <c r="L50" s="96" t="str">
        <f t="shared" ca="1" si="17"/>
        <v/>
      </c>
      <c r="M50" s="84" t="str">
        <f t="shared" ca="1" si="18"/>
        <v/>
      </c>
      <c r="N50" s="84" t="str">
        <f t="shared" ca="1" si="18"/>
        <v/>
      </c>
      <c r="O50" s="96" t="str">
        <f t="shared" ca="1" si="18"/>
        <v/>
      </c>
      <c r="P50" s="96" t="str">
        <f t="shared" ca="1" si="18"/>
        <v/>
      </c>
      <c r="Q50" s="99" t="str">
        <f t="shared" ca="1" si="8"/>
        <v/>
      </c>
      <c r="R50" s="96" t="str">
        <f t="shared" ca="1" si="18"/>
        <v/>
      </c>
      <c r="S50" s="96" t="str">
        <f t="shared" ca="1" si="18"/>
        <v/>
      </c>
      <c r="T50" s="99" t="str">
        <f t="shared" ca="1" si="9"/>
        <v/>
      </c>
      <c r="U50" s="96" t="str">
        <f t="shared" ca="1" si="12"/>
        <v/>
      </c>
      <c r="V50" s="611"/>
      <c r="W50" s="611"/>
      <c r="Y50" s="611"/>
      <c r="Z50" s="84" t="str">
        <f ca="1">IF($Z49="","",IF(INDIRECT(ADDRESS($Z49+2,AA$1-1,,,"Score"))="SP",$Z49+2,""))</f>
        <v/>
      </c>
      <c r="AA50" s="84" t="str">
        <f t="shared" ca="1" si="13"/>
        <v/>
      </c>
      <c r="AB50" s="84" t="str">
        <f t="shared" ca="1" si="13"/>
        <v/>
      </c>
      <c r="AC50" s="611"/>
      <c r="AD50" s="611"/>
      <c r="AE50" s="96"/>
      <c r="AF50" s="101"/>
      <c r="AG50" s="99"/>
      <c r="AH50" s="96" t="str">
        <f t="shared" ca="1" si="19"/>
        <v/>
      </c>
      <c r="AI50" s="96" t="str">
        <f t="shared" ca="1" si="19"/>
        <v/>
      </c>
      <c r="AJ50" s="96" t="str">
        <f t="shared" ca="1" si="19"/>
        <v/>
      </c>
      <c r="AK50" s="84" t="str">
        <f t="shared" ca="1" si="14"/>
        <v/>
      </c>
      <c r="AL50" s="84" t="str">
        <f t="shared" ca="1" si="14"/>
        <v/>
      </c>
      <c r="AM50" s="96" t="str">
        <f t="shared" ca="1" si="14"/>
        <v/>
      </c>
      <c r="AN50" s="96" t="str">
        <f t="shared" ca="1" si="14"/>
        <v/>
      </c>
      <c r="AO50" s="99" t="str">
        <f t="shared" ca="1" si="10"/>
        <v/>
      </c>
      <c r="AP50" s="96" t="str">
        <f t="shared" ca="1" si="14"/>
        <v/>
      </c>
      <c r="AQ50" s="96" t="str">
        <f t="shared" ca="1" si="14"/>
        <v/>
      </c>
      <c r="AR50" s="99" t="str">
        <f t="shared" ca="1" si="11"/>
        <v/>
      </c>
      <c r="AS50" s="96" t="str">
        <f t="shared" ca="1" si="15"/>
        <v/>
      </c>
      <c r="AT50" s="611"/>
      <c r="AU50" s="611"/>
    </row>
    <row r="51" spans="1:47">
      <c r="A51" s="610">
        <f>A49+1</f>
        <v>25</v>
      </c>
      <c r="B51" s="80" t="str">
        <f ca="1">IF(ISNA(MATCH($A51,Score!A$3:A$52,0)),"",MATCH($A51,Score!A$3:A$52,0)+ROW(Score!A$2))</f>
        <v/>
      </c>
      <c r="C51" s="80" t="str">
        <f t="shared" ca="1" si="16"/>
        <v/>
      </c>
      <c r="D51" s="80" t="str">
        <f t="shared" ca="1" si="16"/>
        <v/>
      </c>
      <c r="E51" s="610" t="str">
        <f ca="1">IF(B51="","",SUM(D51,D52))</f>
        <v/>
      </c>
      <c r="F51" s="610" t="str">
        <f ca="1">IF(B51="","",E51-AC51)</f>
        <v/>
      </c>
      <c r="G51" s="97" t="str">
        <f ca="1">IF($B51="","",IF(ISBLANK(INDIRECT(ADDRESS($B51,G$1,,,"Score"))),"",1))</f>
        <v/>
      </c>
      <c r="H51" s="97" t="str">
        <f ca="1">IF($B51="","",IF(ISBLANK(INDIRECT(ADDRESS($B51,H$1,,,"Score"))),"",1))</f>
        <v/>
      </c>
      <c r="I51" s="95" t="str">
        <f ca="1">IF(H51=1,F51,"")</f>
        <v/>
      </c>
      <c r="J51" s="97" t="str">
        <f t="shared" ca="1" si="17"/>
        <v/>
      </c>
      <c r="K51" s="97" t="str">
        <f t="shared" ca="1" si="17"/>
        <v/>
      </c>
      <c r="L51" s="97" t="str">
        <f t="shared" ca="1" si="17"/>
        <v/>
      </c>
      <c r="M51" s="80" t="str">
        <f t="shared" ca="1" si="18"/>
        <v/>
      </c>
      <c r="N51" s="80" t="str">
        <f t="shared" ca="1" si="18"/>
        <v/>
      </c>
      <c r="O51" s="97" t="str">
        <f t="shared" ca="1" si="18"/>
        <v/>
      </c>
      <c r="P51" s="97" t="str">
        <f t="shared" ca="1" si="18"/>
        <v/>
      </c>
      <c r="Q51" s="95" t="str">
        <f t="shared" si="8"/>
        <v/>
      </c>
      <c r="R51" s="97" t="str">
        <f t="shared" ca="1" si="18"/>
        <v/>
      </c>
      <c r="S51" s="97" t="str">
        <f t="shared" ca="1" si="18"/>
        <v/>
      </c>
      <c r="T51" s="95" t="str">
        <f t="shared" si="9"/>
        <v/>
      </c>
      <c r="U51" s="97" t="str">
        <f ca="1">IF(OR(M51="",M51=0),"",T51/M51)</f>
        <v/>
      </c>
      <c r="V51" s="612" t="str">
        <f ca="1">IF(ISNA(MATCH($A51,'Jam Timer'!A$9:A$33,0)),"",INDIRECT(ADDRESS(MATCH($A51,'Jam Timer'!A$9:A$33,0)+ROW('Jam Timer'!A$8),V$1,,,"Jam Timer")))</f>
        <v/>
      </c>
      <c r="W51" s="612" t="str">
        <f ca="1">IF(OR(V51="",V51=0),"",60*E51/V51)</f>
        <v/>
      </c>
      <c r="Y51" s="610">
        <f>Y49+1</f>
        <v>25</v>
      </c>
      <c r="Z51" s="80" t="str">
        <f ca="1">IF(ISNA(MATCH($Y51,Score!AH$3:AH$52,0)),"",MATCH($Y51,Score!AH$3:AH$52,0)++ROW(Score!AH$2))</f>
        <v/>
      </c>
      <c r="AA51" s="80" t="str">
        <f t="shared" ca="1" si="13"/>
        <v/>
      </c>
      <c r="AB51" s="80" t="str">
        <f t="shared" ca="1" si="13"/>
        <v/>
      </c>
      <c r="AC51" s="610" t="str">
        <f ca="1">IF(Z51="","",SUM(AB51,AB52))</f>
        <v/>
      </c>
      <c r="AD51" s="610" t="str">
        <f ca="1">IF(Z51="","",AC51-E51)</f>
        <v/>
      </c>
      <c r="AE51" s="97" t="str">
        <f ca="1">IF($Z51="","",IF(ISBLANK(INDIRECT(ADDRESS($Z51,AE$1,,,"Score"))),"",1))</f>
        <v/>
      </c>
      <c r="AF51" s="97" t="str">
        <f ca="1">IF($Z51="","",IF(ISBLANK(INDIRECT(ADDRESS($Z51,AF$1,,,"Score"))),"",1))</f>
        <v/>
      </c>
      <c r="AG51" s="95" t="str">
        <f ca="1">IF(AF51=1,AD51,"")</f>
        <v/>
      </c>
      <c r="AH51" s="97" t="str">
        <f t="shared" ca="1" si="19"/>
        <v/>
      </c>
      <c r="AI51" s="97" t="str">
        <f t="shared" ca="1" si="19"/>
        <v/>
      </c>
      <c r="AJ51" s="97" t="str">
        <f t="shared" ca="1" si="19"/>
        <v/>
      </c>
      <c r="AK51" s="80" t="str">
        <f t="shared" ca="1" si="14"/>
        <v/>
      </c>
      <c r="AL51" s="80" t="str">
        <f t="shared" ca="1" si="14"/>
        <v/>
      </c>
      <c r="AM51" s="97" t="str">
        <f t="shared" ca="1" si="14"/>
        <v/>
      </c>
      <c r="AN51" s="97" t="str">
        <f t="shared" ca="1" si="14"/>
        <v/>
      </c>
      <c r="AO51" s="95" t="str">
        <f t="shared" si="10"/>
        <v/>
      </c>
      <c r="AP51" s="97" t="str">
        <f t="shared" ca="1" si="14"/>
        <v/>
      </c>
      <c r="AQ51" s="97" t="str">
        <f t="shared" ca="1" si="14"/>
        <v/>
      </c>
      <c r="AR51" s="95" t="str">
        <f t="shared" si="11"/>
        <v/>
      </c>
      <c r="AS51" s="97" t="str">
        <f ca="1">IF(OR(AK51="",AK51=0),"",AR51/AK51)</f>
        <v/>
      </c>
      <c r="AT51" s="612" t="str">
        <f ca="1">V51</f>
        <v/>
      </c>
      <c r="AU51" s="612" t="str">
        <f ca="1">IF(OR(AT51="",AT51=0),"",60*AC51/AT51)</f>
        <v/>
      </c>
    </row>
    <row r="52" spans="1:47">
      <c r="A52" s="610"/>
      <c r="B52" s="80" t="str">
        <f ca="1">IF($B51="","",IF(INDIRECT(ADDRESS($B51+2,C$1-1,,,"Score"))="SP",$B51+2,""))</f>
        <v/>
      </c>
      <c r="C52" s="80" t="str">
        <f ca="1">IF($B52="","",INDIRECT(ADDRESS($B52,C$1,,,"Score")))</f>
        <v/>
      </c>
      <c r="D52" s="80" t="str">
        <f ca="1">IF($B52="","",INDIRECT(ADDRESS($B52,D$1,,,"Score")))</f>
        <v/>
      </c>
      <c r="E52" s="610"/>
      <c r="F52" s="610"/>
      <c r="G52" s="97"/>
      <c r="H52" s="97"/>
      <c r="I52" s="95"/>
      <c r="J52" s="97" t="str">
        <f ca="1">IF($B52="","",IF(ISBLANK(INDIRECT(ADDRESS($B52,J$1,,,"Score"))),"",1))</f>
        <v/>
      </c>
      <c r="K52" s="97" t="str">
        <f ca="1">IF($B52="","",IF(ISBLANK(INDIRECT(ADDRESS($B52,K$1,,,"Score"))),"",1))</f>
        <v/>
      </c>
      <c r="L52" s="97" t="str">
        <f ca="1">IF($B52="","",IF(ISBLANK(INDIRECT(ADDRESS($B52,L$1,,,"Score"))),"",1))</f>
        <v/>
      </c>
      <c r="M52" s="80" t="str">
        <f t="shared" ref="M52:S52" ca="1" si="20">IF($B52="","",INDIRECT(ADDRESS($B52,M$1,,,"Score")))</f>
        <v/>
      </c>
      <c r="N52" s="80" t="str">
        <f t="shared" ca="1" si="20"/>
        <v/>
      </c>
      <c r="O52" s="97" t="str">
        <f t="shared" ca="1" si="20"/>
        <v/>
      </c>
      <c r="P52" s="97" t="str">
        <f t="shared" ca="1" si="20"/>
        <v/>
      </c>
      <c r="Q52" s="95" t="str">
        <f t="shared" ca="1" si="8"/>
        <v/>
      </c>
      <c r="R52" s="97" t="str">
        <f t="shared" ca="1" si="20"/>
        <v/>
      </c>
      <c r="S52" s="97" t="str">
        <f t="shared" ca="1" si="20"/>
        <v/>
      </c>
      <c r="T52" s="95" t="str">
        <f t="shared" ca="1" si="9"/>
        <v/>
      </c>
      <c r="U52" s="97" t="str">
        <f ca="1">IF(OR(M52="",M52=0),"",T52/M52)</f>
        <v/>
      </c>
      <c r="V52" s="612"/>
      <c r="W52" s="612"/>
      <c r="Y52" s="610"/>
      <c r="Z52" s="80" t="str">
        <f ca="1">IF($Z51="","",IF(INDIRECT(ADDRESS($Z51+2,AA$1-1,,,"Score"))="SP",$Z51+2,""))</f>
        <v/>
      </c>
      <c r="AA52" s="80" t="str">
        <f t="shared" ca="1" si="13"/>
        <v/>
      </c>
      <c r="AB52" s="80" t="str">
        <f t="shared" ca="1" si="13"/>
        <v/>
      </c>
      <c r="AC52" s="610"/>
      <c r="AD52" s="610"/>
      <c r="AE52" s="97"/>
      <c r="AF52" s="97"/>
      <c r="AG52" s="95"/>
      <c r="AH52" s="97" t="str">
        <f t="shared" ca="1" si="19"/>
        <v/>
      </c>
      <c r="AI52" s="97" t="str">
        <f t="shared" ca="1" si="19"/>
        <v/>
      </c>
      <c r="AJ52" s="97" t="str">
        <f t="shared" ca="1" si="19"/>
        <v/>
      </c>
      <c r="AK52" s="80" t="str">
        <f t="shared" ca="1" si="14"/>
        <v/>
      </c>
      <c r="AL52" s="80" t="str">
        <f t="shared" ca="1" si="14"/>
        <v/>
      </c>
      <c r="AM52" s="97" t="str">
        <f t="shared" ca="1" si="14"/>
        <v/>
      </c>
      <c r="AN52" s="97" t="str">
        <f t="shared" ca="1" si="14"/>
        <v/>
      </c>
      <c r="AO52" s="95" t="str">
        <f t="shared" ca="1" si="10"/>
        <v/>
      </c>
      <c r="AP52" s="97" t="str">
        <f t="shared" ca="1" si="14"/>
        <v/>
      </c>
      <c r="AQ52" s="97" t="str">
        <f t="shared" ca="1" si="14"/>
        <v/>
      </c>
      <c r="AR52" s="95" t="str">
        <f t="shared" ca="1" si="11"/>
        <v/>
      </c>
      <c r="AS52" s="97" t="str">
        <f ca="1">IF(OR(AK52="",AK52=0),"",AR52/AK52)</f>
        <v/>
      </c>
      <c r="AT52" s="612"/>
      <c r="AU52" s="612"/>
    </row>
    <row r="53" spans="1:47" ht="12.75" customHeight="1">
      <c r="A53" s="1202" t="s">
        <v>279</v>
      </c>
      <c r="B53" s="109"/>
      <c r="C53" s="109"/>
      <c r="D53" s="109"/>
      <c r="E53" s="614">
        <f ca="1">SUM(E3:E52)</f>
        <v>15</v>
      </c>
      <c r="F53" s="613"/>
      <c r="G53" s="98">
        <f ca="1">SUM(G3:G52)</f>
        <v>1</v>
      </c>
      <c r="H53" s="98">
        <f ca="1">SUM(H3:H52)</f>
        <v>6</v>
      </c>
      <c r="I53" s="99"/>
      <c r="J53" s="1201">
        <f ca="1">SUM(J3:J52)</f>
        <v>6</v>
      </c>
      <c r="K53" s="1201">
        <f ca="1">SUM(K3:K52)</f>
        <v>0</v>
      </c>
      <c r="L53" s="98">
        <f ca="1">SUM(L3,L5,L7,L9,L11,L13,L15,L17,L19,L21,L23,L25,L27,L29,L31,L33,L35,L37,L39,L41,L43,L45,L47,L49,L51)</f>
        <v>0</v>
      </c>
      <c r="M53" s="109"/>
      <c r="N53" s="1205">
        <f ca="1">SUM(N3:N52)</f>
        <v>0</v>
      </c>
      <c r="O53" s="98">
        <f t="shared" ref="O53:T54" ca="1" si="21">SUM(O3,O5,O7,O9,O11,O13,O15,O17,O19,O21,O23,O25,O27,O29,O31,O33,O35,O37,O39,O41,O43,O45,O47,O49,O51)</f>
        <v>1</v>
      </c>
      <c r="P53" s="98">
        <f t="shared" ca="1" si="21"/>
        <v>0</v>
      </c>
      <c r="Q53" s="99">
        <f ca="1">SUM(Q3,Q5,Q7,Q9,Q11,Q13,Q15,Q17,Q19,Q21,Q23,Q25,Q27,Q29,Q31,Q33,Q35,Q37,Q39,Q41,Q43,Q45,Q47,Q49,Q51)</f>
        <v>1</v>
      </c>
      <c r="R53" s="98">
        <f t="shared" ca="1" si="21"/>
        <v>0</v>
      </c>
      <c r="S53" s="98">
        <f t="shared" ca="1" si="21"/>
        <v>0</v>
      </c>
      <c r="T53" s="99">
        <f t="shared" ca="1" si="21"/>
        <v>0</v>
      </c>
      <c r="U53" s="109"/>
      <c r="V53" s="613" t="s">
        <v>471</v>
      </c>
      <c r="W53" s="614" t="str">
        <f ca="1">IF(COUNT(W3:W52),AVERAGE(W3:W52),"")</f>
        <v/>
      </c>
      <c r="Y53" s="615" t="s">
        <v>279</v>
      </c>
      <c r="Z53" s="109"/>
      <c r="AA53" s="109"/>
      <c r="AB53" s="109"/>
      <c r="AC53" s="614">
        <f ca="1">SUM(AC3:AC52)</f>
        <v>71</v>
      </c>
      <c r="AD53" s="613"/>
      <c r="AE53" s="98">
        <f ca="1">SUM(AE3:AE52)</f>
        <v>0</v>
      </c>
      <c r="AF53" s="98">
        <f ca="1">SUM(AF3:AF52)</f>
        <v>16</v>
      </c>
      <c r="AG53" s="99"/>
      <c r="AH53" s="616">
        <f ca="1">SUM(AH3:AH52)</f>
        <v>15</v>
      </c>
      <c r="AI53" s="616">
        <f ca="1">SUM(AI3:AI52)</f>
        <v>0</v>
      </c>
      <c r="AJ53" s="98">
        <f ca="1">SUM(AJ3,AJ5,AJ7,AJ9,AJ11,AJ13,AJ15,AJ17,AJ19,AJ21,AJ23,AJ25,AJ27,AJ29,AJ31,AJ33,AJ35,AJ37,AJ39,AJ41,AJ43,AJ45,AJ47,AJ49,AJ51)</f>
        <v>0</v>
      </c>
      <c r="AK53" s="109"/>
      <c r="AL53" s="614">
        <f ca="1">SUM(AL3:AL52)</f>
        <v>3</v>
      </c>
      <c r="AM53" s="98">
        <f t="shared" ref="AM53:AR54" ca="1" si="22">SUM(AM3,AM5,AM7,AM9,AM11,AM13,AM15,AM17,AM19,AM21,AM23,AM25,AM27,AM29,AM31,AM33,AM35,AM37,AM39,AM41,AM43,AM45,AM47,AM49,AM51)</f>
        <v>13</v>
      </c>
      <c r="AN53" s="98">
        <f t="shared" ca="1" si="22"/>
        <v>4</v>
      </c>
      <c r="AO53" s="99">
        <f ca="1">SUM(AO3,AO5,AO7,AO9,AO11,AO13,AO15,AO17,AO19,AO21,AO23,AO25,AO27,AO29,AO31,AO33,AO35,AO37,AO39,AO41,AO43,AO45,AO47,AO49,AO51)</f>
        <v>17</v>
      </c>
      <c r="AP53" s="98">
        <f t="shared" ca="1" si="22"/>
        <v>0</v>
      </c>
      <c r="AQ53" s="98">
        <f t="shared" ca="1" si="22"/>
        <v>0</v>
      </c>
      <c r="AR53" s="99">
        <f t="shared" ca="1" si="22"/>
        <v>0</v>
      </c>
      <c r="AS53" s="109"/>
      <c r="AT53" s="613" t="s">
        <v>471</v>
      </c>
      <c r="AU53" s="614" t="str">
        <f ca="1">IF(COUNT(AU3:AU52),AVERAGE(AU3:AU52),"")</f>
        <v/>
      </c>
    </row>
    <row r="54" spans="1:47">
      <c r="A54" s="1202"/>
      <c r="B54" s="109"/>
      <c r="C54" s="109"/>
      <c r="D54" s="109"/>
      <c r="E54" s="614"/>
      <c r="F54" s="613"/>
      <c r="G54" s="98"/>
      <c r="H54" s="108"/>
      <c r="I54" s="99"/>
      <c r="J54" s="1201"/>
      <c r="K54" s="1201"/>
      <c r="L54" s="98">
        <f ca="1">SUM(L4,L6,L8,L10,L12,L14,L16,L18,L20,L22,L24,L26,L28,L30,L32,L34,L36,L38,L40,L42,L44,L46,L48,L50,L52)</f>
        <v>0</v>
      </c>
      <c r="M54" s="109"/>
      <c r="N54" s="1205"/>
      <c r="O54" s="98">
        <f t="shared" ca="1" si="21"/>
        <v>0</v>
      </c>
      <c r="P54" s="98">
        <f t="shared" ca="1" si="21"/>
        <v>0</v>
      </c>
      <c r="Q54" s="99">
        <f ca="1">SUM(Q4,Q6,Q8,Q10,Q12,Q14,Q16,Q18,Q20,Q22,Q24,Q26,Q28,Q30,Q32,Q34,Q36,Q38,Q40,Q42,Q44,Q46,Q48,Q50,Q52)</f>
        <v>0</v>
      </c>
      <c r="R54" s="98">
        <f t="shared" ca="1" si="21"/>
        <v>0</v>
      </c>
      <c r="S54" s="98">
        <f t="shared" ca="1" si="21"/>
        <v>0</v>
      </c>
      <c r="T54" s="99">
        <f t="shared" ca="1" si="21"/>
        <v>0</v>
      </c>
      <c r="U54" s="109"/>
      <c r="V54" s="613"/>
      <c r="W54" s="614"/>
      <c r="Y54" s="615"/>
      <c r="Z54" s="109"/>
      <c r="AA54" s="109"/>
      <c r="AB54" s="109"/>
      <c r="AC54" s="614"/>
      <c r="AD54" s="613"/>
      <c r="AE54" s="98"/>
      <c r="AF54" s="108"/>
      <c r="AG54" s="99"/>
      <c r="AH54" s="616"/>
      <c r="AI54" s="616"/>
      <c r="AJ54" s="98">
        <f ca="1">SUM(AJ4,AJ6,AJ8,AJ10,AJ12,AJ14,AJ16,AJ18,AJ20,AJ22,AJ24,AJ26,AJ28,AJ30,AJ32,AJ34,AJ36,AJ38,AJ40,AJ42,AJ44,AJ46,AJ48,AJ50,AJ52)</f>
        <v>0</v>
      </c>
      <c r="AK54" s="109"/>
      <c r="AL54" s="614"/>
      <c r="AM54" s="98">
        <f t="shared" ca="1" si="22"/>
        <v>0</v>
      </c>
      <c r="AN54" s="98">
        <f t="shared" ca="1" si="22"/>
        <v>0</v>
      </c>
      <c r="AO54" s="99">
        <f ca="1">SUM(AO4,AO6,AO8,AO10,AO12,AO14,AO16,AO18,AO20,AO22,AO24,AO26,AO28,AO30,AO32,AO34,AO36,AO38,AO40,AO42,AO44,AO46,AO48,AO50,AO52)</f>
        <v>0</v>
      </c>
      <c r="AP54" s="98">
        <f t="shared" ca="1" si="22"/>
        <v>0</v>
      </c>
      <c r="AQ54" s="98">
        <f t="shared" ca="1" si="22"/>
        <v>0</v>
      </c>
      <c r="AR54" s="99">
        <f t="shared" ca="1" si="22"/>
        <v>0</v>
      </c>
      <c r="AS54" s="109"/>
      <c r="AT54" s="613"/>
      <c r="AU54" s="614"/>
    </row>
    <row r="60" spans="1:47">
      <c r="A60" s="104" t="s">
        <v>259</v>
      </c>
      <c r="B60" s="104" t="s">
        <v>257</v>
      </c>
      <c r="C60" s="105"/>
      <c r="D60" s="105"/>
      <c r="E60" s="102"/>
      <c r="F60" s="102"/>
      <c r="G60" s="107"/>
      <c r="H60" s="107"/>
      <c r="I60" s="99"/>
      <c r="J60" s="107"/>
      <c r="K60" s="107"/>
      <c r="L60" s="107"/>
      <c r="M60" s="105"/>
      <c r="N60" s="105"/>
      <c r="O60" s="107"/>
      <c r="P60" s="107"/>
      <c r="Q60" s="99" t="s">
        <v>267</v>
      </c>
      <c r="R60" s="107"/>
      <c r="S60" s="107"/>
      <c r="T60" s="99" t="s">
        <v>267</v>
      </c>
      <c r="U60" s="98"/>
      <c r="V60" s="105"/>
      <c r="W60" s="102"/>
      <c r="Y60" s="104" t="s">
        <v>259</v>
      </c>
      <c r="Z60" s="104" t="s">
        <v>258</v>
      </c>
      <c r="AA60" s="105"/>
      <c r="AB60" s="105"/>
      <c r="AC60" s="102"/>
      <c r="AD60" s="102"/>
      <c r="AE60" s="107"/>
      <c r="AF60" s="107"/>
      <c r="AG60" s="99"/>
      <c r="AH60" s="107"/>
      <c r="AI60" s="107"/>
      <c r="AJ60" s="107"/>
      <c r="AK60" s="105"/>
      <c r="AL60" s="105"/>
      <c r="AM60" s="107"/>
      <c r="AN60" s="107"/>
      <c r="AO60" s="99" t="s">
        <v>267</v>
      </c>
      <c r="AP60" s="107"/>
      <c r="AQ60" s="107"/>
      <c r="AR60" s="99" t="s">
        <v>267</v>
      </c>
      <c r="AS60" s="98"/>
      <c r="AT60" s="105"/>
      <c r="AU60" s="102"/>
    </row>
    <row r="61" spans="1:47">
      <c r="A61" s="102" t="s">
        <v>254</v>
      </c>
      <c r="B61" s="102" t="s">
        <v>255</v>
      </c>
      <c r="C61" s="102" t="s">
        <v>134</v>
      </c>
      <c r="D61" s="102" t="s">
        <v>40</v>
      </c>
      <c r="E61" s="102" t="s">
        <v>260</v>
      </c>
      <c r="F61" s="106" t="s">
        <v>138</v>
      </c>
      <c r="G61" s="98" t="s">
        <v>268</v>
      </c>
      <c r="H61" s="98" t="s">
        <v>2</v>
      </c>
      <c r="I61" s="99" t="s">
        <v>261</v>
      </c>
      <c r="J61" s="98" t="s">
        <v>269</v>
      </c>
      <c r="K61" s="98" t="s">
        <v>270</v>
      </c>
      <c r="L61" s="98" t="s">
        <v>151</v>
      </c>
      <c r="M61" s="102" t="s">
        <v>30</v>
      </c>
      <c r="N61" s="102" t="s">
        <v>274</v>
      </c>
      <c r="O61" s="98" t="s">
        <v>468</v>
      </c>
      <c r="P61" s="98" t="s">
        <v>469</v>
      </c>
      <c r="Q61" s="99" t="s">
        <v>466</v>
      </c>
      <c r="R61" s="98" t="s">
        <v>271</v>
      </c>
      <c r="S61" s="98" t="s">
        <v>272</v>
      </c>
      <c r="T61" s="99" t="s">
        <v>467</v>
      </c>
      <c r="U61" s="98" t="s">
        <v>273</v>
      </c>
      <c r="V61" s="102" t="s">
        <v>275</v>
      </c>
      <c r="W61" s="102" t="s">
        <v>276</v>
      </c>
      <c r="Y61" s="102" t="s">
        <v>254</v>
      </c>
      <c r="Z61" s="102" t="s">
        <v>255</v>
      </c>
      <c r="AA61" s="102" t="s">
        <v>134</v>
      </c>
      <c r="AB61" s="102" t="s">
        <v>40</v>
      </c>
      <c r="AC61" s="102" t="s">
        <v>260</v>
      </c>
      <c r="AD61" s="106" t="s">
        <v>138</v>
      </c>
      <c r="AE61" s="98" t="s">
        <v>268</v>
      </c>
      <c r="AF61" s="98" t="s">
        <v>2</v>
      </c>
      <c r="AG61" s="99" t="s">
        <v>261</v>
      </c>
      <c r="AH61" s="98" t="s">
        <v>269</v>
      </c>
      <c r="AI61" s="98" t="s">
        <v>270</v>
      </c>
      <c r="AJ61" s="98" t="s">
        <v>151</v>
      </c>
      <c r="AK61" s="102" t="s">
        <v>30</v>
      </c>
      <c r="AL61" s="102" t="s">
        <v>274</v>
      </c>
      <c r="AM61" s="98" t="s">
        <v>468</v>
      </c>
      <c r="AN61" s="98" t="s">
        <v>469</v>
      </c>
      <c r="AO61" s="99" t="s">
        <v>466</v>
      </c>
      <c r="AP61" s="98" t="s">
        <v>271</v>
      </c>
      <c r="AQ61" s="98" t="s">
        <v>272</v>
      </c>
      <c r="AR61" s="99" t="s">
        <v>467</v>
      </c>
      <c r="AS61" s="98" t="s">
        <v>273</v>
      </c>
      <c r="AT61" s="102" t="s">
        <v>275</v>
      </c>
      <c r="AU61" s="102" t="s">
        <v>276</v>
      </c>
    </row>
    <row r="62" spans="1:47">
      <c r="A62" s="1203">
        <v>1</v>
      </c>
      <c r="B62" s="80">
        <f ca="1">IF(ISNA(MATCH($A62,Score!A$62:A$111,0)),"",MATCH($A62,Score!A$62:A$111,0)+ROW(Score!A$61))</f>
        <v>62</v>
      </c>
      <c r="C62" s="80" t="str">
        <f t="shared" ref="C62:D65" ca="1" si="23">IF($B62="","",INDIRECT(ADDRESS($B62,C$1,,,"Score")))</f>
        <v>68</v>
      </c>
      <c r="D62" s="80">
        <f t="shared" ca="1" si="23"/>
        <v>2</v>
      </c>
      <c r="E62" s="610">
        <f ca="1">IF(B62="","",SUM(D62,D63))</f>
        <v>2</v>
      </c>
      <c r="F62" s="610">
        <f ca="1">IF(B62="","",E62-AC62)</f>
        <v>2</v>
      </c>
      <c r="G62" s="97" t="str">
        <f t="shared" ref="G62:L77" ca="1" si="24">IF($B62="","",IF(ISBLANK(INDIRECT(ADDRESS($B62,G$1,,,"Score"))),"",1))</f>
        <v/>
      </c>
      <c r="H62" s="97">
        <f t="shared" ca="1" si="24"/>
        <v>1</v>
      </c>
      <c r="I62" s="95">
        <f ca="1">IF(H62=1,F62,"")</f>
        <v>2</v>
      </c>
      <c r="J62" s="97">
        <f t="shared" ca="1" si="24"/>
        <v>1</v>
      </c>
      <c r="K62" s="97" t="str">
        <f t="shared" ca="1" si="24"/>
        <v/>
      </c>
      <c r="L62" s="97" t="str">
        <f t="shared" ca="1" si="24"/>
        <v/>
      </c>
      <c r="M62" s="80">
        <f t="shared" ref="M62:S77" ca="1" si="25">IF($B62="","",INDIRECT(ADDRESS($B62,M$1,,,"Score")))</f>
        <v>1</v>
      </c>
      <c r="N62" s="80">
        <f t="shared" ca="1" si="25"/>
        <v>0</v>
      </c>
      <c r="O62" s="97">
        <f t="shared" ca="1" si="25"/>
        <v>0</v>
      </c>
      <c r="P62" s="97">
        <f t="shared" ca="1" si="25"/>
        <v>0</v>
      </c>
      <c r="Q62" s="95">
        <f t="shared" ref="Q62:Q111" ca="1" si="26">IF(B62="","",SUM(O62:P62))</f>
        <v>0</v>
      </c>
      <c r="R62" s="97">
        <f t="shared" ca="1" si="25"/>
        <v>0</v>
      </c>
      <c r="S62" s="97">
        <f t="shared" ca="1" si="25"/>
        <v>0</v>
      </c>
      <c r="T62" s="95">
        <f t="shared" ref="T62:T111" ca="1" si="27">IF(B62="","",SUM(R62:S62))</f>
        <v>0</v>
      </c>
      <c r="U62" s="97">
        <f ca="1">IF(OR(M62="",M62=0),"",T62/M62)</f>
        <v>0</v>
      </c>
      <c r="V62" s="612" t="str">
        <f ca="1">IF(ISNA(MATCH($A62,'Jam Timer'!A$45:A$69,0)),"",INDIRECT(ADDRESS(MATCH($A62,'Jam Timer'!A$45:A$69,0)+ROW('Jam Timer'!A$44),V$1,,,"Jam Timer")))</f>
        <v/>
      </c>
      <c r="W62" s="612" t="str">
        <f ca="1">IF(OR(V62="",V62=0),"",60*E62/V62)</f>
        <v/>
      </c>
      <c r="Y62" s="610">
        <v>1</v>
      </c>
      <c r="Z62" s="80">
        <f ca="1">IF(ISNA(MATCH($Y62,Score!AH$62:AH$111,0)),"",MATCH($Y62,Score!AH$62:AH$111,0)+ROW(Score!AH$61) )</f>
        <v>62</v>
      </c>
      <c r="AA62" s="80" t="str">
        <f t="shared" ref="AA62:AB77" ca="1" si="28">IF($Z62="","",INDIRECT(ADDRESS($Z62,AA$1,,,"Score")))</f>
        <v>3CC</v>
      </c>
      <c r="AB62" s="80">
        <f t="shared" ca="1" si="28"/>
        <v>0</v>
      </c>
      <c r="AC62" s="610">
        <f ca="1">IF(Z62="","",SUM(AB62,AB63))</f>
        <v>0</v>
      </c>
      <c r="AD62" s="610">
        <f ca="1">IF(Z62="","",AC62-E62)</f>
        <v>-2</v>
      </c>
      <c r="AE62" s="97" t="str">
        <f ca="1">IF($Z62="","",IF(ISBLANK(INDIRECT(ADDRESS($Z62,AE$1,,,"Score"))),"",1))</f>
        <v/>
      </c>
      <c r="AF62" s="97" t="str">
        <f ca="1">IF($Z62="","",IF(ISBLANK(INDIRECT(ADDRESS($Z62,AF$1,,,"Score"))),"",1))</f>
        <v/>
      </c>
      <c r="AG62" s="95" t="str">
        <f ca="1">IF(AF62=1,AD62,"")</f>
        <v/>
      </c>
      <c r="AH62" s="97" t="str">
        <f t="shared" ref="AH62:AJ77" ca="1" si="29">IF($Z62="","",IF(ISBLANK(INDIRECT(ADDRESS($Z62,AH$1,,,"Score"))),"",1))</f>
        <v/>
      </c>
      <c r="AI62" s="97" t="str">
        <f t="shared" ca="1" si="29"/>
        <v/>
      </c>
      <c r="AJ62" s="97" t="str">
        <f t="shared" ca="1" si="29"/>
        <v/>
      </c>
      <c r="AK62" s="80">
        <f t="shared" ref="AK62:AQ77" ca="1" si="30">IF($Z62="","",INDIRECT(ADDRESS($Z62,AK$1,,,"Score")))</f>
        <v>1</v>
      </c>
      <c r="AL62" s="80">
        <f t="shared" ca="1" si="30"/>
        <v>0</v>
      </c>
      <c r="AM62" s="97">
        <f t="shared" ca="1" si="30"/>
        <v>0</v>
      </c>
      <c r="AN62" s="97">
        <f t="shared" ca="1" si="30"/>
        <v>0</v>
      </c>
      <c r="AO62" s="95">
        <f t="shared" ref="AO62:AO111" ca="1" si="31">IF($Z62="","",SUM(AM62:AN62))</f>
        <v>0</v>
      </c>
      <c r="AP62" s="97">
        <f t="shared" ca="1" si="30"/>
        <v>0</v>
      </c>
      <c r="AQ62" s="97">
        <f t="shared" ca="1" si="30"/>
        <v>0</v>
      </c>
      <c r="AR62" s="95">
        <f t="shared" ref="AR62:AR111" ca="1" si="32">IF($Z62="","",SUM(AP62:AQ62))</f>
        <v>0</v>
      </c>
      <c r="AS62" s="97">
        <f ca="1">IF(OR(AK62="",AK62=0),"",AR62/AK62)</f>
        <v>0</v>
      </c>
      <c r="AT62" s="612" t="str">
        <f ca="1">V62</f>
        <v/>
      </c>
      <c r="AU62" s="612" t="str">
        <f ca="1">IF(OR(AT62="",AT62=0),"",60*AC62/AT62)</f>
        <v/>
      </c>
    </row>
    <row r="63" spans="1:47">
      <c r="A63" s="1203"/>
      <c r="B63" s="80" t="str">
        <f ca="1">IF($B62="","",IF(INDIRECT(ADDRESS($B62+2,C$1-1,,,"Score"))="SP",$B62+2,""))</f>
        <v/>
      </c>
      <c r="C63" s="80" t="str">
        <f t="shared" ca="1" si="23"/>
        <v/>
      </c>
      <c r="D63" s="80" t="str">
        <f t="shared" ca="1" si="23"/>
        <v/>
      </c>
      <c r="E63" s="610"/>
      <c r="F63" s="610"/>
      <c r="G63" s="97"/>
      <c r="H63" s="97"/>
      <c r="I63" s="95"/>
      <c r="J63" s="97" t="str">
        <f t="shared" ca="1" si="24"/>
        <v/>
      </c>
      <c r="K63" s="97" t="str">
        <f t="shared" ca="1" si="24"/>
        <v/>
      </c>
      <c r="L63" s="97" t="str">
        <f t="shared" ca="1" si="24"/>
        <v/>
      </c>
      <c r="M63" s="80" t="str">
        <f t="shared" ca="1" si="25"/>
        <v/>
      </c>
      <c r="N63" s="80" t="str">
        <f t="shared" ca="1" si="25"/>
        <v/>
      </c>
      <c r="O63" s="97" t="str">
        <f t="shared" ca="1" si="25"/>
        <v/>
      </c>
      <c r="P63" s="97" t="str">
        <f t="shared" ca="1" si="25"/>
        <v/>
      </c>
      <c r="Q63" s="95" t="str">
        <f t="shared" ca="1" si="26"/>
        <v/>
      </c>
      <c r="R63" s="97" t="str">
        <f t="shared" ca="1" si="25"/>
        <v/>
      </c>
      <c r="S63" s="97" t="str">
        <f t="shared" ca="1" si="25"/>
        <v/>
      </c>
      <c r="T63" s="95" t="str">
        <f t="shared" ca="1" si="27"/>
        <v/>
      </c>
      <c r="U63" s="97" t="str">
        <f ca="1">IF(OR(M63="",M63=0),"",T63/M63)</f>
        <v/>
      </c>
      <c r="V63" s="612"/>
      <c r="W63" s="612"/>
      <c r="Y63" s="610"/>
      <c r="Z63" s="80" t="str">
        <f ca="1">IF($Z62="","",IF(INDIRECT(ADDRESS($Z62+2,AA$1-1,,,"Score"))="SP",$Z62+2,""))</f>
        <v/>
      </c>
      <c r="AA63" s="80" t="str">
        <f t="shared" ca="1" si="28"/>
        <v/>
      </c>
      <c r="AB63" s="80" t="str">
        <f t="shared" ca="1" si="28"/>
        <v/>
      </c>
      <c r="AC63" s="610"/>
      <c r="AD63" s="610"/>
      <c r="AE63" s="97"/>
      <c r="AF63" s="97"/>
      <c r="AG63" s="95"/>
      <c r="AH63" s="97" t="str">
        <f t="shared" ca="1" si="29"/>
        <v/>
      </c>
      <c r="AI63" s="97" t="str">
        <f t="shared" ca="1" si="29"/>
        <v/>
      </c>
      <c r="AJ63" s="97" t="str">
        <f t="shared" ca="1" si="29"/>
        <v/>
      </c>
      <c r="AK63" s="80" t="str">
        <f t="shared" ca="1" si="30"/>
        <v/>
      </c>
      <c r="AL63" s="80" t="str">
        <f t="shared" ca="1" si="30"/>
        <v/>
      </c>
      <c r="AM63" s="97" t="str">
        <f t="shared" ca="1" si="30"/>
        <v/>
      </c>
      <c r="AN63" s="97" t="str">
        <f t="shared" ca="1" si="30"/>
        <v/>
      </c>
      <c r="AO63" s="95" t="str">
        <f t="shared" ca="1" si="31"/>
        <v/>
      </c>
      <c r="AP63" s="97" t="str">
        <f t="shared" ca="1" si="30"/>
        <v/>
      </c>
      <c r="AQ63" s="97" t="str">
        <f t="shared" ca="1" si="30"/>
        <v/>
      </c>
      <c r="AR63" s="95" t="str">
        <f t="shared" ca="1" si="32"/>
        <v/>
      </c>
      <c r="AS63" s="97" t="str">
        <f ca="1">IF(OR(AK63="",AK63=0),"",AR63/AK63)</f>
        <v/>
      </c>
      <c r="AT63" s="612"/>
      <c r="AU63" s="612"/>
    </row>
    <row r="64" spans="1:47">
      <c r="A64" s="1204">
        <f>A62+1</f>
        <v>2</v>
      </c>
      <c r="B64" s="84">
        <f ca="1">IF(ISNA(MATCH($A64,Score!A$62:A$111,0)),"",MATCH($A64,Score!A$62:A$111,0)+ROW(Score!A$61))</f>
        <v>64</v>
      </c>
      <c r="C64" s="84" t="str">
        <f t="shared" ca="1" si="23"/>
        <v>fish</v>
      </c>
      <c r="D64" s="84">
        <f t="shared" ca="1" si="23"/>
        <v>0</v>
      </c>
      <c r="E64" s="611">
        <f ca="1">IF(B64="","",SUM(D64,D65))</f>
        <v>0</v>
      </c>
      <c r="F64" s="611">
        <f ca="1">IF(B64="","",E64-AC64)</f>
        <v>-5</v>
      </c>
      <c r="G64" s="96" t="str">
        <f ca="1">IF($B64="","",IF(ISBLANK(INDIRECT(ADDRESS($B64,G$1,,,"Score"))),"",1))</f>
        <v/>
      </c>
      <c r="H64" s="96" t="str">
        <f ca="1">IF($B64="","",IF(ISBLANK(INDIRECT(ADDRESS($B64,H$1,,,"Score"))),"",1))</f>
        <v/>
      </c>
      <c r="I64" s="99" t="str">
        <f ca="1">IF(H64=1,F64,"")</f>
        <v/>
      </c>
      <c r="J64" s="96" t="str">
        <f t="shared" ca="1" si="24"/>
        <v/>
      </c>
      <c r="K64" s="96" t="str">
        <f t="shared" ca="1" si="24"/>
        <v/>
      </c>
      <c r="L64" s="96" t="str">
        <f t="shared" ca="1" si="24"/>
        <v/>
      </c>
      <c r="M64" s="84">
        <f t="shared" ca="1" si="25"/>
        <v>1</v>
      </c>
      <c r="N64" s="84">
        <f t="shared" ca="1" si="25"/>
        <v>0</v>
      </c>
      <c r="O64" s="96">
        <f t="shared" ca="1" si="25"/>
        <v>0</v>
      </c>
      <c r="P64" s="96">
        <f t="shared" ca="1" si="25"/>
        <v>0</v>
      </c>
      <c r="Q64" s="99">
        <f t="shared" ca="1" si="26"/>
        <v>0</v>
      </c>
      <c r="R64" s="96">
        <f t="shared" ca="1" si="25"/>
        <v>0</v>
      </c>
      <c r="S64" s="96">
        <f t="shared" ca="1" si="25"/>
        <v>0</v>
      </c>
      <c r="T64" s="99">
        <f t="shared" ca="1" si="27"/>
        <v>0</v>
      </c>
      <c r="U64" s="96">
        <f ca="1">IF(OR(M64="",M64=0),"",T64/M64)</f>
        <v>0</v>
      </c>
      <c r="V64" s="611" t="str">
        <f ca="1">IF(ISNA(MATCH($A64,'Jam Timer'!A$45:A$69,0)),"",INDIRECT(ADDRESS(MATCH($A64,'Jam Timer'!A$45:A$69,0)+ROW('Jam Timer'!A$44),V$1,,,"Jam Timer")))</f>
        <v/>
      </c>
      <c r="W64" s="611" t="str">
        <f ca="1">IF(OR(V64="",V64=0),"",60*E64/V64)</f>
        <v/>
      </c>
      <c r="Y64" s="611">
        <f>Y62+1</f>
        <v>2</v>
      </c>
      <c r="Z64" s="84">
        <f ca="1">IF(ISNA(MATCH($Y64,Score!AH$62:AH$111,0)),"",MATCH($Y64,Score!AH$62:AH$111,0)+ROW(Score!AH$61) )</f>
        <v>64</v>
      </c>
      <c r="AA64" s="84" t="str">
        <f t="shared" ca="1" si="28"/>
        <v>5</v>
      </c>
      <c r="AB64" s="84">
        <f t="shared" ca="1" si="28"/>
        <v>5</v>
      </c>
      <c r="AC64" s="611">
        <f ca="1">IF(Z64="","",SUM(AB64,AB65))</f>
        <v>5</v>
      </c>
      <c r="AD64" s="611">
        <f ca="1">IF(Z64="","",AC64-E64)</f>
        <v>5</v>
      </c>
      <c r="AE64" s="96" t="str">
        <f ca="1">IF($Z64="","",IF(ISBLANK(INDIRECT(ADDRESS($Z64,AE$1,,,"Score"))),"",1))</f>
        <v/>
      </c>
      <c r="AF64" s="96">
        <f ca="1">IF($Z64="","",IF(ISBLANK(INDIRECT(ADDRESS($Z64,AF$1,,,"Score"))),"",1))</f>
        <v>1</v>
      </c>
      <c r="AG64" s="99">
        <f ca="1">IF(AF64=1,AD64,"")</f>
        <v>5</v>
      </c>
      <c r="AH64" s="96">
        <f t="shared" ca="1" si="29"/>
        <v>1</v>
      </c>
      <c r="AI64" s="96" t="str">
        <f t="shared" ca="1" si="29"/>
        <v/>
      </c>
      <c r="AJ64" s="96" t="str">
        <f t="shared" ca="1" si="29"/>
        <v/>
      </c>
      <c r="AK64" s="84">
        <f t="shared" ca="1" si="30"/>
        <v>1</v>
      </c>
      <c r="AL64" s="84">
        <f t="shared" ca="1" si="30"/>
        <v>1</v>
      </c>
      <c r="AM64" s="96">
        <f t="shared" ca="1" si="30"/>
        <v>0</v>
      </c>
      <c r="AN64" s="96">
        <f t="shared" ca="1" si="30"/>
        <v>0</v>
      </c>
      <c r="AO64" s="99">
        <f t="shared" ca="1" si="31"/>
        <v>0</v>
      </c>
      <c r="AP64" s="96">
        <f t="shared" ca="1" si="30"/>
        <v>0</v>
      </c>
      <c r="AQ64" s="96">
        <f t="shared" ca="1" si="30"/>
        <v>0</v>
      </c>
      <c r="AR64" s="99">
        <f t="shared" ca="1" si="32"/>
        <v>0</v>
      </c>
      <c r="AS64" s="96">
        <f t="shared" ref="AS64:AS111" ca="1" si="33">IF(OR(AK64="",AK64=0),"",AR64/AK64)</f>
        <v>0</v>
      </c>
      <c r="AT64" s="611" t="str">
        <f ca="1">V64</f>
        <v/>
      </c>
      <c r="AU64" s="611" t="str">
        <f ca="1">IF(OR(AT64="",AT64=0),"",60*AC64/AT64)</f>
        <v/>
      </c>
    </row>
    <row r="65" spans="1:47">
      <c r="A65" s="1204"/>
      <c r="B65" s="84" t="str">
        <f ca="1">IF($B64="","",IF(INDIRECT(ADDRESS($B64+2,C$1-1,,,"Score"))="SP",$B64+2,""))</f>
        <v/>
      </c>
      <c r="C65" s="84" t="str">
        <f t="shared" ca="1" si="23"/>
        <v/>
      </c>
      <c r="D65" s="84" t="str">
        <f t="shared" ca="1" si="23"/>
        <v/>
      </c>
      <c r="E65" s="611"/>
      <c r="F65" s="611"/>
      <c r="G65" s="96"/>
      <c r="H65" s="101"/>
      <c r="I65" s="99"/>
      <c r="J65" s="96" t="str">
        <f t="shared" ca="1" si="24"/>
        <v/>
      </c>
      <c r="K65" s="96" t="str">
        <f t="shared" ca="1" si="24"/>
        <v/>
      </c>
      <c r="L65" s="96" t="str">
        <f t="shared" ca="1" si="24"/>
        <v/>
      </c>
      <c r="M65" s="84" t="str">
        <f t="shared" ca="1" si="25"/>
        <v/>
      </c>
      <c r="N65" s="84" t="str">
        <f t="shared" ca="1" si="25"/>
        <v/>
      </c>
      <c r="O65" s="96" t="str">
        <f t="shared" ca="1" si="25"/>
        <v/>
      </c>
      <c r="P65" s="96" t="str">
        <f t="shared" ca="1" si="25"/>
        <v/>
      </c>
      <c r="Q65" s="99" t="str">
        <f t="shared" ca="1" si="26"/>
        <v/>
      </c>
      <c r="R65" s="96" t="str">
        <f t="shared" ca="1" si="25"/>
        <v/>
      </c>
      <c r="S65" s="96" t="str">
        <f t="shared" ca="1" si="25"/>
        <v/>
      </c>
      <c r="T65" s="99" t="str">
        <f t="shared" ca="1" si="27"/>
        <v/>
      </c>
      <c r="U65" s="96" t="str">
        <f ca="1">IF(OR(M65="",M65=0),"",T65/M65)</f>
        <v/>
      </c>
      <c r="V65" s="611"/>
      <c r="W65" s="611"/>
      <c r="Y65" s="611"/>
      <c r="Z65" s="84" t="str">
        <f ca="1">IF($Z64="","",IF(INDIRECT(ADDRESS($Z64+2,AA$1-1,,,"Score"))="SP",$Z64+2,""))</f>
        <v/>
      </c>
      <c r="AA65" s="84" t="str">
        <f t="shared" ca="1" si="28"/>
        <v/>
      </c>
      <c r="AB65" s="84" t="str">
        <f t="shared" ca="1" si="28"/>
        <v/>
      </c>
      <c r="AC65" s="611"/>
      <c r="AD65" s="611"/>
      <c r="AE65" s="96"/>
      <c r="AF65" s="101"/>
      <c r="AG65" s="99"/>
      <c r="AH65" s="96" t="str">
        <f t="shared" ca="1" si="29"/>
        <v/>
      </c>
      <c r="AI65" s="96" t="str">
        <f t="shared" ca="1" si="29"/>
        <v/>
      </c>
      <c r="AJ65" s="96" t="str">
        <f t="shared" ca="1" si="29"/>
        <v/>
      </c>
      <c r="AK65" s="84" t="str">
        <f t="shared" ca="1" si="30"/>
        <v/>
      </c>
      <c r="AL65" s="84" t="str">
        <f t="shared" ca="1" si="30"/>
        <v/>
      </c>
      <c r="AM65" s="96" t="str">
        <f t="shared" ca="1" si="30"/>
        <v/>
      </c>
      <c r="AN65" s="96" t="str">
        <f t="shared" ca="1" si="30"/>
        <v/>
      </c>
      <c r="AO65" s="99" t="str">
        <f t="shared" ca="1" si="31"/>
        <v/>
      </c>
      <c r="AP65" s="96" t="str">
        <f t="shared" ca="1" si="30"/>
        <v/>
      </c>
      <c r="AQ65" s="96" t="str">
        <f t="shared" ca="1" si="30"/>
        <v/>
      </c>
      <c r="AR65" s="99" t="str">
        <f t="shared" ca="1" si="32"/>
        <v/>
      </c>
      <c r="AS65" s="96" t="str">
        <f t="shared" ca="1" si="33"/>
        <v/>
      </c>
      <c r="AT65" s="611"/>
      <c r="AU65" s="611"/>
    </row>
    <row r="66" spans="1:47">
      <c r="A66" s="1203">
        <f>A64+1</f>
        <v>3</v>
      </c>
      <c r="B66" s="80">
        <f ca="1">IF(ISNA(MATCH($A66,Score!A$62:A$111,0)),"",MATCH($A66,Score!A$62:A$111,0)+ROW(Score!A$61))</f>
        <v>66</v>
      </c>
      <c r="C66" s="80" t="str">
        <f t="shared" ref="C66:D110" ca="1" si="34">IF($B66="","",INDIRECT(ADDRESS($B66,C$1,,,"Score")))</f>
        <v>71</v>
      </c>
      <c r="D66" s="80">
        <f t="shared" ca="1" si="34"/>
        <v>0</v>
      </c>
      <c r="E66" s="610">
        <f ca="1">IF(B66="","",SUM(D66,D67))</f>
        <v>0</v>
      </c>
      <c r="F66" s="610">
        <f ca="1">IF(B66="","",E66-AC66)</f>
        <v>0</v>
      </c>
      <c r="G66" s="97" t="str">
        <f t="shared" ca="1" si="24"/>
        <v/>
      </c>
      <c r="H66" s="97" t="str">
        <f t="shared" ca="1" si="24"/>
        <v/>
      </c>
      <c r="I66" s="95" t="str">
        <f ca="1">IF(H66=1,F66,"")</f>
        <v/>
      </c>
      <c r="J66" s="97" t="str">
        <f t="shared" ca="1" si="24"/>
        <v/>
      </c>
      <c r="K66" s="97" t="str">
        <f t="shared" ca="1" si="24"/>
        <v/>
      </c>
      <c r="L66" s="97" t="str">
        <f t="shared" ca="1" si="24"/>
        <v/>
      </c>
      <c r="M66" s="80">
        <f t="shared" ca="1" si="25"/>
        <v>1</v>
      </c>
      <c r="N66" s="80">
        <f t="shared" ca="1" si="25"/>
        <v>0</v>
      </c>
      <c r="O66" s="97">
        <f t="shared" ca="1" si="25"/>
        <v>0</v>
      </c>
      <c r="P66" s="97">
        <f t="shared" ca="1" si="25"/>
        <v>0</v>
      </c>
      <c r="Q66" s="95">
        <f t="shared" ca="1" si="26"/>
        <v>0</v>
      </c>
      <c r="R66" s="97">
        <f t="shared" ca="1" si="25"/>
        <v>0</v>
      </c>
      <c r="S66" s="97">
        <f t="shared" ca="1" si="25"/>
        <v>0</v>
      </c>
      <c r="T66" s="95">
        <f t="shared" ca="1" si="27"/>
        <v>0</v>
      </c>
      <c r="U66" s="97">
        <f t="shared" ref="U66:U109" ca="1" si="35">IF(OR(M66="",M66=0),"",T66/M66)</f>
        <v>0</v>
      </c>
      <c r="V66" s="612" t="str">
        <f ca="1">IF(ISNA(MATCH($A66,'Jam Timer'!A$45:A$69,0)),"",INDIRECT(ADDRESS(MATCH($A66,'Jam Timer'!A$45:A$69,0)+ROW('Jam Timer'!A$44),V$1,,,"Jam Timer")))</f>
        <v/>
      </c>
      <c r="W66" s="612" t="str">
        <f ca="1">IF(OR(V66="",V66=0),"",60*E66/V66)</f>
        <v/>
      </c>
      <c r="Y66" s="610">
        <f>Y64+1</f>
        <v>3</v>
      </c>
      <c r="Z66" s="80">
        <f ca="1">IF(ISNA(MATCH($Y66,Score!AH$62:AH$111,0)),"",MATCH($Y66,Score!AH$62:AH$111,0)+ROW(Score!AH$61) )</f>
        <v>66</v>
      </c>
      <c r="AA66" s="80" t="str">
        <f t="shared" ca="1" si="28"/>
        <v>247</v>
      </c>
      <c r="AB66" s="80">
        <f t="shared" ca="1" si="28"/>
        <v>0</v>
      </c>
      <c r="AC66" s="610">
        <f ca="1">IF(Z66="","",SUM(AB66,AB67))</f>
        <v>0</v>
      </c>
      <c r="AD66" s="610">
        <f ca="1">IF(Z66="","",AC66-E66)</f>
        <v>0</v>
      </c>
      <c r="AE66" s="97" t="str">
        <f ca="1">IF($Z66="","",IF(ISBLANK(INDIRECT(ADDRESS($Z66,AE$1,,,"Score"))),"",1))</f>
        <v/>
      </c>
      <c r="AF66" s="97">
        <f ca="1">IF($Z66="","",IF(ISBLANK(INDIRECT(ADDRESS($Z66,AF$1,,,"Score"))),"",1))</f>
        <v>1</v>
      </c>
      <c r="AG66" s="95">
        <f ca="1">IF(AF66=1,AD66,"")</f>
        <v>0</v>
      </c>
      <c r="AH66" s="97">
        <f t="shared" ca="1" si="29"/>
        <v>1</v>
      </c>
      <c r="AI66" s="97" t="str">
        <f t="shared" ca="1" si="29"/>
        <v/>
      </c>
      <c r="AJ66" s="97" t="str">
        <f t="shared" ca="1" si="29"/>
        <v/>
      </c>
      <c r="AK66" s="80">
        <f t="shared" ca="1" si="30"/>
        <v>1</v>
      </c>
      <c r="AL66" s="80">
        <f t="shared" ca="1" si="30"/>
        <v>0</v>
      </c>
      <c r="AM66" s="97">
        <f t="shared" ca="1" si="30"/>
        <v>0</v>
      </c>
      <c r="AN66" s="97">
        <f t="shared" ca="1" si="30"/>
        <v>0</v>
      </c>
      <c r="AO66" s="95">
        <f t="shared" ca="1" si="31"/>
        <v>0</v>
      </c>
      <c r="AP66" s="97">
        <f t="shared" ca="1" si="30"/>
        <v>0</v>
      </c>
      <c r="AQ66" s="97">
        <f t="shared" ca="1" si="30"/>
        <v>0</v>
      </c>
      <c r="AR66" s="95">
        <f t="shared" ca="1" si="32"/>
        <v>0</v>
      </c>
      <c r="AS66" s="97">
        <f t="shared" ca="1" si="33"/>
        <v>0</v>
      </c>
      <c r="AT66" s="612" t="str">
        <f ca="1">V66</f>
        <v/>
      </c>
      <c r="AU66" s="612" t="str">
        <f ca="1">IF(OR(AT66="",AT66=0),"",60*AC66/AT66)</f>
        <v/>
      </c>
    </row>
    <row r="67" spans="1:47">
      <c r="A67" s="1203"/>
      <c r="B67" s="80" t="str">
        <f ca="1">IF($B66="","",IF(INDIRECT(ADDRESS($B66+2,C$1-1,,,"Score"))="SP",$B66+2,""))</f>
        <v/>
      </c>
      <c r="C67" s="80" t="str">
        <f t="shared" ca="1" si="34"/>
        <v/>
      </c>
      <c r="D67" s="80" t="str">
        <f t="shared" ca="1" si="34"/>
        <v/>
      </c>
      <c r="E67" s="610"/>
      <c r="F67" s="610"/>
      <c r="G67" s="97"/>
      <c r="H67" s="97"/>
      <c r="I67" s="95"/>
      <c r="J67" s="97" t="str">
        <f t="shared" ca="1" si="24"/>
        <v/>
      </c>
      <c r="K67" s="97" t="str">
        <f t="shared" ca="1" si="24"/>
        <v/>
      </c>
      <c r="L67" s="97" t="str">
        <f t="shared" ca="1" si="24"/>
        <v/>
      </c>
      <c r="M67" s="80" t="str">
        <f t="shared" ca="1" si="25"/>
        <v/>
      </c>
      <c r="N67" s="80" t="str">
        <f t="shared" ca="1" si="25"/>
        <v/>
      </c>
      <c r="O67" s="97" t="str">
        <f t="shared" ca="1" si="25"/>
        <v/>
      </c>
      <c r="P67" s="97" t="str">
        <f t="shared" ca="1" si="25"/>
        <v/>
      </c>
      <c r="Q67" s="95" t="str">
        <f t="shared" ca="1" si="26"/>
        <v/>
      </c>
      <c r="R67" s="97" t="str">
        <f t="shared" ca="1" si="25"/>
        <v/>
      </c>
      <c r="S67" s="97" t="str">
        <f t="shared" ca="1" si="25"/>
        <v/>
      </c>
      <c r="T67" s="95" t="str">
        <f t="shared" ca="1" si="27"/>
        <v/>
      </c>
      <c r="U67" s="97" t="str">
        <f t="shared" ca="1" si="35"/>
        <v/>
      </c>
      <c r="V67" s="612"/>
      <c r="W67" s="612"/>
      <c r="Y67" s="610"/>
      <c r="Z67" s="80" t="str">
        <f ca="1">IF($Z66="","",IF(INDIRECT(ADDRESS($Z66+2,AA$1-1,,,"Score"))="SP",$Z66+2,""))</f>
        <v/>
      </c>
      <c r="AA67" s="80" t="str">
        <f t="shared" ca="1" si="28"/>
        <v/>
      </c>
      <c r="AB67" s="80" t="str">
        <f t="shared" ca="1" si="28"/>
        <v/>
      </c>
      <c r="AC67" s="610"/>
      <c r="AD67" s="610"/>
      <c r="AE67" s="97"/>
      <c r="AF67" s="97"/>
      <c r="AG67" s="95"/>
      <c r="AH67" s="97" t="str">
        <f t="shared" ca="1" si="29"/>
        <v/>
      </c>
      <c r="AI67" s="97" t="str">
        <f t="shared" ca="1" si="29"/>
        <v/>
      </c>
      <c r="AJ67" s="97" t="str">
        <f t="shared" ca="1" si="29"/>
        <v/>
      </c>
      <c r="AK67" s="80" t="str">
        <f t="shared" ca="1" si="30"/>
        <v/>
      </c>
      <c r="AL67" s="80" t="str">
        <f t="shared" ca="1" si="30"/>
        <v/>
      </c>
      <c r="AM67" s="97" t="str">
        <f t="shared" ca="1" si="30"/>
        <v/>
      </c>
      <c r="AN67" s="97" t="str">
        <f t="shared" ca="1" si="30"/>
        <v/>
      </c>
      <c r="AO67" s="95" t="str">
        <f t="shared" ca="1" si="31"/>
        <v/>
      </c>
      <c r="AP67" s="97" t="str">
        <f t="shared" ca="1" si="30"/>
        <v/>
      </c>
      <c r="AQ67" s="97" t="str">
        <f t="shared" ca="1" si="30"/>
        <v/>
      </c>
      <c r="AR67" s="95" t="str">
        <f t="shared" ca="1" si="32"/>
        <v/>
      </c>
      <c r="AS67" s="97" t="str">
        <f t="shared" ca="1" si="33"/>
        <v/>
      </c>
      <c r="AT67" s="612"/>
      <c r="AU67" s="612"/>
    </row>
    <row r="68" spans="1:47">
      <c r="A68" s="1204">
        <f>A66+1</f>
        <v>4</v>
      </c>
      <c r="B68" s="84">
        <f ca="1">IF(ISNA(MATCH($A68,Score!A$62:A$111,0)),"",MATCH($A68,Score!A$62:A$111,0)+ROW(Score!A$61))</f>
        <v>68</v>
      </c>
      <c r="C68" s="84" t="str">
        <f t="shared" ca="1" si="34"/>
        <v>68</v>
      </c>
      <c r="D68" s="84">
        <f t="shared" ca="1" si="34"/>
        <v>0</v>
      </c>
      <c r="E68" s="611">
        <f ca="1">IF(B68="","",SUM(D68,D69))</f>
        <v>0</v>
      </c>
      <c r="F68" s="611">
        <f ca="1">IF(B68="","",E68-AC68)</f>
        <v>-10</v>
      </c>
      <c r="G68" s="96" t="str">
        <f ca="1">IF($B68="","",IF(ISBLANK(INDIRECT(ADDRESS($B68,G$1,,,"Score"))),"",1))</f>
        <v/>
      </c>
      <c r="H68" s="96" t="str">
        <f ca="1">IF($B68="","",IF(ISBLANK(INDIRECT(ADDRESS($B68,H$1,,,"Score"))),"",1))</f>
        <v/>
      </c>
      <c r="I68" s="99" t="str">
        <f ca="1">IF(H68=1,F68,"")</f>
        <v/>
      </c>
      <c r="J68" s="96" t="str">
        <f t="shared" ca="1" si="24"/>
        <v/>
      </c>
      <c r="K68" s="96" t="str">
        <f t="shared" ca="1" si="24"/>
        <v/>
      </c>
      <c r="L68" s="96" t="str">
        <f t="shared" ca="1" si="24"/>
        <v/>
      </c>
      <c r="M68" s="84">
        <f t="shared" ca="1" si="25"/>
        <v>1</v>
      </c>
      <c r="N68" s="84">
        <f t="shared" ca="1" si="25"/>
        <v>0</v>
      </c>
      <c r="O68" s="96">
        <f t="shared" ca="1" si="25"/>
        <v>0</v>
      </c>
      <c r="P68" s="96">
        <f t="shared" ca="1" si="25"/>
        <v>0</v>
      </c>
      <c r="Q68" s="99">
        <f t="shared" ca="1" si="26"/>
        <v>0</v>
      </c>
      <c r="R68" s="96">
        <f t="shared" ca="1" si="25"/>
        <v>0</v>
      </c>
      <c r="S68" s="96">
        <f t="shared" ca="1" si="25"/>
        <v>0</v>
      </c>
      <c r="T68" s="99">
        <f t="shared" ca="1" si="27"/>
        <v>0</v>
      </c>
      <c r="U68" s="96">
        <f t="shared" ca="1" si="35"/>
        <v>0</v>
      </c>
      <c r="V68" s="611" t="str">
        <f ca="1">IF(ISNA(MATCH($A68,'Jam Timer'!A$45:A$69,0)),"",INDIRECT(ADDRESS(MATCH($A68,'Jam Timer'!A$45:A$69,0)+ROW('Jam Timer'!A$44),V$1,,,"Jam Timer")))</f>
        <v/>
      </c>
      <c r="W68" s="611" t="str">
        <f ca="1">IF(OR(V68="",V68=0),"",60*E68/V68)</f>
        <v/>
      </c>
      <c r="Y68" s="611">
        <f>Y66+1</f>
        <v>4</v>
      </c>
      <c r="Z68" s="84">
        <f ca="1">IF(ISNA(MATCH($Y68,Score!AH$62:AH$111,0)),"",MATCH($Y68,Score!AH$62:AH$111,0)+ROW(Score!AH$61) )</f>
        <v>68</v>
      </c>
      <c r="AA68" s="84" t="str">
        <f t="shared" ca="1" si="28"/>
        <v>28</v>
      </c>
      <c r="AB68" s="84">
        <f t="shared" ca="1" si="28"/>
        <v>10</v>
      </c>
      <c r="AC68" s="611">
        <f ca="1">IF(Z68="","",SUM(AB68,AB69))</f>
        <v>10</v>
      </c>
      <c r="AD68" s="611">
        <f ca="1">IF(Z68="","",AC68-E68)</f>
        <v>10</v>
      </c>
      <c r="AE68" s="96" t="str">
        <f ca="1">IF($Z68="","",IF(ISBLANK(INDIRECT(ADDRESS($Z68,AE$1,,,"Score"))),"",1))</f>
        <v/>
      </c>
      <c r="AF68" s="96">
        <f ca="1">IF($Z68="","",IF(ISBLANK(INDIRECT(ADDRESS($Z68,AF$1,,,"Score"))),"",1))</f>
        <v>1</v>
      </c>
      <c r="AG68" s="99">
        <f ca="1">IF(AF68=1,AD68,"")</f>
        <v>10</v>
      </c>
      <c r="AH68" s="96" t="str">
        <f t="shared" ca="1" si="29"/>
        <v/>
      </c>
      <c r="AI68" s="96" t="str">
        <f t="shared" ca="1" si="29"/>
        <v/>
      </c>
      <c r="AJ68" s="96" t="str">
        <f t="shared" ca="1" si="29"/>
        <v/>
      </c>
      <c r="AK68" s="84">
        <f t="shared" ca="1" si="30"/>
        <v>2</v>
      </c>
      <c r="AL68" s="84">
        <f t="shared" ca="1" si="30"/>
        <v>0</v>
      </c>
      <c r="AM68" s="96">
        <f t="shared" ca="1" si="30"/>
        <v>3</v>
      </c>
      <c r="AN68" s="96">
        <f t="shared" ca="1" si="30"/>
        <v>2</v>
      </c>
      <c r="AO68" s="99">
        <f t="shared" ca="1" si="31"/>
        <v>5</v>
      </c>
      <c r="AP68" s="96">
        <f t="shared" ca="1" si="30"/>
        <v>0</v>
      </c>
      <c r="AQ68" s="96">
        <f t="shared" ca="1" si="30"/>
        <v>0</v>
      </c>
      <c r="AR68" s="99">
        <f t="shared" ca="1" si="32"/>
        <v>0</v>
      </c>
      <c r="AS68" s="96">
        <f t="shared" ca="1" si="33"/>
        <v>0</v>
      </c>
      <c r="AT68" s="611" t="str">
        <f ca="1">V68</f>
        <v/>
      </c>
      <c r="AU68" s="611" t="str">
        <f ca="1">IF(OR(AT68="",AT68=0),"",60*AC68/AT68)</f>
        <v/>
      </c>
    </row>
    <row r="69" spans="1:47">
      <c r="A69" s="1204"/>
      <c r="B69" s="84" t="str">
        <f ca="1">IF($B68="","",IF(INDIRECT(ADDRESS($B68+2,C$1-1,,,"Score"))="SP",$B68+2,""))</f>
        <v/>
      </c>
      <c r="C69" s="84" t="str">
        <f t="shared" ca="1" si="34"/>
        <v/>
      </c>
      <c r="D69" s="84" t="str">
        <f t="shared" ca="1" si="34"/>
        <v/>
      </c>
      <c r="E69" s="611"/>
      <c r="F69" s="611"/>
      <c r="G69" s="96"/>
      <c r="H69" s="101"/>
      <c r="I69" s="99"/>
      <c r="J69" s="96" t="str">
        <f t="shared" ca="1" si="24"/>
        <v/>
      </c>
      <c r="K69" s="96" t="str">
        <f t="shared" ca="1" si="24"/>
        <v/>
      </c>
      <c r="L69" s="96" t="str">
        <f t="shared" ca="1" si="24"/>
        <v/>
      </c>
      <c r="M69" s="84" t="str">
        <f t="shared" ca="1" si="25"/>
        <v/>
      </c>
      <c r="N69" s="84" t="str">
        <f t="shared" ca="1" si="25"/>
        <v/>
      </c>
      <c r="O69" s="96" t="str">
        <f t="shared" ca="1" si="25"/>
        <v/>
      </c>
      <c r="P69" s="96" t="str">
        <f t="shared" ca="1" si="25"/>
        <v/>
      </c>
      <c r="Q69" s="99" t="str">
        <f t="shared" ca="1" si="26"/>
        <v/>
      </c>
      <c r="R69" s="96" t="str">
        <f t="shared" ca="1" si="25"/>
        <v/>
      </c>
      <c r="S69" s="96" t="str">
        <f t="shared" ca="1" si="25"/>
        <v/>
      </c>
      <c r="T69" s="99" t="str">
        <f t="shared" ca="1" si="27"/>
        <v/>
      </c>
      <c r="U69" s="96" t="str">
        <f t="shared" ca="1" si="35"/>
        <v/>
      </c>
      <c r="V69" s="611"/>
      <c r="W69" s="611"/>
      <c r="Y69" s="611"/>
      <c r="Z69" s="84" t="str">
        <f ca="1">IF($Z68="","",IF(INDIRECT(ADDRESS($Z68+2,AA$1-1,,,"Score"))="SP",$Z68+2,""))</f>
        <v/>
      </c>
      <c r="AA69" s="84" t="str">
        <f t="shared" ca="1" si="28"/>
        <v/>
      </c>
      <c r="AB69" s="84" t="str">
        <f t="shared" ca="1" si="28"/>
        <v/>
      </c>
      <c r="AC69" s="611"/>
      <c r="AD69" s="611"/>
      <c r="AE69" s="96"/>
      <c r="AF69" s="101"/>
      <c r="AG69" s="99"/>
      <c r="AH69" s="96" t="str">
        <f t="shared" ca="1" si="29"/>
        <v/>
      </c>
      <c r="AI69" s="96" t="str">
        <f t="shared" ca="1" si="29"/>
        <v/>
      </c>
      <c r="AJ69" s="96" t="str">
        <f t="shared" ca="1" si="29"/>
        <v/>
      </c>
      <c r="AK69" s="84" t="str">
        <f t="shared" ca="1" si="30"/>
        <v/>
      </c>
      <c r="AL69" s="84" t="str">
        <f t="shared" ca="1" si="30"/>
        <v/>
      </c>
      <c r="AM69" s="96" t="str">
        <f t="shared" ca="1" si="30"/>
        <v/>
      </c>
      <c r="AN69" s="96" t="str">
        <f t="shared" ca="1" si="30"/>
        <v/>
      </c>
      <c r="AO69" s="99" t="str">
        <f t="shared" ca="1" si="31"/>
        <v/>
      </c>
      <c r="AP69" s="96" t="str">
        <f t="shared" ca="1" si="30"/>
        <v/>
      </c>
      <c r="AQ69" s="96" t="str">
        <f t="shared" ca="1" si="30"/>
        <v/>
      </c>
      <c r="AR69" s="99" t="str">
        <f t="shared" ca="1" si="32"/>
        <v/>
      </c>
      <c r="AS69" s="96" t="str">
        <f t="shared" ca="1" si="33"/>
        <v/>
      </c>
      <c r="AT69" s="611"/>
      <c r="AU69" s="611"/>
    </row>
    <row r="70" spans="1:47">
      <c r="A70" s="1203">
        <f>A68+1</f>
        <v>5</v>
      </c>
      <c r="B70" s="80">
        <f ca="1">IF(ISNA(MATCH($A70,Score!A$62:A$111,0)),"",MATCH($A70,Score!A$62:A$111,0)+ROW(Score!A$61))</f>
        <v>70</v>
      </c>
      <c r="C70" s="80" t="str">
        <f t="shared" ca="1" si="34"/>
        <v>68</v>
      </c>
      <c r="D70" s="80">
        <f t="shared" ca="1" si="34"/>
        <v>0</v>
      </c>
      <c r="E70" s="610">
        <f ca="1">IF(B70="","",SUM(D70,D71))</f>
        <v>0</v>
      </c>
      <c r="F70" s="610">
        <f ca="1">IF(B70="","",E70-AC70)</f>
        <v>-9</v>
      </c>
      <c r="G70" s="97" t="str">
        <f t="shared" ca="1" si="24"/>
        <v/>
      </c>
      <c r="H70" s="97" t="str">
        <f t="shared" ca="1" si="24"/>
        <v/>
      </c>
      <c r="I70" s="95" t="str">
        <f ca="1">IF(H70=1,F70,"")</f>
        <v/>
      </c>
      <c r="J70" s="97" t="str">
        <f t="shared" ca="1" si="24"/>
        <v/>
      </c>
      <c r="K70" s="97" t="str">
        <f t="shared" ca="1" si="24"/>
        <v/>
      </c>
      <c r="L70" s="97" t="str">
        <f t="shared" ca="1" si="24"/>
        <v/>
      </c>
      <c r="M70" s="80">
        <f t="shared" ca="1" si="25"/>
        <v>1</v>
      </c>
      <c r="N70" s="80">
        <f t="shared" ca="1" si="25"/>
        <v>0</v>
      </c>
      <c r="O70" s="97">
        <f t="shared" ca="1" si="25"/>
        <v>0</v>
      </c>
      <c r="P70" s="97">
        <f t="shared" ca="1" si="25"/>
        <v>0</v>
      </c>
      <c r="Q70" s="95">
        <f t="shared" ca="1" si="26"/>
        <v>0</v>
      </c>
      <c r="R70" s="97">
        <f t="shared" ca="1" si="25"/>
        <v>0</v>
      </c>
      <c r="S70" s="97">
        <f t="shared" ca="1" si="25"/>
        <v>0</v>
      </c>
      <c r="T70" s="95">
        <f t="shared" ca="1" si="27"/>
        <v>0</v>
      </c>
      <c r="U70" s="97">
        <f t="shared" ca="1" si="35"/>
        <v>0</v>
      </c>
      <c r="V70" s="612" t="str">
        <f ca="1">IF(ISNA(MATCH($A70,'Jam Timer'!A$45:A$69,0)),"",INDIRECT(ADDRESS(MATCH($A70,'Jam Timer'!A$45:A$69,0)+ROW('Jam Timer'!A$44),V$1,,,"Jam Timer")))</f>
        <v/>
      </c>
      <c r="W70" s="612" t="str">
        <f ca="1">IF(OR(V70="",V70=0),"",60*E70/V70)</f>
        <v/>
      </c>
      <c r="Y70" s="610">
        <f>Y68+1</f>
        <v>5</v>
      </c>
      <c r="Z70" s="80">
        <f ca="1">IF(ISNA(MATCH($Y70,Score!AH$62:AH$111,0)),"",MATCH($Y70,Score!AH$62:AH$111,0)+ROW(Score!AH$61) )</f>
        <v>70</v>
      </c>
      <c r="AA70" s="80" t="str">
        <f t="shared" ca="1" si="28"/>
        <v>989</v>
      </c>
      <c r="AB70" s="80">
        <f t="shared" ca="1" si="28"/>
        <v>9</v>
      </c>
      <c r="AC70" s="610">
        <f ca="1">IF(Z70="","",SUM(AB70,AB71))</f>
        <v>9</v>
      </c>
      <c r="AD70" s="610">
        <f ca="1">IF(Z70="","",AC70-E70)</f>
        <v>9</v>
      </c>
      <c r="AE70" s="97" t="str">
        <f ca="1">IF($Z70="","",IF(ISBLANK(INDIRECT(ADDRESS($Z70,AE$1,,,"Score"))),"",1))</f>
        <v/>
      </c>
      <c r="AF70" s="97">
        <f ca="1">IF($Z70="","",IF(ISBLANK(INDIRECT(ADDRESS($Z70,AF$1,,,"Score"))),"",1))</f>
        <v>1</v>
      </c>
      <c r="AG70" s="95">
        <f ca="1">IF(AF70=1,AD70,"")</f>
        <v>9</v>
      </c>
      <c r="AH70" s="97">
        <f t="shared" ca="1" si="29"/>
        <v>1</v>
      </c>
      <c r="AI70" s="97" t="str">
        <f t="shared" ca="1" si="29"/>
        <v/>
      </c>
      <c r="AJ70" s="97" t="str">
        <f t="shared" ca="1" si="29"/>
        <v/>
      </c>
      <c r="AK70" s="80">
        <f t="shared" ca="1" si="30"/>
        <v>2</v>
      </c>
      <c r="AL70" s="80">
        <f t="shared" ca="1" si="30"/>
        <v>0</v>
      </c>
      <c r="AM70" s="97">
        <f t="shared" ca="1" si="30"/>
        <v>4</v>
      </c>
      <c r="AN70" s="97">
        <f t="shared" ca="1" si="30"/>
        <v>0</v>
      </c>
      <c r="AO70" s="95">
        <f t="shared" ca="1" si="31"/>
        <v>4</v>
      </c>
      <c r="AP70" s="97">
        <f t="shared" ca="1" si="30"/>
        <v>0</v>
      </c>
      <c r="AQ70" s="97">
        <f t="shared" ca="1" si="30"/>
        <v>0</v>
      </c>
      <c r="AR70" s="95">
        <f t="shared" ca="1" si="32"/>
        <v>0</v>
      </c>
      <c r="AS70" s="97">
        <f t="shared" ca="1" si="33"/>
        <v>0</v>
      </c>
      <c r="AT70" s="612" t="str">
        <f ca="1">V70</f>
        <v/>
      </c>
      <c r="AU70" s="612" t="str">
        <f ca="1">IF(OR(AT70="",AT70=0),"",60*AC70/AT70)</f>
        <v/>
      </c>
    </row>
    <row r="71" spans="1:47">
      <c r="A71" s="1203"/>
      <c r="B71" s="80" t="str">
        <f ca="1">IF($B70="","",IF(INDIRECT(ADDRESS($B70+2,C$1-1,,,"Score"))="SP",$B70+2,""))</f>
        <v/>
      </c>
      <c r="C71" s="80" t="str">
        <f t="shared" ca="1" si="34"/>
        <v/>
      </c>
      <c r="D71" s="80" t="str">
        <f t="shared" ca="1" si="34"/>
        <v/>
      </c>
      <c r="E71" s="610"/>
      <c r="F71" s="610"/>
      <c r="G71" s="97"/>
      <c r="H71" s="97"/>
      <c r="I71" s="95"/>
      <c r="J71" s="97" t="str">
        <f t="shared" ca="1" si="24"/>
        <v/>
      </c>
      <c r="K71" s="97" t="str">
        <f t="shared" ca="1" si="24"/>
        <v/>
      </c>
      <c r="L71" s="97" t="str">
        <f t="shared" ca="1" si="24"/>
        <v/>
      </c>
      <c r="M71" s="80" t="str">
        <f t="shared" ca="1" si="25"/>
        <v/>
      </c>
      <c r="N71" s="80" t="str">
        <f t="shared" ca="1" si="25"/>
        <v/>
      </c>
      <c r="O71" s="97" t="str">
        <f t="shared" ca="1" si="25"/>
        <v/>
      </c>
      <c r="P71" s="97" t="str">
        <f t="shared" ca="1" si="25"/>
        <v/>
      </c>
      <c r="Q71" s="95" t="str">
        <f t="shared" ca="1" si="26"/>
        <v/>
      </c>
      <c r="R71" s="97" t="str">
        <f t="shared" ca="1" si="25"/>
        <v/>
      </c>
      <c r="S71" s="97" t="str">
        <f t="shared" ca="1" si="25"/>
        <v/>
      </c>
      <c r="T71" s="95" t="str">
        <f t="shared" ca="1" si="27"/>
        <v/>
      </c>
      <c r="U71" s="97" t="str">
        <f t="shared" ca="1" si="35"/>
        <v/>
      </c>
      <c r="V71" s="612"/>
      <c r="W71" s="612"/>
      <c r="Y71" s="610"/>
      <c r="Z71" s="80" t="str">
        <f ca="1">IF($Z70="","",IF(INDIRECT(ADDRESS($Z70+2,AA$1-1,,,"Score"))="SP",$Z70+2,""))</f>
        <v/>
      </c>
      <c r="AA71" s="80" t="str">
        <f t="shared" ca="1" si="28"/>
        <v/>
      </c>
      <c r="AB71" s="80" t="str">
        <f t="shared" ca="1" si="28"/>
        <v/>
      </c>
      <c r="AC71" s="610"/>
      <c r="AD71" s="610"/>
      <c r="AE71" s="97"/>
      <c r="AF71" s="97"/>
      <c r="AG71" s="95"/>
      <c r="AH71" s="97" t="str">
        <f t="shared" ca="1" si="29"/>
        <v/>
      </c>
      <c r="AI71" s="97" t="str">
        <f t="shared" ca="1" si="29"/>
        <v/>
      </c>
      <c r="AJ71" s="97" t="str">
        <f t="shared" ca="1" si="29"/>
        <v/>
      </c>
      <c r="AK71" s="80" t="str">
        <f t="shared" ca="1" si="30"/>
        <v/>
      </c>
      <c r="AL71" s="80" t="str">
        <f t="shared" ca="1" si="30"/>
        <v/>
      </c>
      <c r="AM71" s="97" t="str">
        <f t="shared" ca="1" si="30"/>
        <v/>
      </c>
      <c r="AN71" s="97" t="str">
        <f t="shared" ca="1" si="30"/>
        <v/>
      </c>
      <c r="AO71" s="95" t="str">
        <f t="shared" ca="1" si="31"/>
        <v/>
      </c>
      <c r="AP71" s="97" t="str">
        <f t="shared" ca="1" si="30"/>
        <v/>
      </c>
      <c r="AQ71" s="97" t="str">
        <f t="shared" ca="1" si="30"/>
        <v/>
      </c>
      <c r="AR71" s="95" t="str">
        <f t="shared" ca="1" si="32"/>
        <v/>
      </c>
      <c r="AS71" s="97" t="str">
        <f t="shared" ca="1" si="33"/>
        <v/>
      </c>
      <c r="AT71" s="612"/>
      <c r="AU71" s="612"/>
    </row>
    <row r="72" spans="1:47">
      <c r="A72" s="1204">
        <f>A70+1</f>
        <v>6</v>
      </c>
      <c r="B72" s="84">
        <f ca="1">IF(ISNA(MATCH($A72,Score!A$62:A$111,0)),"",MATCH($A72,Score!A$62:A$111,0)+ROW(Score!A$61))</f>
        <v>72</v>
      </c>
      <c r="C72" s="84" t="str">
        <f t="shared" ca="1" si="34"/>
        <v>fish</v>
      </c>
      <c r="D72" s="84">
        <f t="shared" ca="1" si="34"/>
        <v>0</v>
      </c>
      <c r="E72" s="611">
        <f ca="1">IF(B72="","",SUM(D72,D73))</f>
        <v>0</v>
      </c>
      <c r="F72" s="611">
        <f ca="1">IF(B72="","",E72-AC72)</f>
        <v>-4</v>
      </c>
      <c r="G72" s="96" t="str">
        <f ca="1">IF($B72="","",IF(ISBLANK(INDIRECT(ADDRESS($B72,G$1,,,"Score"))),"",1))</f>
        <v/>
      </c>
      <c r="H72" s="96" t="str">
        <f ca="1">IF($B72="","",IF(ISBLANK(INDIRECT(ADDRESS($B72,H$1,,,"Score"))),"",1))</f>
        <v/>
      </c>
      <c r="I72" s="99" t="str">
        <f ca="1">IF(H72=1,F72,"")</f>
        <v/>
      </c>
      <c r="J72" s="96" t="str">
        <f t="shared" ca="1" si="24"/>
        <v/>
      </c>
      <c r="K72" s="96" t="str">
        <f t="shared" ca="1" si="24"/>
        <v/>
      </c>
      <c r="L72" s="96" t="str">
        <f t="shared" ca="1" si="24"/>
        <v/>
      </c>
      <c r="M72" s="84">
        <f t="shared" ca="1" si="25"/>
        <v>1</v>
      </c>
      <c r="N72" s="84">
        <f t="shared" ca="1" si="25"/>
        <v>0</v>
      </c>
      <c r="O72" s="96">
        <f t="shared" ca="1" si="25"/>
        <v>0</v>
      </c>
      <c r="P72" s="96">
        <f t="shared" ca="1" si="25"/>
        <v>0</v>
      </c>
      <c r="Q72" s="99">
        <f t="shared" ca="1" si="26"/>
        <v>0</v>
      </c>
      <c r="R72" s="96">
        <f t="shared" ca="1" si="25"/>
        <v>0</v>
      </c>
      <c r="S72" s="96">
        <f t="shared" ca="1" si="25"/>
        <v>0</v>
      </c>
      <c r="T72" s="99">
        <f t="shared" ca="1" si="27"/>
        <v>0</v>
      </c>
      <c r="U72" s="96">
        <f t="shared" ca="1" si="35"/>
        <v>0</v>
      </c>
      <c r="V72" s="611" t="str">
        <f ca="1">IF(ISNA(MATCH($A72,'Jam Timer'!A$45:A$69,0)),"",INDIRECT(ADDRESS(MATCH($A72,'Jam Timer'!A$45:A$69,0)+ROW('Jam Timer'!A$44),V$1,,,"Jam Timer")))</f>
        <v/>
      </c>
      <c r="W72" s="611" t="str">
        <f ca="1">IF(OR(V72="",V72=0),"",60*E72/V72)</f>
        <v/>
      </c>
      <c r="Y72" s="611">
        <f>Y70+1</f>
        <v>6</v>
      </c>
      <c r="Z72" s="84">
        <f ca="1">IF(ISNA(MATCH($Y72,Score!AH$62:AH$111,0)),"",MATCH($Y72,Score!AH$62:AH$111,0)+ROW(Score!AH$61) )</f>
        <v>72</v>
      </c>
      <c r="AA72" s="84" t="str">
        <f t="shared" ca="1" si="28"/>
        <v>33 1/2</v>
      </c>
      <c r="AB72" s="84">
        <f t="shared" ca="1" si="28"/>
        <v>4</v>
      </c>
      <c r="AC72" s="611">
        <f ca="1">IF(Z72="","",SUM(AB72,AB73))</f>
        <v>4</v>
      </c>
      <c r="AD72" s="611">
        <f ca="1">IF(Z72="","",AC72-E72)</f>
        <v>4</v>
      </c>
      <c r="AE72" s="96" t="str">
        <f ca="1">IF($Z72="","",IF(ISBLANK(INDIRECT(ADDRESS($Z72,AE$1,,,"Score"))),"",1))</f>
        <v/>
      </c>
      <c r="AF72" s="96">
        <f ca="1">IF($Z72="","",IF(ISBLANK(INDIRECT(ADDRESS($Z72,AF$1,,,"Score"))),"",1))</f>
        <v>1</v>
      </c>
      <c r="AG72" s="99">
        <f ca="1">IF(AF72=1,AD72,"")</f>
        <v>4</v>
      </c>
      <c r="AH72" s="96">
        <f t="shared" ca="1" si="29"/>
        <v>1</v>
      </c>
      <c r="AI72" s="96" t="str">
        <f t="shared" ca="1" si="29"/>
        <v/>
      </c>
      <c r="AJ72" s="96" t="str">
        <f t="shared" ca="1" si="29"/>
        <v/>
      </c>
      <c r="AK72" s="84">
        <f t="shared" ca="1" si="30"/>
        <v>1</v>
      </c>
      <c r="AL72" s="84">
        <f t="shared" ca="1" si="30"/>
        <v>0</v>
      </c>
      <c r="AM72" s="96">
        <f t="shared" ca="1" si="30"/>
        <v>1</v>
      </c>
      <c r="AN72" s="96">
        <f t="shared" ca="1" si="30"/>
        <v>0</v>
      </c>
      <c r="AO72" s="99">
        <f t="shared" ca="1" si="31"/>
        <v>1</v>
      </c>
      <c r="AP72" s="96">
        <f t="shared" ca="1" si="30"/>
        <v>0</v>
      </c>
      <c r="AQ72" s="96">
        <f t="shared" ca="1" si="30"/>
        <v>0</v>
      </c>
      <c r="AR72" s="99">
        <f t="shared" ca="1" si="32"/>
        <v>0</v>
      </c>
      <c r="AS72" s="96">
        <f t="shared" ca="1" si="33"/>
        <v>0</v>
      </c>
      <c r="AT72" s="611" t="str">
        <f ca="1">V72</f>
        <v/>
      </c>
      <c r="AU72" s="611" t="str">
        <f ca="1">IF(OR(AT72="",AT72=0),"",60*AC72/AT72)</f>
        <v/>
      </c>
    </row>
    <row r="73" spans="1:47">
      <c r="A73" s="1204"/>
      <c r="B73" s="84" t="str">
        <f ca="1">IF($B72="","",IF(INDIRECT(ADDRESS($B72+2,C$1-1,,,"Score"))="SP",$B72+2,""))</f>
        <v/>
      </c>
      <c r="C73" s="84" t="str">
        <f t="shared" ca="1" si="34"/>
        <v/>
      </c>
      <c r="D73" s="84" t="str">
        <f t="shared" ca="1" si="34"/>
        <v/>
      </c>
      <c r="E73" s="611"/>
      <c r="F73" s="611"/>
      <c r="G73" s="96"/>
      <c r="H73" s="101"/>
      <c r="I73" s="99"/>
      <c r="J73" s="96" t="str">
        <f t="shared" ca="1" si="24"/>
        <v/>
      </c>
      <c r="K73" s="96" t="str">
        <f t="shared" ca="1" si="24"/>
        <v/>
      </c>
      <c r="L73" s="96" t="str">
        <f t="shared" ca="1" si="24"/>
        <v/>
      </c>
      <c r="M73" s="84" t="str">
        <f t="shared" ca="1" si="25"/>
        <v/>
      </c>
      <c r="N73" s="84" t="str">
        <f t="shared" ca="1" si="25"/>
        <v/>
      </c>
      <c r="O73" s="96" t="str">
        <f t="shared" ca="1" si="25"/>
        <v/>
      </c>
      <c r="P73" s="96" t="str">
        <f t="shared" ca="1" si="25"/>
        <v/>
      </c>
      <c r="Q73" s="99" t="str">
        <f t="shared" ca="1" si="26"/>
        <v/>
      </c>
      <c r="R73" s="96" t="str">
        <f t="shared" ca="1" si="25"/>
        <v/>
      </c>
      <c r="S73" s="96" t="str">
        <f t="shared" ca="1" si="25"/>
        <v/>
      </c>
      <c r="T73" s="99" t="str">
        <f t="shared" ca="1" si="27"/>
        <v/>
      </c>
      <c r="U73" s="96" t="str">
        <f t="shared" ca="1" si="35"/>
        <v/>
      </c>
      <c r="V73" s="611"/>
      <c r="W73" s="611"/>
      <c r="Y73" s="611"/>
      <c r="Z73" s="84" t="str">
        <f ca="1">IF($Z72="","",IF(INDIRECT(ADDRESS($Z72+2,AA$1-1,,,"Score"))="SP",$Z72+2,""))</f>
        <v/>
      </c>
      <c r="AA73" s="84" t="str">
        <f t="shared" ca="1" si="28"/>
        <v/>
      </c>
      <c r="AB73" s="84" t="str">
        <f t="shared" ca="1" si="28"/>
        <v/>
      </c>
      <c r="AC73" s="611"/>
      <c r="AD73" s="611"/>
      <c r="AE73" s="96"/>
      <c r="AF73" s="101"/>
      <c r="AG73" s="99"/>
      <c r="AH73" s="96" t="str">
        <f t="shared" ca="1" si="29"/>
        <v/>
      </c>
      <c r="AI73" s="96" t="str">
        <f t="shared" ca="1" si="29"/>
        <v/>
      </c>
      <c r="AJ73" s="96" t="str">
        <f t="shared" ca="1" si="29"/>
        <v/>
      </c>
      <c r="AK73" s="84" t="str">
        <f t="shared" ca="1" si="30"/>
        <v/>
      </c>
      <c r="AL73" s="84" t="str">
        <f t="shared" ca="1" si="30"/>
        <v/>
      </c>
      <c r="AM73" s="96" t="str">
        <f t="shared" ca="1" si="30"/>
        <v/>
      </c>
      <c r="AN73" s="96" t="str">
        <f t="shared" ca="1" si="30"/>
        <v/>
      </c>
      <c r="AO73" s="99" t="str">
        <f t="shared" ca="1" si="31"/>
        <v/>
      </c>
      <c r="AP73" s="96" t="str">
        <f t="shared" ca="1" si="30"/>
        <v/>
      </c>
      <c r="AQ73" s="96" t="str">
        <f t="shared" ca="1" si="30"/>
        <v/>
      </c>
      <c r="AR73" s="99" t="str">
        <f t="shared" ca="1" si="32"/>
        <v/>
      </c>
      <c r="AS73" s="96" t="str">
        <f t="shared" ca="1" si="33"/>
        <v/>
      </c>
      <c r="AT73" s="611"/>
      <c r="AU73" s="611"/>
    </row>
    <row r="74" spans="1:47">
      <c r="A74" s="1203">
        <f>A72+1</f>
        <v>7</v>
      </c>
      <c r="B74" s="80">
        <f ca="1">IF(ISNA(MATCH($A74,Score!A$62:A$111,0)),"",MATCH($A74,Score!A$62:A$111,0)+ROW(Score!A$61))</f>
        <v>74</v>
      </c>
      <c r="C74" s="80" t="str">
        <f t="shared" ca="1" si="34"/>
        <v>71</v>
      </c>
      <c r="D74" s="80">
        <f t="shared" ca="1" si="34"/>
        <v>4</v>
      </c>
      <c r="E74" s="610">
        <f ca="1">IF(B74="","",SUM(D74,D75))</f>
        <v>4</v>
      </c>
      <c r="F74" s="610">
        <f ca="1">IF(B74="","",E74-AC74)</f>
        <v>0</v>
      </c>
      <c r="G74" s="97" t="str">
        <f t="shared" ca="1" si="24"/>
        <v/>
      </c>
      <c r="H74" s="97" t="str">
        <f t="shared" ca="1" si="24"/>
        <v/>
      </c>
      <c r="I74" s="95" t="str">
        <f ca="1">IF(H74=1,F74,"")</f>
        <v/>
      </c>
      <c r="J74" s="97" t="str">
        <f t="shared" ca="1" si="24"/>
        <v/>
      </c>
      <c r="K74" s="97" t="str">
        <f t="shared" ca="1" si="24"/>
        <v/>
      </c>
      <c r="L74" s="97" t="str">
        <f t="shared" ca="1" si="24"/>
        <v/>
      </c>
      <c r="M74" s="80">
        <f t="shared" ca="1" si="25"/>
        <v>1</v>
      </c>
      <c r="N74" s="80">
        <f t="shared" ca="1" si="25"/>
        <v>0</v>
      </c>
      <c r="O74" s="97">
        <f t="shared" ca="1" si="25"/>
        <v>2</v>
      </c>
      <c r="P74" s="97">
        <f t="shared" ca="1" si="25"/>
        <v>0</v>
      </c>
      <c r="Q74" s="95">
        <f t="shared" ca="1" si="26"/>
        <v>2</v>
      </c>
      <c r="R74" s="97">
        <f t="shared" ca="1" si="25"/>
        <v>0</v>
      </c>
      <c r="S74" s="97">
        <f t="shared" ca="1" si="25"/>
        <v>0</v>
      </c>
      <c r="T74" s="95">
        <f t="shared" ca="1" si="27"/>
        <v>0</v>
      </c>
      <c r="U74" s="97">
        <f t="shared" ca="1" si="35"/>
        <v>0</v>
      </c>
      <c r="V74" s="612" t="str">
        <f ca="1">IF(ISNA(MATCH($A74,'Jam Timer'!A$45:A$69,0)),"",INDIRECT(ADDRESS(MATCH($A74,'Jam Timer'!A$45:A$69,0)+ROW('Jam Timer'!A$44),V$1,,,"Jam Timer")))</f>
        <v/>
      </c>
      <c r="W74" s="612" t="str">
        <f ca="1">IF(OR(V74="",V74=0),"",60*E74/V74)</f>
        <v/>
      </c>
      <c r="Y74" s="610">
        <f>Y72+1</f>
        <v>7</v>
      </c>
      <c r="Z74" s="80">
        <f ca="1">IF(ISNA(MATCH($Y74,Score!AH$62:AH$111,0)),"",MATCH($Y74,Score!AH$62:AH$111,0)+ROW(Score!AH$61) )</f>
        <v>74</v>
      </c>
      <c r="AA74" s="80" t="str">
        <f t="shared" ca="1" si="28"/>
        <v>3CC</v>
      </c>
      <c r="AB74" s="80">
        <f t="shared" ca="1" si="28"/>
        <v>4</v>
      </c>
      <c r="AC74" s="610">
        <f ca="1">IF(Z74="","",SUM(AB74,AB75))</f>
        <v>4</v>
      </c>
      <c r="AD74" s="610">
        <f ca="1">IF(Z74="","",AC74-E74)</f>
        <v>0</v>
      </c>
      <c r="AE74" s="97" t="str">
        <f ca="1">IF($Z74="","",IF(ISBLANK(INDIRECT(ADDRESS($Z74,AE$1,,,"Score"))),"",1))</f>
        <v/>
      </c>
      <c r="AF74" s="97">
        <f ca="1">IF($Z74="","",IF(ISBLANK(INDIRECT(ADDRESS($Z74,AF$1,,,"Score"))),"",1))</f>
        <v>1</v>
      </c>
      <c r="AG74" s="95">
        <f ca="1">IF(AF74=1,AD74,"")</f>
        <v>0</v>
      </c>
      <c r="AH74" s="97" t="str">
        <f t="shared" ca="1" si="29"/>
        <v/>
      </c>
      <c r="AI74" s="97" t="str">
        <f t="shared" ca="1" si="29"/>
        <v/>
      </c>
      <c r="AJ74" s="97" t="str">
        <f t="shared" ca="1" si="29"/>
        <v/>
      </c>
      <c r="AK74" s="80">
        <f t="shared" ca="1" si="30"/>
        <v>1</v>
      </c>
      <c r="AL74" s="80">
        <f t="shared" ca="1" si="30"/>
        <v>0</v>
      </c>
      <c r="AM74" s="97">
        <f t="shared" ca="1" si="30"/>
        <v>0</v>
      </c>
      <c r="AN74" s="97">
        <f t="shared" ca="1" si="30"/>
        <v>0</v>
      </c>
      <c r="AO74" s="95">
        <f t="shared" ca="1" si="31"/>
        <v>0</v>
      </c>
      <c r="AP74" s="97">
        <f t="shared" ca="1" si="30"/>
        <v>0</v>
      </c>
      <c r="AQ74" s="97">
        <f t="shared" ca="1" si="30"/>
        <v>0</v>
      </c>
      <c r="AR74" s="95">
        <f t="shared" ca="1" si="32"/>
        <v>0</v>
      </c>
      <c r="AS74" s="97">
        <f t="shared" ca="1" si="33"/>
        <v>0</v>
      </c>
      <c r="AT74" s="612" t="str">
        <f ca="1">V74</f>
        <v/>
      </c>
      <c r="AU74" s="612" t="str">
        <f ca="1">IF(OR(AT74="",AT74=0),"",60*AC74/AT74)</f>
        <v/>
      </c>
    </row>
    <row r="75" spans="1:47">
      <c r="A75" s="1203"/>
      <c r="B75" s="80" t="str">
        <f ca="1">IF($B74="","",IF(INDIRECT(ADDRESS($B74+2,C$1-1,,,"Score"))="SP",$B74+2,""))</f>
        <v/>
      </c>
      <c r="C75" s="80" t="str">
        <f t="shared" ca="1" si="34"/>
        <v/>
      </c>
      <c r="D75" s="80" t="str">
        <f t="shared" ca="1" si="34"/>
        <v/>
      </c>
      <c r="E75" s="610"/>
      <c r="F75" s="610"/>
      <c r="G75" s="97"/>
      <c r="H75" s="97"/>
      <c r="I75" s="95"/>
      <c r="J75" s="97" t="str">
        <f t="shared" ca="1" si="24"/>
        <v/>
      </c>
      <c r="K75" s="97" t="str">
        <f t="shared" ca="1" si="24"/>
        <v/>
      </c>
      <c r="L75" s="97" t="str">
        <f t="shared" ca="1" si="24"/>
        <v/>
      </c>
      <c r="M75" s="80" t="str">
        <f t="shared" ca="1" si="25"/>
        <v/>
      </c>
      <c r="N75" s="80" t="str">
        <f t="shared" ca="1" si="25"/>
        <v/>
      </c>
      <c r="O75" s="97" t="str">
        <f t="shared" ca="1" si="25"/>
        <v/>
      </c>
      <c r="P75" s="97" t="str">
        <f t="shared" ca="1" si="25"/>
        <v/>
      </c>
      <c r="Q75" s="95" t="str">
        <f t="shared" ca="1" si="26"/>
        <v/>
      </c>
      <c r="R75" s="97" t="str">
        <f t="shared" ca="1" si="25"/>
        <v/>
      </c>
      <c r="S75" s="97" t="str">
        <f t="shared" ca="1" si="25"/>
        <v/>
      </c>
      <c r="T75" s="95" t="str">
        <f t="shared" ca="1" si="27"/>
        <v/>
      </c>
      <c r="U75" s="97" t="str">
        <f t="shared" ca="1" si="35"/>
        <v/>
      </c>
      <c r="V75" s="612"/>
      <c r="W75" s="612"/>
      <c r="Y75" s="610"/>
      <c r="Z75" s="80" t="str">
        <f ca="1">IF($Z74="","",IF(INDIRECT(ADDRESS($Z74+2,AA$1-1,,,"Score"))="SP",$Z74+2,""))</f>
        <v/>
      </c>
      <c r="AA75" s="80" t="str">
        <f t="shared" ca="1" si="28"/>
        <v/>
      </c>
      <c r="AB75" s="80" t="str">
        <f t="shared" ca="1" si="28"/>
        <v/>
      </c>
      <c r="AC75" s="610"/>
      <c r="AD75" s="610"/>
      <c r="AE75" s="97"/>
      <c r="AF75" s="97"/>
      <c r="AG75" s="95"/>
      <c r="AH75" s="97" t="str">
        <f t="shared" ca="1" si="29"/>
        <v/>
      </c>
      <c r="AI75" s="97" t="str">
        <f t="shared" ca="1" si="29"/>
        <v/>
      </c>
      <c r="AJ75" s="97" t="str">
        <f t="shared" ca="1" si="29"/>
        <v/>
      </c>
      <c r="AK75" s="80" t="str">
        <f t="shared" ca="1" si="30"/>
        <v/>
      </c>
      <c r="AL75" s="80" t="str">
        <f t="shared" ca="1" si="30"/>
        <v/>
      </c>
      <c r="AM75" s="97" t="str">
        <f t="shared" ca="1" si="30"/>
        <v/>
      </c>
      <c r="AN75" s="97" t="str">
        <f t="shared" ca="1" si="30"/>
        <v/>
      </c>
      <c r="AO75" s="95" t="str">
        <f t="shared" ca="1" si="31"/>
        <v/>
      </c>
      <c r="AP75" s="97" t="str">
        <f t="shared" ca="1" si="30"/>
        <v/>
      </c>
      <c r="AQ75" s="97" t="str">
        <f t="shared" ca="1" si="30"/>
        <v/>
      </c>
      <c r="AR75" s="95" t="str">
        <f t="shared" ca="1" si="32"/>
        <v/>
      </c>
      <c r="AS75" s="97" t="str">
        <f t="shared" ca="1" si="33"/>
        <v/>
      </c>
      <c r="AT75" s="612"/>
      <c r="AU75" s="612"/>
    </row>
    <row r="76" spans="1:47">
      <c r="A76" s="1204">
        <f>A74+1</f>
        <v>8</v>
      </c>
      <c r="B76" s="84">
        <f ca="1">IF(ISNA(MATCH($A76,Score!A$62:A$111,0)),"",MATCH($A76,Score!A$62:A$111,0)+ROW(Score!A$61))</f>
        <v>76</v>
      </c>
      <c r="C76" s="84" t="str">
        <f t="shared" ca="1" si="34"/>
        <v>68</v>
      </c>
      <c r="D76" s="84">
        <f t="shared" ca="1" si="34"/>
        <v>0</v>
      </c>
      <c r="E76" s="611">
        <f ca="1">IF(B76="","",SUM(D76,D77))</f>
        <v>0</v>
      </c>
      <c r="F76" s="611">
        <f ca="1">IF(B76="","",E76-AC76)</f>
        <v>-14</v>
      </c>
      <c r="G76" s="96">
        <f ca="1">IF($B76="","",IF(ISBLANK(INDIRECT(ADDRESS($B76,G$1,,,"Score"))),"",1))</f>
        <v>1</v>
      </c>
      <c r="H76" s="96" t="str">
        <f ca="1">IF($B76="","",IF(ISBLANK(INDIRECT(ADDRESS($B76,H$1,,,"Score"))),"",1))</f>
        <v/>
      </c>
      <c r="I76" s="99" t="str">
        <f ca="1">IF(H76=1,F76,"")</f>
        <v/>
      </c>
      <c r="J76" s="96" t="str">
        <f t="shared" ca="1" si="24"/>
        <v/>
      </c>
      <c r="K76" s="96" t="str">
        <f t="shared" ca="1" si="24"/>
        <v/>
      </c>
      <c r="L76" s="96" t="str">
        <f t="shared" ca="1" si="24"/>
        <v/>
      </c>
      <c r="M76" s="84">
        <f t="shared" ca="1" si="25"/>
        <v>1</v>
      </c>
      <c r="N76" s="84">
        <f t="shared" ca="1" si="25"/>
        <v>0</v>
      </c>
      <c r="O76" s="96">
        <f t="shared" ca="1" si="25"/>
        <v>0</v>
      </c>
      <c r="P76" s="96">
        <f t="shared" ca="1" si="25"/>
        <v>0</v>
      </c>
      <c r="Q76" s="99">
        <f t="shared" ca="1" si="26"/>
        <v>0</v>
      </c>
      <c r="R76" s="96">
        <f t="shared" ca="1" si="25"/>
        <v>0</v>
      </c>
      <c r="S76" s="96">
        <f t="shared" ca="1" si="25"/>
        <v>0</v>
      </c>
      <c r="T76" s="99">
        <f t="shared" ca="1" si="27"/>
        <v>0</v>
      </c>
      <c r="U76" s="96">
        <f t="shared" ca="1" si="35"/>
        <v>0</v>
      </c>
      <c r="V76" s="611" t="str">
        <f ca="1">IF(ISNA(MATCH($A76,'Jam Timer'!A$45:A$69,0)),"",INDIRECT(ADDRESS(MATCH($A76,'Jam Timer'!A$45:A$69,0)+ROW('Jam Timer'!A$44),V$1,,,"Jam Timer")))</f>
        <v/>
      </c>
      <c r="W76" s="611" t="str">
        <f ca="1">IF(OR(V76="",V76=0),"",60*E76/V76)</f>
        <v/>
      </c>
      <c r="Y76" s="611">
        <f>Y74+1</f>
        <v>8</v>
      </c>
      <c r="Z76" s="84">
        <f ca="1">IF(ISNA(MATCH($Y76,Score!AH$62:AH$111,0)),"",MATCH($Y76,Score!AH$62:AH$111,0)+ROW(Score!AH$61) )</f>
        <v>76</v>
      </c>
      <c r="AA76" s="84" t="str">
        <f t="shared" ca="1" si="28"/>
        <v>5</v>
      </c>
      <c r="AB76" s="84">
        <f t="shared" ca="1" si="28"/>
        <v>14</v>
      </c>
      <c r="AC76" s="611">
        <f ca="1">IF(Z76="","",SUM(AB76,AB77))</f>
        <v>14</v>
      </c>
      <c r="AD76" s="611">
        <f ca="1">IF(Z76="","",AC76-E76)</f>
        <v>14</v>
      </c>
      <c r="AE76" s="96" t="str">
        <f ca="1">IF($Z76="","",IF(ISBLANK(INDIRECT(ADDRESS($Z76,AE$1,,,"Score"))),"",1))</f>
        <v/>
      </c>
      <c r="AF76" s="96">
        <f ca="1">IF($Z76="","",IF(ISBLANK(INDIRECT(ADDRESS($Z76,AF$1,,,"Score"))),"",1))</f>
        <v>1</v>
      </c>
      <c r="AG76" s="99">
        <f ca="1">IF(AF76=1,AD76,"")</f>
        <v>14</v>
      </c>
      <c r="AH76" s="96" t="str">
        <f t="shared" ca="1" si="29"/>
        <v/>
      </c>
      <c r="AI76" s="96" t="str">
        <f t="shared" ca="1" si="29"/>
        <v/>
      </c>
      <c r="AJ76" s="96" t="str">
        <f t="shared" ca="1" si="29"/>
        <v/>
      </c>
      <c r="AK76" s="84">
        <f t="shared" ca="1" si="30"/>
        <v>3</v>
      </c>
      <c r="AL76" s="84">
        <f t="shared" ca="1" si="30"/>
        <v>0</v>
      </c>
      <c r="AM76" s="96">
        <f t="shared" ca="1" si="30"/>
        <v>6</v>
      </c>
      <c r="AN76" s="96">
        <f t="shared" ca="1" si="30"/>
        <v>2</v>
      </c>
      <c r="AO76" s="99">
        <f t="shared" ca="1" si="31"/>
        <v>8</v>
      </c>
      <c r="AP76" s="96">
        <f t="shared" ca="1" si="30"/>
        <v>0</v>
      </c>
      <c r="AQ76" s="96">
        <f t="shared" ca="1" si="30"/>
        <v>0</v>
      </c>
      <c r="AR76" s="99">
        <f t="shared" ca="1" si="32"/>
        <v>0</v>
      </c>
      <c r="AS76" s="96">
        <f t="shared" ca="1" si="33"/>
        <v>0</v>
      </c>
      <c r="AT76" s="611" t="str">
        <f ca="1">V76</f>
        <v/>
      </c>
      <c r="AU76" s="611" t="str">
        <f ca="1">IF(OR(AT76="",AT76=0),"",60*AC76/AT76)</f>
        <v/>
      </c>
    </row>
    <row r="77" spans="1:47">
      <c r="A77" s="1204"/>
      <c r="B77" s="84" t="str">
        <f ca="1">IF($B76="","",IF(INDIRECT(ADDRESS($B76+2,C$1-1,,,"Score"))="SP",$B76+2,""))</f>
        <v/>
      </c>
      <c r="C77" s="84" t="str">
        <f t="shared" ca="1" si="34"/>
        <v/>
      </c>
      <c r="D77" s="84" t="str">
        <f t="shared" ca="1" si="34"/>
        <v/>
      </c>
      <c r="E77" s="611"/>
      <c r="F77" s="611"/>
      <c r="G77" s="96"/>
      <c r="H77" s="101"/>
      <c r="I77" s="99"/>
      <c r="J77" s="96" t="str">
        <f t="shared" ca="1" si="24"/>
        <v/>
      </c>
      <c r="K77" s="96" t="str">
        <f t="shared" ca="1" si="24"/>
        <v/>
      </c>
      <c r="L77" s="96" t="str">
        <f t="shared" ca="1" si="24"/>
        <v/>
      </c>
      <c r="M77" s="84" t="str">
        <f t="shared" ca="1" si="25"/>
        <v/>
      </c>
      <c r="N77" s="84" t="str">
        <f t="shared" ca="1" si="25"/>
        <v/>
      </c>
      <c r="O77" s="96" t="str">
        <f t="shared" ca="1" si="25"/>
        <v/>
      </c>
      <c r="P77" s="96" t="str">
        <f t="shared" ca="1" si="25"/>
        <v/>
      </c>
      <c r="Q77" s="99" t="str">
        <f t="shared" ca="1" si="26"/>
        <v/>
      </c>
      <c r="R77" s="96" t="str">
        <f t="shared" ca="1" si="25"/>
        <v/>
      </c>
      <c r="S77" s="96" t="str">
        <f t="shared" ca="1" si="25"/>
        <v/>
      </c>
      <c r="T77" s="99" t="str">
        <f t="shared" ca="1" si="27"/>
        <v/>
      </c>
      <c r="U77" s="96" t="str">
        <f t="shared" ca="1" si="35"/>
        <v/>
      </c>
      <c r="V77" s="611"/>
      <c r="W77" s="611"/>
      <c r="Y77" s="611"/>
      <c r="Z77" s="84" t="str">
        <f ca="1">IF($Z76="","",IF(INDIRECT(ADDRESS($Z76+2,AA$1-1,,,"Score"))="SP",$Z76+2,""))</f>
        <v/>
      </c>
      <c r="AA77" s="84" t="str">
        <f t="shared" ca="1" si="28"/>
        <v/>
      </c>
      <c r="AB77" s="84" t="str">
        <f t="shared" ca="1" si="28"/>
        <v/>
      </c>
      <c r="AC77" s="611"/>
      <c r="AD77" s="611"/>
      <c r="AE77" s="96"/>
      <c r="AF77" s="101"/>
      <c r="AG77" s="99"/>
      <c r="AH77" s="96" t="str">
        <f t="shared" ca="1" si="29"/>
        <v/>
      </c>
      <c r="AI77" s="96" t="str">
        <f t="shared" ca="1" si="29"/>
        <v/>
      </c>
      <c r="AJ77" s="96" t="str">
        <f t="shared" ca="1" si="29"/>
        <v/>
      </c>
      <c r="AK77" s="84" t="str">
        <f t="shared" ca="1" si="30"/>
        <v/>
      </c>
      <c r="AL77" s="84" t="str">
        <f t="shared" ca="1" si="30"/>
        <v/>
      </c>
      <c r="AM77" s="96" t="str">
        <f t="shared" ca="1" si="30"/>
        <v/>
      </c>
      <c r="AN77" s="96" t="str">
        <f t="shared" ca="1" si="30"/>
        <v/>
      </c>
      <c r="AO77" s="99" t="str">
        <f t="shared" ca="1" si="31"/>
        <v/>
      </c>
      <c r="AP77" s="96" t="str">
        <f t="shared" ca="1" si="30"/>
        <v/>
      </c>
      <c r="AQ77" s="96" t="str">
        <f t="shared" ca="1" si="30"/>
        <v/>
      </c>
      <c r="AR77" s="99" t="str">
        <f t="shared" ca="1" si="32"/>
        <v/>
      </c>
      <c r="AS77" s="96" t="str">
        <f t="shared" ca="1" si="33"/>
        <v/>
      </c>
      <c r="AT77" s="611"/>
      <c r="AU77" s="611"/>
    </row>
    <row r="78" spans="1:47">
      <c r="A78" s="1203">
        <f>A76+1</f>
        <v>9</v>
      </c>
      <c r="B78" s="80">
        <f ca="1">IF(ISNA(MATCH($A78,Score!A$62:A$111,0)),"",MATCH($A78,Score!A$62:A$111,0)+ROW(Score!A$61))</f>
        <v>78</v>
      </c>
      <c r="C78" s="80" t="str">
        <f t="shared" ca="1" si="34"/>
        <v>fish</v>
      </c>
      <c r="D78" s="80">
        <f t="shared" ca="1" si="34"/>
        <v>0</v>
      </c>
      <c r="E78" s="610">
        <f ca="1">IF(B78="","",SUM(D78,D79))</f>
        <v>0</v>
      </c>
      <c r="F78" s="610">
        <f ca="1">IF(B78="","",E78-AC78)</f>
        <v>-2</v>
      </c>
      <c r="G78" s="97" t="str">
        <f t="shared" ref="G78:L110" ca="1" si="36">IF($B78="","",IF(ISBLANK(INDIRECT(ADDRESS($B78,G$1,,,"Score"))),"",1))</f>
        <v/>
      </c>
      <c r="H78" s="97">
        <f t="shared" ca="1" si="36"/>
        <v>1</v>
      </c>
      <c r="I78" s="95">
        <f ca="1">IF(H78=1,F78,"")</f>
        <v>-2</v>
      </c>
      <c r="J78" s="97">
        <f t="shared" ca="1" si="36"/>
        <v>1</v>
      </c>
      <c r="K78" s="97" t="str">
        <f t="shared" ca="1" si="36"/>
        <v/>
      </c>
      <c r="L78" s="97" t="str">
        <f t="shared" ca="1" si="36"/>
        <v/>
      </c>
      <c r="M78" s="80">
        <f t="shared" ref="M78:S110" ca="1" si="37">IF($B78="","",INDIRECT(ADDRESS($B78,M$1,,,"Score")))</f>
        <v>1</v>
      </c>
      <c r="N78" s="80">
        <f t="shared" ca="1" si="37"/>
        <v>0</v>
      </c>
      <c r="O78" s="97">
        <f t="shared" ca="1" si="37"/>
        <v>0</v>
      </c>
      <c r="P78" s="97">
        <f t="shared" ca="1" si="37"/>
        <v>0</v>
      </c>
      <c r="Q78" s="95">
        <f t="shared" ca="1" si="26"/>
        <v>0</v>
      </c>
      <c r="R78" s="97">
        <f t="shared" ca="1" si="37"/>
        <v>0</v>
      </c>
      <c r="S78" s="97">
        <f t="shared" ca="1" si="37"/>
        <v>0</v>
      </c>
      <c r="T78" s="95">
        <f t="shared" ca="1" si="27"/>
        <v>0</v>
      </c>
      <c r="U78" s="97">
        <f t="shared" ca="1" si="35"/>
        <v>0</v>
      </c>
      <c r="V78" s="612" t="str">
        <f ca="1">IF(ISNA(MATCH($A78,'Jam Timer'!A$45:A$69,0)),"",INDIRECT(ADDRESS(MATCH($A78,'Jam Timer'!A$45:A$69,0)+ROW('Jam Timer'!A$44),V$1,,,"Jam Timer")))</f>
        <v/>
      </c>
      <c r="W78" s="612" t="str">
        <f ca="1">IF(OR(V78="",V78=0),"",60*E78/V78)</f>
        <v/>
      </c>
      <c r="Y78" s="610">
        <f>Y76+1</f>
        <v>9</v>
      </c>
      <c r="Z78" s="80">
        <f ca="1">IF(ISNA(MATCH($Y78,Score!AH$62:AH$111,0)),"",MATCH($Y78,Score!AH$62:AH$111,0)+ROW(Score!AH$61) )</f>
        <v>78</v>
      </c>
      <c r="AA78" s="80" t="str">
        <f t="shared" ref="AA78:AB111" ca="1" si="38">IF($Z78="","",INDIRECT(ADDRESS($Z78,AA$1,,,"Score")))</f>
        <v>247</v>
      </c>
      <c r="AB78" s="80">
        <f t="shared" ca="1" si="38"/>
        <v>2</v>
      </c>
      <c r="AC78" s="610">
        <f ca="1">IF(Z78="","",SUM(AB78,AB79))</f>
        <v>2</v>
      </c>
      <c r="AD78" s="610">
        <f ca="1">IF(Z78="","",AC78-E78)</f>
        <v>2</v>
      </c>
      <c r="AE78" s="97" t="str">
        <f ca="1">IF($Z78="","",IF(ISBLANK(INDIRECT(ADDRESS($Z78,AE$1,,,"Score"))),"",1))</f>
        <v/>
      </c>
      <c r="AF78" s="97" t="str">
        <f ca="1">IF($Z78="","",IF(ISBLANK(INDIRECT(ADDRESS($Z78,AF$1,,,"Score"))),"",1))</f>
        <v/>
      </c>
      <c r="AG78" s="95" t="str">
        <f ca="1">IF(AF78=1,AD78,"")</f>
        <v/>
      </c>
      <c r="AH78" s="97" t="str">
        <f t="shared" ref="AH78:AJ111" ca="1" si="39">IF($Z78="","",IF(ISBLANK(INDIRECT(ADDRESS($Z78,AH$1,,,"Score"))),"",1))</f>
        <v/>
      </c>
      <c r="AI78" s="97" t="str">
        <f t="shared" ca="1" si="39"/>
        <v/>
      </c>
      <c r="AJ78" s="97" t="str">
        <f t="shared" ca="1" si="39"/>
        <v/>
      </c>
      <c r="AK78" s="80">
        <f t="shared" ref="AK78:AQ111" ca="1" si="40">IF($Z78="","",INDIRECT(ADDRESS($Z78,AK$1,,,"Score")))</f>
        <v>1</v>
      </c>
      <c r="AL78" s="80">
        <f t="shared" ca="1" si="40"/>
        <v>0</v>
      </c>
      <c r="AM78" s="97">
        <f t="shared" ca="1" si="40"/>
        <v>0</v>
      </c>
      <c r="AN78" s="97">
        <f t="shared" ca="1" si="40"/>
        <v>0</v>
      </c>
      <c r="AO78" s="95">
        <f t="shared" ca="1" si="31"/>
        <v>0</v>
      </c>
      <c r="AP78" s="97">
        <f t="shared" ca="1" si="40"/>
        <v>0</v>
      </c>
      <c r="AQ78" s="97">
        <f t="shared" ca="1" si="40"/>
        <v>0</v>
      </c>
      <c r="AR78" s="95">
        <f t="shared" ca="1" si="32"/>
        <v>0</v>
      </c>
      <c r="AS78" s="97">
        <f t="shared" ca="1" si="33"/>
        <v>0</v>
      </c>
      <c r="AT78" s="612" t="str">
        <f ca="1">V78</f>
        <v/>
      </c>
      <c r="AU78" s="612" t="str">
        <f ca="1">IF(OR(AT78="",AT78=0),"",60*AC78/AT78)</f>
        <v/>
      </c>
    </row>
    <row r="79" spans="1:47">
      <c r="A79" s="1203"/>
      <c r="B79" s="80" t="str">
        <f ca="1">IF($B78="","",IF(INDIRECT(ADDRESS($B78+2,C$1-1,,,"Score"))="SP",$B78+2,""))</f>
        <v/>
      </c>
      <c r="C79" s="80" t="str">
        <f t="shared" ca="1" si="34"/>
        <v/>
      </c>
      <c r="D79" s="80" t="str">
        <f t="shared" ca="1" si="34"/>
        <v/>
      </c>
      <c r="E79" s="610"/>
      <c r="F79" s="610"/>
      <c r="G79" s="97"/>
      <c r="H79" s="97"/>
      <c r="I79" s="95"/>
      <c r="J79" s="97" t="str">
        <f t="shared" ca="1" si="36"/>
        <v/>
      </c>
      <c r="K79" s="97" t="str">
        <f t="shared" ca="1" si="36"/>
        <v/>
      </c>
      <c r="L79" s="97" t="str">
        <f t="shared" ca="1" si="36"/>
        <v/>
      </c>
      <c r="M79" s="80" t="str">
        <f t="shared" ca="1" si="37"/>
        <v/>
      </c>
      <c r="N79" s="80" t="str">
        <f t="shared" ca="1" si="37"/>
        <v/>
      </c>
      <c r="O79" s="97" t="str">
        <f t="shared" ca="1" si="37"/>
        <v/>
      </c>
      <c r="P79" s="97" t="str">
        <f t="shared" ca="1" si="37"/>
        <v/>
      </c>
      <c r="Q79" s="95" t="str">
        <f t="shared" ca="1" si="26"/>
        <v/>
      </c>
      <c r="R79" s="97" t="str">
        <f t="shared" ca="1" si="37"/>
        <v/>
      </c>
      <c r="S79" s="97" t="str">
        <f t="shared" ca="1" si="37"/>
        <v/>
      </c>
      <c r="T79" s="95" t="str">
        <f t="shared" ca="1" si="27"/>
        <v/>
      </c>
      <c r="U79" s="97" t="str">
        <f t="shared" ca="1" si="35"/>
        <v/>
      </c>
      <c r="V79" s="612"/>
      <c r="W79" s="612"/>
      <c r="Y79" s="610"/>
      <c r="Z79" s="80" t="str">
        <f ca="1">IF($Z78="","",IF(INDIRECT(ADDRESS($Z78+2,AA$1-1,,,"Score"))="SP",$Z78+2,""))</f>
        <v/>
      </c>
      <c r="AA79" s="80" t="str">
        <f t="shared" ca="1" si="38"/>
        <v/>
      </c>
      <c r="AB79" s="80" t="str">
        <f t="shared" ca="1" si="38"/>
        <v/>
      </c>
      <c r="AC79" s="610"/>
      <c r="AD79" s="610"/>
      <c r="AE79" s="97"/>
      <c r="AF79" s="97"/>
      <c r="AG79" s="95"/>
      <c r="AH79" s="97" t="str">
        <f t="shared" ca="1" si="39"/>
        <v/>
      </c>
      <c r="AI79" s="97" t="str">
        <f t="shared" ca="1" si="39"/>
        <v/>
      </c>
      <c r="AJ79" s="97" t="str">
        <f t="shared" ca="1" si="39"/>
        <v/>
      </c>
      <c r="AK79" s="80" t="str">
        <f t="shared" ca="1" si="40"/>
        <v/>
      </c>
      <c r="AL79" s="80" t="str">
        <f t="shared" ca="1" si="40"/>
        <v/>
      </c>
      <c r="AM79" s="97" t="str">
        <f t="shared" ca="1" si="40"/>
        <v/>
      </c>
      <c r="AN79" s="97" t="str">
        <f t="shared" ca="1" si="40"/>
        <v/>
      </c>
      <c r="AO79" s="95" t="str">
        <f t="shared" ca="1" si="31"/>
        <v/>
      </c>
      <c r="AP79" s="97" t="str">
        <f t="shared" ca="1" si="40"/>
        <v/>
      </c>
      <c r="AQ79" s="97" t="str">
        <f t="shared" ca="1" si="40"/>
        <v/>
      </c>
      <c r="AR79" s="95" t="str">
        <f t="shared" ca="1" si="32"/>
        <v/>
      </c>
      <c r="AS79" s="97" t="str">
        <f t="shared" ca="1" si="33"/>
        <v/>
      </c>
      <c r="AT79" s="612"/>
      <c r="AU79" s="612"/>
    </row>
    <row r="80" spans="1:47">
      <c r="A80" s="1204">
        <f>A78+1</f>
        <v>10</v>
      </c>
      <c r="B80" s="84">
        <f ca="1">IF(ISNA(MATCH($A80,Score!A$62:A$111,0)),"",MATCH($A80,Score!A$62:A$111,0)+ROW(Score!A$61))</f>
        <v>80</v>
      </c>
      <c r="C80" s="84" t="str">
        <f t="shared" ca="1" si="34"/>
        <v>71</v>
      </c>
      <c r="D80" s="84">
        <f t="shared" ca="1" si="34"/>
        <v>0</v>
      </c>
      <c r="E80" s="611">
        <f ca="1">IF(B80="","",SUM(D80,D81))</f>
        <v>0</v>
      </c>
      <c r="F80" s="611">
        <f ca="1">IF(B80="","",E80-AC80)</f>
        <v>-9</v>
      </c>
      <c r="G80" s="96" t="str">
        <f ca="1">IF($B80="","",IF(ISBLANK(INDIRECT(ADDRESS($B80,G$1,,,"Score"))),"",1))</f>
        <v/>
      </c>
      <c r="H80" s="96">
        <f ca="1">IF($B80="","",IF(ISBLANK(INDIRECT(ADDRESS($B80,H$1,,,"Score"))),"",1))</f>
        <v>1</v>
      </c>
      <c r="I80" s="99">
        <f ca="1">IF(H80=1,F80,"")</f>
        <v>-9</v>
      </c>
      <c r="J80" s="96" t="str">
        <f t="shared" ca="1" si="36"/>
        <v/>
      </c>
      <c r="K80" s="96" t="str">
        <f t="shared" ca="1" si="36"/>
        <v/>
      </c>
      <c r="L80" s="96" t="str">
        <f t="shared" ca="1" si="36"/>
        <v/>
      </c>
      <c r="M80" s="84">
        <f t="shared" ca="1" si="37"/>
        <v>1</v>
      </c>
      <c r="N80" s="84">
        <f t="shared" ca="1" si="37"/>
        <v>0</v>
      </c>
      <c r="O80" s="96">
        <f t="shared" ca="1" si="37"/>
        <v>0</v>
      </c>
      <c r="P80" s="96">
        <f t="shared" ca="1" si="37"/>
        <v>0</v>
      </c>
      <c r="Q80" s="99">
        <f t="shared" ca="1" si="26"/>
        <v>0</v>
      </c>
      <c r="R80" s="96">
        <f t="shared" ca="1" si="37"/>
        <v>0</v>
      </c>
      <c r="S80" s="96">
        <f t="shared" ca="1" si="37"/>
        <v>0</v>
      </c>
      <c r="T80" s="99">
        <f t="shared" ca="1" si="27"/>
        <v>0</v>
      </c>
      <c r="U80" s="96">
        <f t="shared" ca="1" si="35"/>
        <v>0</v>
      </c>
      <c r="V80" s="611" t="str">
        <f ca="1">IF(ISNA(MATCH($A80,'Jam Timer'!A$45:A$69,0)),"",INDIRECT(ADDRESS(MATCH($A80,'Jam Timer'!A$45:A$69,0)+ROW('Jam Timer'!A$44),V$1,,,"Jam Timer")))</f>
        <v/>
      </c>
      <c r="W80" s="611" t="str">
        <f ca="1">IF(OR(V80="",V80=0),"",60*E80/V80)</f>
        <v/>
      </c>
      <c r="Y80" s="611">
        <f>Y78+1</f>
        <v>10</v>
      </c>
      <c r="Z80" s="84">
        <f ca="1">IF(ISNA(MATCH($Y80,Score!AH$62:AH$111,0)),"",MATCH($Y80,Score!AH$62:AH$111,0)+ROW(Score!AH$61) )</f>
        <v>80</v>
      </c>
      <c r="AA80" s="84" t="str">
        <f t="shared" ca="1" si="38"/>
        <v>989</v>
      </c>
      <c r="AB80" s="84">
        <f t="shared" ca="1" si="38"/>
        <v>9</v>
      </c>
      <c r="AC80" s="611">
        <f ca="1">IF(Z80="","",SUM(AB80,AB81))</f>
        <v>9</v>
      </c>
      <c r="AD80" s="611">
        <f ca="1">IF(Z80="","",AC80-E80)</f>
        <v>9</v>
      </c>
      <c r="AE80" s="96">
        <f ca="1">IF($Z80="","",IF(ISBLANK(INDIRECT(ADDRESS($Z80,AE$1,,,"Score"))),"",1))</f>
        <v>1</v>
      </c>
      <c r="AF80" s="96" t="str">
        <f ca="1">IF($Z80="","",IF(ISBLANK(INDIRECT(ADDRESS($Z80,AF$1,,,"Score"))),"",1))</f>
        <v/>
      </c>
      <c r="AG80" s="99" t="str">
        <f ca="1">IF(AF80=1,AD80,"")</f>
        <v/>
      </c>
      <c r="AH80" s="96" t="str">
        <f t="shared" ca="1" si="39"/>
        <v/>
      </c>
      <c r="AI80" s="96" t="str">
        <f t="shared" ca="1" si="39"/>
        <v/>
      </c>
      <c r="AJ80" s="96" t="str">
        <f t="shared" ca="1" si="39"/>
        <v/>
      </c>
      <c r="AK80" s="84">
        <f t="shared" ca="1" si="40"/>
        <v>2</v>
      </c>
      <c r="AL80" s="84">
        <f t="shared" ca="1" si="40"/>
        <v>1</v>
      </c>
      <c r="AM80" s="96">
        <f t="shared" ca="1" si="40"/>
        <v>2</v>
      </c>
      <c r="AN80" s="96">
        <f t="shared" ca="1" si="40"/>
        <v>0</v>
      </c>
      <c r="AO80" s="99">
        <f t="shared" ca="1" si="31"/>
        <v>2</v>
      </c>
      <c r="AP80" s="96">
        <f t="shared" ca="1" si="40"/>
        <v>0</v>
      </c>
      <c r="AQ80" s="96">
        <f t="shared" ca="1" si="40"/>
        <v>0</v>
      </c>
      <c r="AR80" s="99">
        <f t="shared" ca="1" si="32"/>
        <v>0</v>
      </c>
      <c r="AS80" s="96">
        <f t="shared" ca="1" si="33"/>
        <v>0</v>
      </c>
      <c r="AT80" s="611" t="str">
        <f ca="1">V80</f>
        <v/>
      </c>
      <c r="AU80" s="611" t="str">
        <f ca="1">IF(OR(AT80="",AT80=0),"",60*AC80/AT80)</f>
        <v/>
      </c>
    </row>
    <row r="81" spans="1:47">
      <c r="A81" s="1204"/>
      <c r="B81" s="84" t="str">
        <f ca="1">IF($B80="","",IF(INDIRECT(ADDRESS($B80+2,C$1-1,,,"Score"))="SP",$B80+2,""))</f>
        <v/>
      </c>
      <c r="C81" s="84" t="str">
        <f t="shared" ca="1" si="34"/>
        <v/>
      </c>
      <c r="D81" s="84" t="str">
        <f t="shared" ca="1" si="34"/>
        <v/>
      </c>
      <c r="E81" s="611"/>
      <c r="F81" s="611"/>
      <c r="G81" s="96"/>
      <c r="H81" s="101"/>
      <c r="I81" s="99"/>
      <c r="J81" s="96" t="str">
        <f t="shared" ca="1" si="36"/>
        <v/>
      </c>
      <c r="K81" s="96" t="str">
        <f t="shared" ca="1" si="36"/>
        <v/>
      </c>
      <c r="L81" s="96" t="str">
        <f t="shared" ca="1" si="36"/>
        <v/>
      </c>
      <c r="M81" s="84" t="str">
        <f t="shared" ca="1" si="37"/>
        <v/>
      </c>
      <c r="N81" s="84" t="str">
        <f t="shared" ca="1" si="37"/>
        <v/>
      </c>
      <c r="O81" s="96" t="str">
        <f t="shared" ca="1" si="37"/>
        <v/>
      </c>
      <c r="P81" s="96" t="str">
        <f t="shared" ca="1" si="37"/>
        <v/>
      </c>
      <c r="Q81" s="99" t="str">
        <f t="shared" ca="1" si="26"/>
        <v/>
      </c>
      <c r="R81" s="96" t="str">
        <f t="shared" ca="1" si="37"/>
        <v/>
      </c>
      <c r="S81" s="96" t="str">
        <f t="shared" ca="1" si="37"/>
        <v/>
      </c>
      <c r="T81" s="99" t="str">
        <f t="shared" ca="1" si="27"/>
        <v/>
      </c>
      <c r="U81" s="96" t="str">
        <f t="shared" ca="1" si="35"/>
        <v/>
      </c>
      <c r="V81" s="611"/>
      <c r="W81" s="611"/>
      <c r="Y81" s="611"/>
      <c r="Z81" s="84" t="str">
        <f ca="1">IF($Z80="","",IF(INDIRECT(ADDRESS($Z80+2,AA$1-1,,,"Score"))="SP",$Z80+2,""))</f>
        <v/>
      </c>
      <c r="AA81" s="84" t="str">
        <f t="shared" ca="1" si="38"/>
        <v/>
      </c>
      <c r="AB81" s="84" t="str">
        <f t="shared" ca="1" si="38"/>
        <v/>
      </c>
      <c r="AC81" s="611"/>
      <c r="AD81" s="611"/>
      <c r="AE81" s="96"/>
      <c r="AF81" s="101"/>
      <c r="AG81" s="99"/>
      <c r="AH81" s="96" t="str">
        <f t="shared" ca="1" si="39"/>
        <v/>
      </c>
      <c r="AI81" s="96" t="str">
        <f t="shared" ca="1" si="39"/>
        <v/>
      </c>
      <c r="AJ81" s="96" t="str">
        <f t="shared" ca="1" si="39"/>
        <v/>
      </c>
      <c r="AK81" s="84" t="str">
        <f t="shared" ca="1" si="40"/>
        <v/>
      </c>
      <c r="AL81" s="84" t="str">
        <f t="shared" ca="1" si="40"/>
        <v/>
      </c>
      <c r="AM81" s="96" t="str">
        <f t="shared" ca="1" si="40"/>
        <v/>
      </c>
      <c r="AN81" s="96" t="str">
        <f t="shared" ca="1" si="40"/>
        <v/>
      </c>
      <c r="AO81" s="99" t="str">
        <f t="shared" ca="1" si="31"/>
        <v/>
      </c>
      <c r="AP81" s="96" t="str">
        <f t="shared" ca="1" si="40"/>
        <v/>
      </c>
      <c r="AQ81" s="96" t="str">
        <f t="shared" ca="1" si="40"/>
        <v/>
      </c>
      <c r="AR81" s="99" t="str">
        <f t="shared" ca="1" si="32"/>
        <v/>
      </c>
      <c r="AS81" s="96" t="str">
        <f t="shared" ca="1" si="33"/>
        <v/>
      </c>
      <c r="AT81" s="611"/>
      <c r="AU81" s="611"/>
    </row>
    <row r="82" spans="1:47">
      <c r="A82" s="1203">
        <f>A80+1</f>
        <v>11</v>
      </c>
      <c r="B82" s="80">
        <f ca="1">IF(ISNA(MATCH($A82,Score!A$62:A$111,0)),"",MATCH($A82,Score!A$62:A$111,0)+ROW(Score!A$61))</f>
        <v>82</v>
      </c>
      <c r="C82" s="80" t="str">
        <f t="shared" ca="1" si="34"/>
        <v>68</v>
      </c>
      <c r="D82" s="80">
        <f t="shared" ca="1" si="34"/>
        <v>0</v>
      </c>
      <c r="E82" s="610">
        <f ca="1">IF(B82="","",SUM(D82,D83))</f>
        <v>0</v>
      </c>
      <c r="F82" s="610">
        <f ca="1">IF(B82="","",E82-AC82)</f>
        <v>-4</v>
      </c>
      <c r="G82" s="97" t="str">
        <f t="shared" ca="1" si="36"/>
        <v/>
      </c>
      <c r="H82" s="97" t="str">
        <f t="shared" ca="1" si="36"/>
        <v/>
      </c>
      <c r="I82" s="95" t="str">
        <f ca="1">IF(H82=1,F82,"")</f>
        <v/>
      </c>
      <c r="J82" s="97" t="str">
        <f t="shared" ca="1" si="36"/>
        <v/>
      </c>
      <c r="K82" s="97" t="str">
        <f t="shared" ca="1" si="36"/>
        <v/>
      </c>
      <c r="L82" s="97" t="str">
        <f t="shared" ca="1" si="36"/>
        <v/>
      </c>
      <c r="M82" s="80">
        <f t="shared" ca="1" si="37"/>
        <v>1</v>
      </c>
      <c r="N82" s="80">
        <f t="shared" ca="1" si="37"/>
        <v>0</v>
      </c>
      <c r="O82" s="97">
        <f t="shared" ca="1" si="37"/>
        <v>0</v>
      </c>
      <c r="P82" s="97">
        <f t="shared" ca="1" si="37"/>
        <v>0</v>
      </c>
      <c r="Q82" s="95">
        <f t="shared" ca="1" si="26"/>
        <v>0</v>
      </c>
      <c r="R82" s="97">
        <f t="shared" ca="1" si="37"/>
        <v>0</v>
      </c>
      <c r="S82" s="97">
        <f t="shared" ca="1" si="37"/>
        <v>0</v>
      </c>
      <c r="T82" s="95">
        <f t="shared" ca="1" si="27"/>
        <v>0</v>
      </c>
      <c r="U82" s="97">
        <f t="shared" ca="1" si="35"/>
        <v>0</v>
      </c>
      <c r="V82" s="612" t="str">
        <f ca="1">IF(ISNA(MATCH($A82,'Jam Timer'!A$45:A$69,0)),"",INDIRECT(ADDRESS(MATCH($A82,'Jam Timer'!A$45:A$69,0)+ROW('Jam Timer'!A$44),V$1,,,"Jam Timer")))</f>
        <v/>
      </c>
      <c r="W82" s="612" t="str">
        <f ca="1">IF(OR(V82="",V82=0),"",60*E82/V82)</f>
        <v/>
      </c>
      <c r="Y82" s="610">
        <f>Y80+1</f>
        <v>11</v>
      </c>
      <c r="Z82" s="80">
        <f ca="1">IF(ISNA(MATCH($Y82,Score!AH$62:AH$111,0)),"",MATCH($Y82,Score!AH$62:AH$111,0)+ROW(Score!AH$61) )</f>
        <v>82</v>
      </c>
      <c r="AA82" s="80" t="str">
        <f t="shared" ca="1" si="38"/>
        <v>5</v>
      </c>
      <c r="AB82" s="80">
        <f t="shared" ca="1" si="38"/>
        <v>4</v>
      </c>
      <c r="AC82" s="610">
        <f ca="1">IF(Z82="","",SUM(AB82,AB83))</f>
        <v>4</v>
      </c>
      <c r="AD82" s="610">
        <f ca="1">IF(Z82="","",AC82-E82)</f>
        <v>4</v>
      </c>
      <c r="AE82" s="97" t="str">
        <f ca="1">IF($Z82="","",IF(ISBLANK(INDIRECT(ADDRESS($Z82,AE$1,,,"Score"))),"",1))</f>
        <v/>
      </c>
      <c r="AF82" s="97">
        <f ca="1">IF($Z82="","",IF(ISBLANK(INDIRECT(ADDRESS($Z82,AF$1,,,"Score"))),"",1))</f>
        <v>1</v>
      </c>
      <c r="AG82" s="95">
        <f ca="1">IF(AF82=1,AD82,"")</f>
        <v>4</v>
      </c>
      <c r="AH82" s="97">
        <f t="shared" ca="1" si="39"/>
        <v>1</v>
      </c>
      <c r="AI82" s="97" t="str">
        <f t="shared" ca="1" si="39"/>
        <v/>
      </c>
      <c r="AJ82" s="97" t="str">
        <f t="shared" ca="1" si="39"/>
        <v/>
      </c>
      <c r="AK82" s="80">
        <f t="shared" ca="1" si="40"/>
        <v>1</v>
      </c>
      <c r="AL82" s="80">
        <f t="shared" ca="1" si="40"/>
        <v>0</v>
      </c>
      <c r="AM82" s="97">
        <f t="shared" ca="1" si="40"/>
        <v>1</v>
      </c>
      <c r="AN82" s="97">
        <f t="shared" ca="1" si="40"/>
        <v>0</v>
      </c>
      <c r="AO82" s="95">
        <f t="shared" ca="1" si="31"/>
        <v>1</v>
      </c>
      <c r="AP82" s="97">
        <f t="shared" ca="1" si="40"/>
        <v>0</v>
      </c>
      <c r="AQ82" s="97">
        <f t="shared" ca="1" si="40"/>
        <v>0</v>
      </c>
      <c r="AR82" s="95">
        <f t="shared" ca="1" si="32"/>
        <v>0</v>
      </c>
      <c r="AS82" s="97">
        <f t="shared" ca="1" si="33"/>
        <v>0</v>
      </c>
      <c r="AT82" s="612" t="str">
        <f ca="1">V82</f>
        <v/>
      </c>
      <c r="AU82" s="612" t="str">
        <f ca="1">IF(OR(AT82="",AT82=0),"",60*AC82/AT82)</f>
        <v/>
      </c>
    </row>
    <row r="83" spans="1:47">
      <c r="A83" s="1203"/>
      <c r="B83" s="80" t="str">
        <f ca="1">IF($B82="","",IF(INDIRECT(ADDRESS($B82+2,C$1-1,,,"Score"))="SP",$B82+2,""))</f>
        <v/>
      </c>
      <c r="C83" s="80" t="str">
        <f t="shared" ca="1" si="34"/>
        <v/>
      </c>
      <c r="D83" s="80" t="str">
        <f t="shared" ca="1" si="34"/>
        <v/>
      </c>
      <c r="E83" s="610"/>
      <c r="F83" s="610"/>
      <c r="G83" s="97"/>
      <c r="H83" s="97"/>
      <c r="I83" s="95"/>
      <c r="J83" s="97" t="str">
        <f t="shared" ca="1" si="36"/>
        <v/>
      </c>
      <c r="K83" s="97" t="str">
        <f t="shared" ca="1" si="36"/>
        <v/>
      </c>
      <c r="L83" s="97" t="str">
        <f t="shared" ca="1" si="36"/>
        <v/>
      </c>
      <c r="M83" s="80" t="str">
        <f t="shared" ca="1" si="37"/>
        <v/>
      </c>
      <c r="N83" s="80" t="str">
        <f t="shared" ca="1" si="37"/>
        <v/>
      </c>
      <c r="O83" s="97" t="str">
        <f t="shared" ca="1" si="37"/>
        <v/>
      </c>
      <c r="P83" s="97" t="str">
        <f t="shared" ca="1" si="37"/>
        <v/>
      </c>
      <c r="Q83" s="95" t="str">
        <f t="shared" ca="1" si="26"/>
        <v/>
      </c>
      <c r="R83" s="97" t="str">
        <f t="shared" ca="1" si="37"/>
        <v/>
      </c>
      <c r="S83" s="97" t="str">
        <f t="shared" ca="1" si="37"/>
        <v/>
      </c>
      <c r="T83" s="95" t="str">
        <f t="shared" ca="1" si="27"/>
        <v/>
      </c>
      <c r="U83" s="97" t="str">
        <f t="shared" ca="1" si="35"/>
        <v/>
      </c>
      <c r="V83" s="612"/>
      <c r="W83" s="612"/>
      <c r="Y83" s="610"/>
      <c r="Z83" s="80" t="str">
        <f ca="1">IF($Z82="","",IF(INDIRECT(ADDRESS($Z82+2,AA$1-1,,,"Score"))="SP",$Z82+2,""))</f>
        <v/>
      </c>
      <c r="AA83" s="80" t="str">
        <f t="shared" ca="1" si="38"/>
        <v/>
      </c>
      <c r="AB83" s="80" t="str">
        <f t="shared" ca="1" si="38"/>
        <v/>
      </c>
      <c r="AC83" s="610"/>
      <c r="AD83" s="610"/>
      <c r="AE83" s="97"/>
      <c r="AF83" s="97"/>
      <c r="AG83" s="95"/>
      <c r="AH83" s="97" t="str">
        <f t="shared" ca="1" si="39"/>
        <v/>
      </c>
      <c r="AI83" s="97" t="str">
        <f t="shared" ca="1" si="39"/>
        <v/>
      </c>
      <c r="AJ83" s="97" t="str">
        <f t="shared" ca="1" si="39"/>
        <v/>
      </c>
      <c r="AK83" s="80" t="str">
        <f t="shared" ca="1" si="40"/>
        <v/>
      </c>
      <c r="AL83" s="80" t="str">
        <f t="shared" ca="1" si="40"/>
        <v/>
      </c>
      <c r="AM83" s="97" t="str">
        <f t="shared" ca="1" si="40"/>
        <v/>
      </c>
      <c r="AN83" s="97" t="str">
        <f t="shared" ca="1" si="40"/>
        <v/>
      </c>
      <c r="AO83" s="95" t="str">
        <f t="shared" ca="1" si="31"/>
        <v/>
      </c>
      <c r="AP83" s="97" t="str">
        <f t="shared" ca="1" si="40"/>
        <v/>
      </c>
      <c r="AQ83" s="97" t="str">
        <f t="shared" ca="1" si="40"/>
        <v/>
      </c>
      <c r="AR83" s="95" t="str">
        <f t="shared" ca="1" si="32"/>
        <v/>
      </c>
      <c r="AS83" s="97" t="str">
        <f t="shared" ca="1" si="33"/>
        <v/>
      </c>
      <c r="AT83" s="612"/>
      <c r="AU83" s="612"/>
    </row>
    <row r="84" spans="1:47">
      <c r="A84" s="1204">
        <f>A82+1</f>
        <v>12</v>
      </c>
      <c r="B84" s="84">
        <f ca="1">IF(ISNA(MATCH($A84,Score!A$62:A$111,0)),"",MATCH($A84,Score!A$62:A$111,0)+ROW(Score!A$61))</f>
        <v>84</v>
      </c>
      <c r="C84" s="84" t="str">
        <f t="shared" ca="1" si="34"/>
        <v>fish</v>
      </c>
      <c r="D84" s="84">
        <f t="shared" ca="1" si="34"/>
        <v>5</v>
      </c>
      <c r="E84" s="611">
        <f ca="1">IF(B84="","",SUM(D84,D85))</f>
        <v>5</v>
      </c>
      <c r="F84" s="611">
        <f ca="1">IF(B84="","",E84-AC84)</f>
        <v>5</v>
      </c>
      <c r="G84" s="96" t="str">
        <f ca="1">IF($B84="","",IF(ISBLANK(INDIRECT(ADDRESS($B84,G$1,,,"Score"))),"",1))</f>
        <v/>
      </c>
      <c r="H84" s="96">
        <f ca="1">IF($B84="","",IF(ISBLANK(INDIRECT(ADDRESS($B84,H$1,,,"Score"))),"",1))</f>
        <v>1</v>
      </c>
      <c r="I84" s="99">
        <f ca="1">IF(H84=1,F84,"")</f>
        <v>5</v>
      </c>
      <c r="J84" s="96">
        <f t="shared" ca="1" si="36"/>
        <v>1</v>
      </c>
      <c r="K84" s="96" t="str">
        <f t="shared" ca="1" si="36"/>
        <v/>
      </c>
      <c r="L84" s="96" t="str">
        <f t="shared" ca="1" si="36"/>
        <v/>
      </c>
      <c r="M84" s="84">
        <f t="shared" ca="1" si="37"/>
        <v>1</v>
      </c>
      <c r="N84" s="84">
        <f t="shared" ca="1" si="37"/>
        <v>1</v>
      </c>
      <c r="O84" s="96">
        <f t="shared" ca="1" si="37"/>
        <v>1</v>
      </c>
      <c r="P84" s="96">
        <f t="shared" ca="1" si="37"/>
        <v>1</v>
      </c>
      <c r="Q84" s="99">
        <f t="shared" ca="1" si="26"/>
        <v>2</v>
      </c>
      <c r="R84" s="96">
        <f t="shared" ca="1" si="37"/>
        <v>1</v>
      </c>
      <c r="S84" s="96">
        <f t="shared" ca="1" si="37"/>
        <v>1</v>
      </c>
      <c r="T84" s="99">
        <f t="shared" ca="1" si="27"/>
        <v>2</v>
      </c>
      <c r="U84" s="96">
        <f t="shared" ca="1" si="35"/>
        <v>2</v>
      </c>
      <c r="V84" s="611" t="str">
        <f ca="1">IF(ISNA(MATCH($A84,'Jam Timer'!A$45:A$69,0)),"",INDIRECT(ADDRESS(MATCH($A84,'Jam Timer'!A$45:A$69,0)+ROW('Jam Timer'!A$44),V$1,,,"Jam Timer")))</f>
        <v/>
      </c>
      <c r="W84" s="611" t="str">
        <f ca="1">IF(OR(V84="",V84=0),"",60*E84/V84)</f>
        <v/>
      </c>
      <c r="Y84" s="611">
        <f>Y82+1</f>
        <v>12</v>
      </c>
      <c r="Z84" s="84">
        <f ca="1">IF(ISNA(MATCH($Y84,Score!AH$62:AH$111,0)),"",MATCH($Y84,Score!AH$62:AH$111,0)+ROW(Score!AH$61) )</f>
        <v>84</v>
      </c>
      <c r="AA84" s="84" t="str">
        <f t="shared" ca="1" si="38"/>
        <v>247</v>
      </c>
      <c r="AB84" s="84">
        <f t="shared" ca="1" si="38"/>
        <v>0</v>
      </c>
      <c r="AC84" s="611">
        <f ca="1">IF(Z84="","",SUM(AB84,AB85))</f>
        <v>0</v>
      </c>
      <c r="AD84" s="611">
        <f ca="1">IF(Z84="","",AC84-E84)</f>
        <v>-5</v>
      </c>
      <c r="AE84" s="96" t="str">
        <f ca="1">IF($Z84="","",IF(ISBLANK(INDIRECT(ADDRESS($Z84,AE$1,,,"Score"))),"",1))</f>
        <v/>
      </c>
      <c r="AF84" s="96" t="str">
        <f ca="1">IF($Z84="","",IF(ISBLANK(INDIRECT(ADDRESS($Z84,AF$1,,,"Score"))),"",1))</f>
        <v/>
      </c>
      <c r="AG84" s="99" t="str">
        <f ca="1">IF(AF84=1,AD84,"")</f>
        <v/>
      </c>
      <c r="AH84" s="96" t="str">
        <f t="shared" ca="1" si="39"/>
        <v/>
      </c>
      <c r="AI84" s="96" t="str">
        <f t="shared" ca="1" si="39"/>
        <v/>
      </c>
      <c r="AJ84" s="96" t="str">
        <f t="shared" ca="1" si="39"/>
        <v/>
      </c>
      <c r="AK84" s="84">
        <f t="shared" ca="1" si="40"/>
        <v>1</v>
      </c>
      <c r="AL84" s="84">
        <f t="shared" ca="1" si="40"/>
        <v>0</v>
      </c>
      <c r="AM84" s="96">
        <f t="shared" ca="1" si="40"/>
        <v>0</v>
      </c>
      <c r="AN84" s="96">
        <f t="shared" ca="1" si="40"/>
        <v>0</v>
      </c>
      <c r="AO84" s="99">
        <f t="shared" ca="1" si="31"/>
        <v>0</v>
      </c>
      <c r="AP84" s="96">
        <f t="shared" ca="1" si="40"/>
        <v>0</v>
      </c>
      <c r="AQ84" s="96">
        <f t="shared" ca="1" si="40"/>
        <v>0</v>
      </c>
      <c r="AR84" s="99">
        <f t="shared" ca="1" si="32"/>
        <v>0</v>
      </c>
      <c r="AS84" s="96">
        <f t="shared" ca="1" si="33"/>
        <v>0</v>
      </c>
      <c r="AT84" s="611" t="str">
        <f ca="1">V84</f>
        <v/>
      </c>
      <c r="AU84" s="611" t="str">
        <f ca="1">IF(OR(AT84="",AT84=0),"",60*AC84/AT84)</f>
        <v/>
      </c>
    </row>
    <row r="85" spans="1:47">
      <c r="A85" s="1204"/>
      <c r="B85" s="84" t="str">
        <f ca="1">IF($B84="","",IF(INDIRECT(ADDRESS($B84+2,C$1-1,,,"Score"))="SP",$B84+2,""))</f>
        <v/>
      </c>
      <c r="C85" s="84" t="str">
        <f t="shared" ca="1" si="34"/>
        <v/>
      </c>
      <c r="D85" s="84" t="str">
        <f t="shared" ca="1" si="34"/>
        <v/>
      </c>
      <c r="E85" s="611"/>
      <c r="F85" s="611"/>
      <c r="G85" s="96"/>
      <c r="H85" s="101"/>
      <c r="I85" s="99"/>
      <c r="J85" s="96" t="str">
        <f t="shared" ca="1" si="36"/>
        <v/>
      </c>
      <c r="K85" s="96" t="str">
        <f t="shared" ca="1" si="36"/>
        <v/>
      </c>
      <c r="L85" s="96" t="str">
        <f t="shared" ca="1" si="36"/>
        <v/>
      </c>
      <c r="M85" s="84" t="str">
        <f t="shared" ca="1" si="37"/>
        <v/>
      </c>
      <c r="N85" s="84" t="str">
        <f t="shared" ca="1" si="37"/>
        <v/>
      </c>
      <c r="O85" s="96" t="str">
        <f t="shared" ca="1" si="37"/>
        <v/>
      </c>
      <c r="P85" s="96" t="str">
        <f t="shared" ca="1" si="37"/>
        <v/>
      </c>
      <c r="Q85" s="99" t="str">
        <f t="shared" ca="1" si="26"/>
        <v/>
      </c>
      <c r="R85" s="96" t="str">
        <f t="shared" ca="1" si="37"/>
        <v/>
      </c>
      <c r="S85" s="96" t="str">
        <f t="shared" ca="1" si="37"/>
        <v/>
      </c>
      <c r="T85" s="99" t="str">
        <f t="shared" ca="1" si="27"/>
        <v/>
      </c>
      <c r="U85" s="96" t="str">
        <f t="shared" ca="1" si="35"/>
        <v/>
      </c>
      <c r="V85" s="611"/>
      <c r="W85" s="611"/>
      <c r="Y85" s="611"/>
      <c r="Z85" s="84" t="str">
        <f ca="1">IF($Z84="","",IF(INDIRECT(ADDRESS($Z84+2,AA$1-1,,,"Score"))="SP",$Z84+2,""))</f>
        <v/>
      </c>
      <c r="AA85" s="84" t="str">
        <f t="shared" ca="1" si="38"/>
        <v/>
      </c>
      <c r="AB85" s="84" t="str">
        <f t="shared" ca="1" si="38"/>
        <v/>
      </c>
      <c r="AC85" s="611"/>
      <c r="AD85" s="611"/>
      <c r="AE85" s="96"/>
      <c r="AF85" s="101"/>
      <c r="AG85" s="99"/>
      <c r="AH85" s="96" t="str">
        <f t="shared" ca="1" si="39"/>
        <v/>
      </c>
      <c r="AI85" s="96" t="str">
        <f t="shared" ca="1" si="39"/>
        <v/>
      </c>
      <c r="AJ85" s="96" t="str">
        <f t="shared" ca="1" si="39"/>
        <v/>
      </c>
      <c r="AK85" s="84" t="str">
        <f t="shared" ca="1" si="40"/>
        <v/>
      </c>
      <c r="AL85" s="84" t="str">
        <f t="shared" ca="1" si="40"/>
        <v/>
      </c>
      <c r="AM85" s="96" t="str">
        <f t="shared" ca="1" si="40"/>
        <v/>
      </c>
      <c r="AN85" s="96" t="str">
        <f t="shared" ca="1" si="40"/>
        <v/>
      </c>
      <c r="AO85" s="99" t="str">
        <f t="shared" ca="1" si="31"/>
        <v/>
      </c>
      <c r="AP85" s="96" t="str">
        <f t="shared" ca="1" si="40"/>
        <v/>
      </c>
      <c r="AQ85" s="96" t="str">
        <f t="shared" ca="1" si="40"/>
        <v/>
      </c>
      <c r="AR85" s="99" t="str">
        <f t="shared" ca="1" si="32"/>
        <v/>
      </c>
      <c r="AS85" s="96" t="str">
        <f t="shared" ca="1" si="33"/>
        <v/>
      </c>
      <c r="AT85" s="611"/>
      <c r="AU85" s="611"/>
    </row>
    <row r="86" spans="1:47">
      <c r="A86" s="1203">
        <f>A84+1</f>
        <v>13</v>
      </c>
      <c r="B86" s="80">
        <f ca="1">IF(ISNA(MATCH($A86,Score!A$62:A$111,0)),"",MATCH($A86,Score!A$62:A$111,0)+ROW(Score!A$61))</f>
        <v>86</v>
      </c>
      <c r="C86" s="80" t="str">
        <f t="shared" ca="1" si="34"/>
        <v>71</v>
      </c>
      <c r="D86" s="80">
        <f t="shared" ca="1" si="34"/>
        <v>1</v>
      </c>
      <c r="E86" s="610">
        <f ca="1">IF(B86="","",SUM(D86,D87))</f>
        <v>1</v>
      </c>
      <c r="F86" s="610">
        <f ca="1">IF(B86="","",E86-AC86)</f>
        <v>0</v>
      </c>
      <c r="G86" s="97" t="str">
        <f t="shared" ca="1" si="36"/>
        <v/>
      </c>
      <c r="H86" s="97" t="str">
        <f t="shared" ca="1" si="36"/>
        <v/>
      </c>
      <c r="I86" s="95" t="str">
        <f ca="1">IF(H86=1,F86,"")</f>
        <v/>
      </c>
      <c r="J86" s="97" t="str">
        <f t="shared" ca="1" si="36"/>
        <v/>
      </c>
      <c r="K86" s="97" t="str">
        <f t="shared" ca="1" si="36"/>
        <v/>
      </c>
      <c r="L86" s="97" t="str">
        <f t="shared" ca="1" si="36"/>
        <v/>
      </c>
      <c r="M86" s="80">
        <f t="shared" ca="1" si="37"/>
        <v>1</v>
      </c>
      <c r="N86" s="80">
        <f t="shared" ca="1" si="37"/>
        <v>0</v>
      </c>
      <c r="O86" s="97">
        <f t="shared" ca="1" si="37"/>
        <v>0</v>
      </c>
      <c r="P86" s="97">
        <f t="shared" ca="1" si="37"/>
        <v>0</v>
      </c>
      <c r="Q86" s="95">
        <f t="shared" ca="1" si="26"/>
        <v>0</v>
      </c>
      <c r="R86" s="97">
        <f t="shared" ca="1" si="37"/>
        <v>0</v>
      </c>
      <c r="S86" s="97">
        <f t="shared" ca="1" si="37"/>
        <v>0</v>
      </c>
      <c r="T86" s="95">
        <f t="shared" ca="1" si="27"/>
        <v>0</v>
      </c>
      <c r="U86" s="97">
        <f t="shared" ca="1" si="35"/>
        <v>0</v>
      </c>
      <c r="V86" s="612" t="str">
        <f ca="1">IF(ISNA(MATCH($A86,'Jam Timer'!A$45:A$69,0)),"",INDIRECT(ADDRESS(MATCH($A86,'Jam Timer'!A$45:A$69,0)+ROW('Jam Timer'!A$44),V$1,,,"Jam Timer")))</f>
        <v/>
      </c>
      <c r="W86" s="612" t="str">
        <f ca="1">IF(OR(V86="",V86=0),"",60*E86/V86)</f>
        <v/>
      </c>
      <c r="Y86" s="610">
        <f>Y84+1</f>
        <v>13</v>
      </c>
      <c r="Z86" s="80">
        <f ca="1">IF(ISNA(MATCH($Y86,Score!AH$62:AH$111,0)),"",MATCH($Y86,Score!AH$62:AH$111,0)+ROW(Score!AH$61) )</f>
        <v>86</v>
      </c>
      <c r="AA86" s="80" t="str">
        <f t="shared" ca="1" si="38"/>
        <v>989</v>
      </c>
      <c r="AB86" s="80">
        <f t="shared" ca="1" si="38"/>
        <v>1</v>
      </c>
      <c r="AC86" s="610">
        <f ca="1">IF(Z86="","",SUM(AB86,AB87))</f>
        <v>1</v>
      </c>
      <c r="AD86" s="610">
        <f ca="1">IF(Z86="","",AC86-E86)</f>
        <v>0</v>
      </c>
      <c r="AE86" s="97" t="str">
        <f ca="1">IF($Z86="","",IF(ISBLANK(INDIRECT(ADDRESS($Z86,AE$1,,,"Score"))),"",1))</f>
        <v/>
      </c>
      <c r="AF86" s="97">
        <f ca="1">IF($Z86="","",IF(ISBLANK(INDIRECT(ADDRESS($Z86,AF$1,,,"Score"))),"",1))</f>
        <v>1</v>
      </c>
      <c r="AG86" s="95">
        <f ca="1">IF(AF86=1,AD86,"")</f>
        <v>0</v>
      </c>
      <c r="AH86" s="97">
        <f t="shared" ca="1" si="39"/>
        <v>1</v>
      </c>
      <c r="AI86" s="97" t="str">
        <f t="shared" ca="1" si="39"/>
        <v/>
      </c>
      <c r="AJ86" s="97" t="str">
        <f t="shared" ca="1" si="39"/>
        <v/>
      </c>
      <c r="AK86" s="80">
        <f t="shared" ca="1" si="40"/>
        <v>1</v>
      </c>
      <c r="AL86" s="80">
        <f t="shared" ca="1" si="40"/>
        <v>0</v>
      </c>
      <c r="AM86" s="97">
        <f t="shared" ca="1" si="40"/>
        <v>0</v>
      </c>
      <c r="AN86" s="97">
        <f t="shared" ca="1" si="40"/>
        <v>0</v>
      </c>
      <c r="AO86" s="95">
        <f t="shared" ca="1" si="31"/>
        <v>0</v>
      </c>
      <c r="AP86" s="97">
        <f t="shared" ca="1" si="40"/>
        <v>0</v>
      </c>
      <c r="AQ86" s="97">
        <f t="shared" ca="1" si="40"/>
        <v>0</v>
      </c>
      <c r="AR86" s="95">
        <f t="shared" ca="1" si="32"/>
        <v>0</v>
      </c>
      <c r="AS86" s="97">
        <f t="shared" ca="1" si="33"/>
        <v>0</v>
      </c>
      <c r="AT86" s="612" t="str">
        <f ca="1">V86</f>
        <v/>
      </c>
      <c r="AU86" s="612" t="str">
        <f ca="1">IF(OR(AT86="",AT86=0),"",60*AC86/AT86)</f>
        <v/>
      </c>
    </row>
    <row r="87" spans="1:47">
      <c r="A87" s="1203"/>
      <c r="B87" s="80" t="str">
        <f ca="1">IF($B86="","",IF(INDIRECT(ADDRESS($B86+2,C$1-1,,,"Score"))="SP",$B86+2,""))</f>
        <v/>
      </c>
      <c r="C87" s="80" t="str">
        <f t="shared" ca="1" si="34"/>
        <v/>
      </c>
      <c r="D87" s="80" t="str">
        <f t="shared" ca="1" si="34"/>
        <v/>
      </c>
      <c r="E87" s="610"/>
      <c r="F87" s="610"/>
      <c r="G87" s="97"/>
      <c r="H87" s="97"/>
      <c r="I87" s="95"/>
      <c r="J87" s="97" t="str">
        <f t="shared" ca="1" si="36"/>
        <v/>
      </c>
      <c r="K87" s="97" t="str">
        <f t="shared" ca="1" si="36"/>
        <v/>
      </c>
      <c r="L87" s="97" t="str">
        <f t="shared" ca="1" si="36"/>
        <v/>
      </c>
      <c r="M87" s="80" t="str">
        <f t="shared" ca="1" si="37"/>
        <v/>
      </c>
      <c r="N87" s="80" t="str">
        <f t="shared" ca="1" si="37"/>
        <v/>
      </c>
      <c r="O87" s="97" t="str">
        <f t="shared" ca="1" si="37"/>
        <v/>
      </c>
      <c r="P87" s="97" t="str">
        <f t="shared" ca="1" si="37"/>
        <v/>
      </c>
      <c r="Q87" s="95" t="str">
        <f t="shared" ca="1" si="26"/>
        <v/>
      </c>
      <c r="R87" s="97" t="str">
        <f t="shared" ca="1" si="37"/>
        <v/>
      </c>
      <c r="S87" s="97" t="str">
        <f t="shared" ca="1" si="37"/>
        <v/>
      </c>
      <c r="T87" s="95" t="str">
        <f t="shared" ca="1" si="27"/>
        <v/>
      </c>
      <c r="U87" s="97" t="str">
        <f t="shared" ca="1" si="35"/>
        <v/>
      </c>
      <c r="V87" s="612"/>
      <c r="W87" s="612"/>
      <c r="Y87" s="610"/>
      <c r="Z87" s="80" t="str">
        <f ca="1">IF($Z86="","",IF(INDIRECT(ADDRESS($Z86+2,AA$1-1,,,"Score"))="SP",$Z86+2,""))</f>
        <v/>
      </c>
      <c r="AA87" s="80" t="str">
        <f t="shared" ca="1" si="38"/>
        <v/>
      </c>
      <c r="AB87" s="80" t="str">
        <f t="shared" ca="1" si="38"/>
        <v/>
      </c>
      <c r="AC87" s="610"/>
      <c r="AD87" s="610"/>
      <c r="AE87" s="97"/>
      <c r="AF87" s="97"/>
      <c r="AG87" s="95"/>
      <c r="AH87" s="97" t="str">
        <f t="shared" ca="1" si="39"/>
        <v/>
      </c>
      <c r="AI87" s="97" t="str">
        <f t="shared" ca="1" si="39"/>
        <v/>
      </c>
      <c r="AJ87" s="97" t="str">
        <f t="shared" ca="1" si="39"/>
        <v/>
      </c>
      <c r="AK87" s="80" t="str">
        <f t="shared" ca="1" si="40"/>
        <v/>
      </c>
      <c r="AL87" s="80" t="str">
        <f t="shared" ca="1" si="40"/>
        <v/>
      </c>
      <c r="AM87" s="97" t="str">
        <f t="shared" ca="1" si="40"/>
        <v/>
      </c>
      <c r="AN87" s="97" t="str">
        <f t="shared" ca="1" si="40"/>
        <v/>
      </c>
      <c r="AO87" s="95" t="str">
        <f t="shared" ca="1" si="31"/>
        <v/>
      </c>
      <c r="AP87" s="97" t="str">
        <f t="shared" ca="1" si="40"/>
        <v/>
      </c>
      <c r="AQ87" s="97" t="str">
        <f t="shared" ca="1" si="40"/>
        <v/>
      </c>
      <c r="AR87" s="95" t="str">
        <f t="shared" ca="1" si="32"/>
        <v/>
      </c>
      <c r="AS87" s="97" t="str">
        <f t="shared" ca="1" si="33"/>
        <v/>
      </c>
      <c r="AT87" s="612"/>
      <c r="AU87" s="612"/>
    </row>
    <row r="88" spans="1:47">
      <c r="A88" s="1204">
        <f>A86+1</f>
        <v>14</v>
      </c>
      <c r="B88" s="84">
        <f ca="1">IF(ISNA(MATCH($A88,Score!A$62:A$111,0)),"",MATCH($A88,Score!A$62:A$111,0)+ROW(Score!A$61))</f>
        <v>88</v>
      </c>
      <c r="C88" s="84" t="str">
        <f t="shared" ca="1" si="34"/>
        <v>68</v>
      </c>
      <c r="D88" s="84">
        <f t="shared" ca="1" si="34"/>
        <v>0</v>
      </c>
      <c r="E88" s="611">
        <f ca="1">IF(B88="","",SUM(D88,D89))</f>
        <v>0</v>
      </c>
      <c r="F88" s="611">
        <f ca="1">IF(B88="","",E88-AC88)</f>
        <v>-4</v>
      </c>
      <c r="G88" s="96" t="str">
        <f ca="1">IF($B88="","",IF(ISBLANK(INDIRECT(ADDRESS($B88,G$1,,,"Score"))),"",1))</f>
        <v/>
      </c>
      <c r="H88" s="96" t="str">
        <f ca="1">IF($B88="","",IF(ISBLANK(INDIRECT(ADDRESS($B88,H$1,,,"Score"))),"",1))</f>
        <v/>
      </c>
      <c r="I88" s="99" t="str">
        <f ca="1">IF(H88=1,F88,"")</f>
        <v/>
      </c>
      <c r="J88" s="96" t="str">
        <f t="shared" ca="1" si="36"/>
        <v/>
      </c>
      <c r="K88" s="96" t="str">
        <f t="shared" ca="1" si="36"/>
        <v/>
      </c>
      <c r="L88" s="96" t="str">
        <f t="shared" ca="1" si="36"/>
        <v/>
      </c>
      <c r="M88" s="84">
        <f t="shared" ca="1" si="37"/>
        <v>1</v>
      </c>
      <c r="N88" s="84">
        <f t="shared" ca="1" si="37"/>
        <v>0</v>
      </c>
      <c r="O88" s="96">
        <f t="shared" ca="1" si="37"/>
        <v>0</v>
      </c>
      <c r="P88" s="96">
        <f t="shared" ca="1" si="37"/>
        <v>0</v>
      </c>
      <c r="Q88" s="99">
        <f t="shared" ca="1" si="26"/>
        <v>0</v>
      </c>
      <c r="R88" s="96">
        <f t="shared" ca="1" si="37"/>
        <v>0</v>
      </c>
      <c r="S88" s="96">
        <f t="shared" ca="1" si="37"/>
        <v>0</v>
      </c>
      <c r="T88" s="99">
        <f t="shared" ca="1" si="27"/>
        <v>0</v>
      </c>
      <c r="U88" s="96">
        <f t="shared" ca="1" si="35"/>
        <v>0</v>
      </c>
      <c r="V88" s="611" t="str">
        <f ca="1">IF(ISNA(MATCH($A88,'Jam Timer'!A$45:A$69,0)),"",INDIRECT(ADDRESS(MATCH($A88,'Jam Timer'!A$45:A$69,0)+ROW('Jam Timer'!A$44),V$1,,,"Jam Timer")))</f>
        <v/>
      </c>
      <c r="W88" s="611" t="str">
        <f ca="1">IF(OR(V88="",V88=0),"",60*E88/V88)</f>
        <v/>
      </c>
      <c r="Y88" s="611">
        <f>Y86+1</f>
        <v>14</v>
      </c>
      <c r="Z88" s="84">
        <f ca="1">IF(ISNA(MATCH($Y88,Score!AH$62:AH$111,0)),"",MATCH($Y88,Score!AH$62:AH$111,0)+ROW(Score!AH$61) )</f>
        <v>88</v>
      </c>
      <c r="AA88" s="84" t="str">
        <f t="shared" ca="1" si="38"/>
        <v>3CC</v>
      </c>
      <c r="AB88" s="84">
        <f t="shared" ca="1" si="38"/>
        <v>4</v>
      </c>
      <c r="AC88" s="611">
        <f ca="1">IF(Z88="","",SUM(AB88,AB89))</f>
        <v>4</v>
      </c>
      <c r="AD88" s="611">
        <f ca="1">IF(Z88="","",AC88-E88)</f>
        <v>4</v>
      </c>
      <c r="AE88" s="96" t="str">
        <f ca="1">IF($Z88="","",IF(ISBLANK(INDIRECT(ADDRESS($Z88,AE$1,,,"Score"))),"",1))</f>
        <v/>
      </c>
      <c r="AF88" s="96">
        <f ca="1">IF($Z88="","",IF(ISBLANK(INDIRECT(ADDRESS($Z88,AF$1,,,"Score"))),"",1))</f>
        <v>1</v>
      </c>
      <c r="AG88" s="99">
        <f ca="1">IF(AF88=1,AD88,"")</f>
        <v>4</v>
      </c>
      <c r="AH88" s="96">
        <f t="shared" ca="1" si="39"/>
        <v>1</v>
      </c>
      <c r="AI88" s="96" t="str">
        <f t="shared" ca="1" si="39"/>
        <v/>
      </c>
      <c r="AJ88" s="96" t="str">
        <f t="shared" ca="1" si="39"/>
        <v/>
      </c>
      <c r="AK88" s="84">
        <f t="shared" ca="1" si="40"/>
        <v>1</v>
      </c>
      <c r="AL88" s="84">
        <f t="shared" ca="1" si="40"/>
        <v>0</v>
      </c>
      <c r="AM88" s="96">
        <f t="shared" ca="1" si="40"/>
        <v>1</v>
      </c>
      <c r="AN88" s="96">
        <f t="shared" ca="1" si="40"/>
        <v>0</v>
      </c>
      <c r="AO88" s="99">
        <f t="shared" ca="1" si="31"/>
        <v>1</v>
      </c>
      <c r="AP88" s="96">
        <f t="shared" ca="1" si="40"/>
        <v>0</v>
      </c>
      <c r="AQ88" s="96">
        <f t="shared" ca="1" si="40"/>
        <v>0</v>
      </c>
      <c r="AR88" s="99">
        <f t="shared" ca="1" si="32"/>
        <v>0</v>
      </c>
      <c r="AS88" s="96">
        <f t="shared" ca="1" si="33"/>
        <v>0</v>
      </c>
      <c r="AT88" s="611" t="str">
        <f ca="1">V88</f>
        <v/>
      </c>
      <c r="AU88" s="611" t="str">
        <f ca="1">IF(OR(AT88="",AT88=0),"",60*AC88/AT88)</f>
        <v/>
      </c>
    </row>
    <row r="89" spans="1:47">
      <c r="A89" s="1204"/>
      <c r="B89" s="84" t="str">
        <f ca="1">IF($B88="","",IF(INDIRECT(ADDRESS($B88+2,C$1-1,,,"Score"))="SP",$B88+2,""))</f>
        <v/>
      </c>
      <c r="C89" s="84" t="str">
        <f t="shared" ca="1" si="34"/>
        <v/>
      </c>
      <c r="D89" s="84" t="str">
        <f t="shared" ca="1" si="34"/>
        <v/>
      </c>
      <c r="E89" s="611"/>
      <c r="F89" s="611"/>
      <c r="G89" s="96"/>
      <c r="H89" s="101"/>
      <c r="I89" s="99"/>
      <c r="J89" s="96" t="str">
        <f t="shared" ca="1" si="36"/>
        <v/>
      </c>
      <c r="K89" s="96" t="str">
        <f t="shared" ca="1" si="36"/>
        <v/>
      </c>
      <c r="L89" s="96" t="str">
        <f t="shared" ca="1" si="36"/>
        <v/>
      </c>
      <c r="M89" s="84" t="str">
        <f t="shared" ca="1" si="37"/>
        <v/>
      </c>
      <c r="N89" s="84" t="str">
        <f t="shared" ca="1" si="37"/>
        <v/>
      </c>
      <c r="O89" s="96" t="str">
        <f t="shared" ca="1" si="37"/>
        <v/>
      </c>
      <c r="P89" s="96" t="str">
        <f t="shared" ca="1" si="37"/>
        <v/>
      </c>
      <c r="Q89" s="99" t="str">
        <f t="shared" ca="1" si="26"/>
        <v/>
      </c>
      <c r="R89" s="96" t="str">
        <f t="shared" ca="1" si="37"/>
        <v/>
      </c>
      <c r="S89" s="96" t="str">
        <f t="shared" ca="1" si="37"/>
        <v/>
      </c>
      <c r="T89" s="99" t="str">
        <f t="shared" ca="1" si="27"/>
        <v/>
      </c>
      <c r="U89" s="96" t="str">
        <f t="shared" ca="1" si="35"/>
        <v/>
      </c>
      <c r="V89" s="611"/>
      <c r="W89" s="611"/>
      <c r="Y89" s="611"/>
      <c r="Z89" s="84" t="str">
        <f ca="1">IF($Z88="","",IF(INDIRECT(ADDRESS($Z88+2,AA$1-1,,,"Score"))="SP",$Z88+2,""))</f>
        <v/>
      </c>
      <c r="AA89" s="84" t="str">
        <f t="shared" ca="1" si="38"/>
        <v/>
      </c>
      <c r="AB89" s="84" t="str">
        <f t="shared" ca="1" si="38"/>
        <v/>
      </c>
      <c r="AC89" s="611"/>
      <c r="AD89" s="611"/>
      <c r="AE89" s="96"/>
      <c r="AF89" s="101"/>
      <c r="AG89" s="99"/>
      <c r="AH89" s="96" t="str">
        <f t="shared" ca="1" si="39"/>
        <v/>
      </c>
      <c r="AI89" s="96" t="str">
        <f t="shared" ca="1" si="39"/>
        <v/>
      </c>
      <c r="AJ89" s="96" t="str">
        <f t="shared" ca="1" si="39"/>
        <v/>
      </c>
      <c r="AK89" s="84" t="str">
        <f t="shared" ca="1" si="40"/>
        <v/>
      </c>
      <c r="AL89" s="84" t="str">
        <f t="shared" ca="1" si="40"/>
        <v/>
      </c>
      <c r="AM89" s="96" t="str">
        <f t="shared" ca="1" si="40"/>
        <v/>
      </c>
      <c r="AN89" s="96" t="str">
        <f t="shared" ca="1" si="40"/>
        <v/>
      </c>
      <c r="AO89" s="99" t="str">
        <f t="shared" ca="1" si="31"/>
        <v/>
      </c>
      <c r="AP89" s="96" t="str">
        <f t="shared" ca="1" si="40"/>
        <v/>
      </c>
      <c r="AQ89" s="96" t="str">
        <f t="shared" ca="1" si="40"/>
        <v/>
      </c>
      <c r="AR89" s="99" t="str">
        <f t="shared" ca="1" si="32"/>
        <v/>
      </c>
      <c r="AS89" s="96" t="str">
        <f t="shared" ca="1" si="33"/>
        <v/>
      </c>
      <c r="AT89" s="611"/>
      <c r="AU89" s="611"/>
    </row>
    <row r="90" spans="1:47">
      <c r="A90" s="1203">
        <f>A88+1</f>
        <v>15</v>
      </c>
      <c r="B90" s="80">
        <f ca="1">IF(ISNA(MATCH($A90,Score!A$62:A$111,0)),"",MATCH($A90,Score!A$62:A$111,0)+ROW(Score!A$61))</f>
        <v>90</v>
      </c>
      <c r="C90" s="80" t="str">
        <f t="shared" ca="1" si="34"/>
        <v>fish</v>
      </c>
      <c r="D90" s="80">
        <f t="shared" ca="1" si="34"/>
        <v>10</v>
      </c>
      <c r="E90" s="610">
        <f ca="1">IF(B90="","",SUM(D90,D91))</f>
        <v>10</v>
      </c>
      <c r="F90" s="610">
        <f ca="1">IF(B90="","",E90-AC90)</f>
        <v>10</v>
      </c>
      <c r="G90" s="97" t="str">
        <f t="shared" ca="1" si="36"/>
        <v/>
      </c>
      <c r="H90" s="97">
        <f t="shared" ca="1" si="36"/>
        <v>1</v>
      </c>
      <c r="I90" s="95">
        <f ca="1">IF(H90=1,F90,"")</f>
        <v>10</v>
      </c>
      <c r="J90" s="97" t="str">
        <f t="shared" ca="1" si="36"/>
        <v/>
      </c>
      <c r="K90" s="97" t="str">
        <f t="shared" ca="1" si="36"/>
        <v/>
      </c>
      <c r="L90" s="97" t="str">
        <f t="shared" ca="1" si="36"/>
        <v/>
      </c>
      <c r="M90" s="80">
        <f t="shared" ca="1" si="37"/>
        <v>2</v>
      </c>
      <c r="N90" s="80">
        <f t="shared" ca="1" si="37"/>
        <v>2</v>
      </c>
      <c r="O90" s="97">
        <f t="shared" ca="1" si="37"/>
        <v>3</v>
      </c>
      <c r="P90" s="97">
        <f t="shared" ca="1" si="37"/>
        <v>2</v>
      </c>
      <c r="Q90" s="95">
        <f t="shared" ca="1" si="26"/>
        <v>5</v>
      </c>
      <c r="R90" s="97">
        <f t="shared" ca="1" si="37"/>
        <v>2</v>
      </c>
      <c r="S90" s="97">
        <f t="shared" ca="1" si="37"/>
        <v>2</v>
      </c>
      <c r="T90" s="95">
        <f t="shared" ca="1" si="27"/>
        <v>4</v>
      </c>
      <c r="U90" s="97">
        <f t="shared" ca="1" si="35"/>
        <v>2</v>
      </c>
      <c r="V90" s="612" t="str">
        <f ca="1">IF(ISNA(MATCH($A90,'Jam Timer'!A$45:A$69,0)),"",INDIRECT(ADDRESS(MATCH($A90,'Jam Timer'!A$45:A$69,0)+ROW('Jam Timer'!A$44),V$1,,,"Jam Timer")))</f>
        <v/>
      </c>
      <c r="W90" s="612" t="str">
        <f ca="1">IF(OR(V90="",V90=0),"",60*E90/V90)</f>
        <v/>
      </c>
      <c r="Y90" s="610">
        <f>Y88+1</f>
        <v>15</v>
      </c>
      <c r="Z90" s="80">
        <f ca="1">IF(ISNA(MATCH($Y90,Score!AH$62:AH$111,0)),"",MATCH($Y90,Score!AH$62:AH$111,0)+ROW(Score!AH$61) )</f>
        <v>90</v>
      </c>
      <c r="AA90" s="80" t="str">
        <f t="shared" ca="1" si="38"/>
        <v>247</v>
      </c>
      <c r="AB90" s="80">
        <f t="shared" ca="1" si="38"/>
        <v>0</v>
      </c>
      <c r="AC90" s="610">
        <f ca="1">IF(Z90="","",SUM(AB90,AB91))</f>
        <v>0</v>
      </c>
      <c r="AD90" s="610">
        <f ca="1">IF(Z90="","",AC90-E90)</f>
        <v>-10</v>
      </c>
      <c r="AE90" s="97" t="str">
        <f ca="1">IF($Z90="","",IF(ISBLANK(INDIRECT(ADDRESS($Z90,AE$1,,,"Score"))),"",1))</f>
        <v/>
      </c>
      <c r="AF90" s="97" t="str">
        <f ca="1">IF($Z90="","",IF(ISBLANK(INDIRECT(ADDRESS($Z90,AF$1,,,"Score"))),"",1))</f>
        <v/>
      </c>
      <c r="AG90" s="95" t="str">
        <f ca="1">IF(AF90=1,AD90,"")</f>
        <v/>
      </c>
      <c r="AH90" s="97" t="str">
        <f t="shared" ca="1" si="39"/>
        <v/>
      </c>
      <c r="AI90" s="97" t="str">
        <f t="shared" ca="1" si="39"/>
        <v/>
      </c>
      <c r="AJ90" s="97" t="str">
        <f t="shared" ca="1" si="39"/>
        <v/>
      </c>
      <c r="AK90" s="80">
        <f t="shared" ca="1" si="40"/>
        <v>1</v>
      </c>
      <c r="AL90" s="80">
        <f t="shared" ca="1" si="40"/>
        <v>0</v>
      </c>
      <c r="AM90" s="97">
        <f t="shared" ca="1" si="40"/>
        <v>0</v>
      </c>
      <c r="AN90" s="97">
        <f t="shared" ca="1" si="40"/>
        <v>0</v>
      </c>
      <c r="AO90" s="95">
        <f t="shared" ca="1" si="31"/>
        <v>0</v>
      </c>
      <c r="AP90" s="97">
        <f t="shared" ca="1" si="40"/>
        <v>0</v>
      </c>
      <c r="AQ90" s="97">
        <f t="shared" ca="1" si="40"/>
        <v>0</v>
      </c>
      <c r="AR90" s="95">
        <f t="shared" ca="1" si="32"/>
        <v>0</v>
      </c>
      <c r="AS90" s="97">
        <f t="shared" ca="1" si="33"/>
        <v>0</v>
      </c>
      <c r="AT90" s="612" t="str">
        <f ca="1">V90</f>
        <v/>
      </c>
      <c r="AU90" s="612" t="str">
        <f ca="1">IF(OR(AT90="",AT90=0),"",60*AC90/AT90)</f>
        <v/>
      </c>
    </row>
    <row r="91" spans="1:47">
      <c r="A91" s="1203"/>
      <c r="B91" s="80" t="str">
        <f ca="1">IF($B90="","",IF(INDIRECT(ADDRESS($B90+2,C$1-1,,,"Score"))="SP",$B90+2,""))</f>
        <v/>
      </c>
      <c r="C91" s="80" t="str">
        <f t="shared" ca="1" si="34"/>
        <v/>
      </c>
      <c r="D91" s="80" t="str">
        <f t="shared" ca="1" si="34"/>
        <v/>
      </c>
      <c r="E91" s="610"/>
      <c r="F91" s="610"/>
      <c r="G91" s="97"/>
      <c r="H91" s="97"/>
      <c r="I91" s="95"/>
      <c r="J91" s="97" t="str">
        <f t="shared" ca="1" si="36"/>
        <v/>
      </c>
      <c r="K91" s="97" t="str">
        <f t="shared" ca="1" si="36"/>
        <v/>
      </c>
      <c r="L91" s="97" t="str">
        <f t="shared" ca="1" si="36"/>
        <v/>
      </c>
      <c r="M91" s="80" t="str">
        <f t="shared" ca="1" si="37"/>
        <v/>
      </c>
      <c r="N91" s="80" t="str">
        <f t="shared" ca="1" si="37"/>
        <v/>
      </c>
      <c r="O91" s="97" t="str">
        <f t="shared" ca="1" si="37"/>
        <v/>
      </c>
      <c r="P91" s="97" t="str">
        <f t="shared" ca="1" si="37"/>
        <v/>
      </c>
      <c r="Q91" s="95" t="str">
        <f t="shared" ca="1" si="26"/>
        <v/>
      </c>
      <c r="R91" s="97" t="str">
        <f t="shared" ca="1" si="37"/>
        <v/>
      </c>
      <c r="S91" s="97" t="str">
        <f t="shared" ca="1" si="37"/>
        <v/>
      </c>
      <c r="T91" s="95" t="str">
        <f t="shared" ca="1" si="27"/>
        <v/>
      </c>
      <c r="U91" s="97" t="str">
        <f t="shared" ca="1" si="35"/>
        <v/>
      </c>
      <c r="V91" s="612"/>
      <c r="W91" s="612"/>
      <c r="Y91" s="610"/>
      <c r="Z91" s="80" t="str">
        <f ca="1">IF($Z90="","",IF(INDIRECT(ADDRESS($Z90+2,AA$1-1,,,"Score"))="SP",$Z90+2,""))</f>
        <v/>
      </c>
      <c r="AA91" s="80" t="str">
        <f t="shared" ca="1" si="38"/>
        <v/>
      </c>
      <c r="AB91" s="80" t="str">
        <f t="shared" ca="1" si="38"/>
        <v/>
      </c>
      <c r="AC91" s="610"/>
      <c r="AD91" s="610"/>
      <c r="AE91" s="97"/>
      <c r="AF91" s="97"/>
      <c r="AG91" s="95"/>
      <c r="AH91" s="97" t="str">
        <f t="shared" ca="1" si="39"/>
        <v/>
      </c>
      <c r="AI91" s="97" t="str">
        <f t="shared" ca="1" si="39"/>
        <v/>
      </c>
      <c r="AJ91" s="97" t="str">
        <f t="shared" ca="1" si="39"/>
        <v/>
      </c>
      <c r="AK91" s="80" t="str">
        <f t="shared" ca="1" si="40"/>
        <v/>
      </c>
      <c r="AL91" s="80" t="str">
        <f t="shared" ca="1" si="40"/>
        <v/>
      </c>
      <c r="AM91" s="97" t="str">
        <f t="shared" ca="1" si="40"/>
        <v/>
      </c>
      <c r="AN91" s="97" t="str">
        <f t="shared" ca="1" si="40"/>
        <v/>
      </c>
      <c r="AO91" s="95" t="str">
        <f t="shared" ca="1" si="31"/>
        <v/>
      </c>
      <c r="AP91" s="97" t="str">
        <f t="shared" ca="1" si="40"/>
        <v/>
      </c>
      <c r="AQ91" s="97" t="str">
        <f t="shared" ca="1" si="40"/>
        <v/>
      </c>
      <c r="AR91" s="95" t="str">
        <f t="shared" ca="1" si="32"/>
        <v/>
      </c>
      <c r="AS91" s="97" t="str">
        <f t="shared" ca="1" si="33"/>
        <v/>
      </c>
      <c r="AT91" s="612"/>
      <c r="AU91" s="612"/>
    </row>
    <row r="92" spans="1:47">
      <c r="A92" s="1204">
        <f>A90+1</f>
        <v>16</v>
      </c>
      <c r="B92" s="84">
        <f ca="1">IF(ISNA(MATCH($A92,Score!A$62:A$111,0)),"",MATCH($A92,Score!A$62:A$111,0)+ROW(Score!A$61))</f>
        <v>92</v>
      </c>
      <c r="C92" s="84" t="str">
        <f t="shared" ca="1" si="34"/>
        <v>71</v>
      </c>
      <c r="D92" s="84">
        <f t="shared" ca="1" si="34"/>
        <v>7</v>
      </c>
      <c r="E92" s="611">
        <f ca="1">IF(B92="","",SUM(D92,D93))</f>
        <v>7</v>
      </c>
      <c r="F92" s="611">
        <f ca="1">IF(B92="","",E92-AC92)</f>
        <v>6</v>
      </c>
      <c r="G92" s="96" t="str">
        <f ca="1">IF($B92="","",IF(ISBLANK(INDIRECT(ADDRESS($B92,G$1,,,"Score"))),"",1))</f>
        <v/>
      </c>
      <c r="H92" s="96">
        <f ca="1">IF($B92="","",IF(ISBLANK(INDIRECT(ADDRESS($B92,H$1,,,"Score"))),"",1))</f>
        <v>1</v>
      </c>
      <c r="I92" s="99">
        <f ca="1">IF(H92=1,F92,"")</f>
        <v>6</v>
      </c>
      <c r="J92" s="96" t="str">
        <f t="shared" ca="1" si="36"/>
        <v/>
      </c>
      <c r="K92" s="96" t="str">
        <f t="shared" ca="1" si="36"/>
        <v/>
      </c>
      <c r="L92" s="96" t="str">
        <f t="shared" ca="1" si="36"/>
        <v/>
      </c>
      <c r="M92" s="84">
        <f t="shared" ca="1" si="37"/>
        <v>2</v>
      </c>
      <c r="N92" s="84">
        <f t="shared" ca="1" si="37"/>
        <v>0</v>
      </c>
      <c r="O92" s="96">
        <f t="shared" ca="1" si="37"/>
        <v>1</v>
      </c>
      <c r="P92" s="96">
        <f t="shared" ca="1" si="37"/>
        <v>0</v>
      </c>
      <c r="Q92" s="99">
        <f t="shared" ca="1" si="26"/>
        <v>1</v>
      </c>
      <c r="R92" s="96">
        <f t="shared" ca="1" si="37"/>
        <v>0</v>
      </c>
      <c r="S92" s="96">
        <f t="shared" ca="1" si="37"/>
        <v>0</v>
      </c>
      <c r="T92" s="99">
        <f t="shared" ca="1" si="27"/>
        <v>0</v>
      </c>
      <c r="U92" s="96">
        <f t="shared" ca="1" si="35"/>
        <v>0</v>
      </c>
      <c r="V92" s="611" t="str">
        <f ca="1">IF(ISNA(MATCH($A92,'Jam Timer'!A$45:A$69,0)),"",INDIRECT(ADDRESS(MATCH($A92,'Jam Timer'!A$45:A$69,0)+ROW('Jam Timer'!A$44),V$1,,,"Jam Timer")))</f>
        <v/>
      </c>
      <c r="W92" s="611" t="str">
        <f ca="1">IF(OR(V92="",V92=0),"",60*E92/V92)</f>
        <v/>
      </c>
      <c r="Y92" s="611">
        <f>Y90+1</f>
        <v>16</v>
      </c>
      <c r="Z92" s="84">
        <f ca="1">IF(ISNA(MATCH($Y92,Score!AH$62:AH$111,0)),"",MATCH($Y92,Score!AH$62:AH$111,0)+ROW(Score!AH$61) )</f>
        <v>92</v>
      </c>
      <c r="AA92" s="84" t="str">
        <f t="shared" ca="1" si="38"/>
        <v>5</v>
      </c>
      <c r="AB92" s="84">
        <f t="shared" ca="1" si="38"/>
        <v>1</v>
      </c>
      <c r="AC92" s="611">
        <f ca="1">IF(Z92="","",SUM(AB92,AB93))</f>
        <v>1</v>
      </c>
      <c r="AD92" s="611">
        <f ca="1">IF(Z92="","",AC92-E92)</f>
        <v>-6</v>
      </c>
      <c r="AE92" s="96" t="str">
        <f ca="1">IF($Z92="","",IF(ISBLANK(INDIRECT(ADDRESS($Z92,AE$1,,,"Score"))),"",1))</f>
        <v/>
      </c>
      <c r="AF92" s="96" t="str">
        <f ca="1">IF($Z92="","",IF(ISBLANK(INDIRECT(ADDRESS($Z92,AF$1,,,"Score"))),"",1))</f>
        <v/>
      </c>
      <c r="AG92" s="99" t="str">
        <f ca="1">IF(AF92=1,AD92,"")</f>
        <v/>
      </c>
      <c r="AH92" s="96" t="str">
        <f t="shared" ca="1" si="39"/>
        <v/>
      </c>
      <c r="AI92" s="96" t="str">
        <f t="shared" ca="1" si="39"/>
        <v/>
      </c>
      <c r="AJ92" s="96" t="str">
        <f t="shared" ca="1" si="39"/>
        <v/>
      </c>
      <c r="AK92" s="84">
        <f t="shared" ca="1" si="40"/>
        <v>1</v>
      </c>
      <c r="AL92" s="84">
        <f t="shared" ca="1" si="40"/>
        <v>0</v>
      </c>
      <c r="AM92" s="96">
        <f t="shared" ca="1" si="40"/>
        <v>0</v>
      </c>
      <c r="AN92" s="96">
        <f t="shared" ca="1" si="40"/>
        <v>0</v>
      </c>
      <c r="AO92" s="99">
        <f t="shared" ca="1" si="31"/>
        <v>0</v>
      </c>
      <c r="AP92" s="96">
        <f t="shared" ca="1" si="40"/>
        <v>0</v>
      </c>
      <c r="AQ92" s="96">
        <f t="shared" ca="1" si="40"/>
        <v>0</v>
      </c>
      <c r="AR92" s="99">
        <f t="shared" ca="1" si="32"/>
        <v>0</v>
      </c>
      <c r="AS92" s="96">
        <f t="shared" ca="1" si="33"/>
        <v>0</v>
      </c>
      <c r="AT92" s="611" t="str">
        <f ca="1">V92</f>
        <v/>
      </c>
      <c r="AU92" s="611" t="str">
        <f ca="1">IF(OR(AT92="",AT92=0),"",60*AC92/AT92)</f>
        <v/>
      </c>
    </row>
    <row r="93" spans="1:47">
      <c r="A93" s="1204"/>
      <c r="B93" s="84" t="str">
        <f ca="1">IF($B92="","",IF(INDIRECT(ADDRESS($B92+2,C$1-1,,,"Score"))="SP",$B92+2,""))</f>
        <v/>
      </c>
      <c r="C93" s="84" t="str">
        <f t="shared" ca="1" si="34"/>
        <v/>
      </c>
      <c r="D93" s="84" t="str">
        <f t="shared" ca="1" si="34"/>
        <v/>
      </c>
      <c r="E93" s="611"/>
      <c r="F93" s="611"/>
      <c r="G93" s="96"/>
      <c r="H93" s="101"/>
      <c r="I93" s="99"/>
      <c r="J93" s="96" t="str">
        <f t="shared" ca="1" si="36"/>
        <v/>
      </c>
      <c r="K93" s="96" t="str">
        <f t="shared" ca="1" si="36"/>
        <v/>
      </c>
      <c r="L93" s="96" t="str">
        <f t="shared" ca="1" si="36"/>
        <v/>
      </c>
      <c r="M93" s="84" t="str">
        <f t="shared" ca="1" si="37"/>
        <v/>
      </c>
      <c r="N93" s="84" t="str">
        <f t="shared" ca="1" si="37"/>
        <v/>
      </c>
      <c r="O93" s="96" t="str">
        <f t="shared" ca="1" si="37"/>
        <v/>
      </c>
      <c r="P93" s="96" t="str">
        <f t="shared" ca="1" si="37"/>
        <v/>
      </c>
      <c r="Q93" s="99" t="str">
        <f t="shared" ca="1" si="26"/>
        <v/>
      </c>
      <c r="R93" s="96" t="str">
        <f t="shared" ca="1" si="37"/>
        <v/>
      </c>
      <c r="S93" s="96" t="str">
        <f t="shared" ca="1" si="37"/>
        <v/>
      </c>
      <c r="T93" s="99" t="str">
        <f t="shared" ca="1" si="27"/>
        <v/>
      </c>
      <c r="U93" s="96" t="str">
        <f t="shared" ca="1" si="35"/>
        <v/>
      </c>
      <c r="V93" s="611"/>
      <c r="W93" s="611"/>
      <c r="Y93" s="611"/>
      <c r="Z93" s="84" t="str">
        <f ca="1">IF($Z92="","",IF(INDIRECT(ADDRESS($Z92+2,AA$1-1,,,"Score"))="SP",$Z92+2,""))</f>
        <v/>
      </c>
      <c r="AA93" s="84" t="str">
        <f t="shared" ca="1" si="38"/>
        <v/>
      </c>
      <c r="AB93" s="84" t="str">
        <f t="shared" ca="1" si="38"/>
        <v/>
      </c>
      <c r="AC93" s="611"/>
      <c r="AD93" s="611"/>
      <c r="AE93" s="96"/>
      <c r="AF93" s="101"/>
      <c r="AG93" s="99"/>
      <c r="AH93" s="96" t="str">
        <f t="shared" ca="1" si="39"/>
        <v/>
      </c>
      <c r="AI93" s="96" t="str">
        <f t="shared" ca="1" si="39"/>
        <v/>
      </c>
      <c r="AJ93" s="96" t="str">
        <f t="shared" ca="1" si="39"/>
        <v/>
      </c>
      <c r="AK93" s="84" t="str">
        <f t="shared" ca="1" si="40"/>
        <v/>
      </c>
      <c r="AL93" s="84" t="str">
        <f t="shared" ca="1" si="40"/>
        <v/>
      </c>
      <c r="AM93" s="96" t="str">
        <f t="shared" ca="1" si="40"/>
        <v/>
      </c>
      <c r="AN93" s="96" t="str">
        <f t="shared" ca="1" si="40"/>
        <v/>
      </c>
      <c r="AO93" s="99" t="str">
        <f t="shared" ca="1" si="31"/>
        <v/>
      </c>
      <c r="AP93" s="96" t="str">
        <f t="shared" ca="1" si="40"/>
        <v/>
      </c>
      <c r="AQ93" s="96" t="str">
        <f t="shared" ca="1" si="40"/>
        <v/>
      </c>
      <c r="AR93" s="99" t="str">
        <f t="shared" ca="1" si="32"/>
        <v/>
      </c>
      <c r="AS93" s="96" t="str">
        <f t="shared" ca="1" si="33"/>
        <v/>
      </c>
      <c r="AT93" s="611"/>
      <c r="AU93" s="611"/>
    </row>
    <row r="94" spans="1:47">
      <c r="A94" s="1203">
        <f>A92+1</f>
        <v>17</v>
      </c>
      <c r="B94" s="80" t="str">
        <f ca="1">IF(ISNA(MATCH($A94,Score!A$62:A$111,0)),"",MATCH($A94,Score!A$62:A$111,0)+ROW(Score!A$61))</f>
        <v/>
      </c>
      <c r="C94" s="80" t="str">
        <f t="shared" ca="1" si="34"/>
        <v/>
      </c>
      <c r="D94" s="80" t="str">
        <f t="shared" ca="1" si="34"/>
        <v/>
      </c>
      <c r="E94" s="610" t="str">
        <f>IF(B94="","",SUM(D94,D95))</f>
        <v/>
      </c>
      <c r="F94" s="610" t="str">
        <f>IF(B94="","",E94-AC94)</f>
        <v/>
      </c>
      <c r="G94" s="97" t="str">
        <f t="shared" ca="1" si="36"/>
        <v/>
      </c>
      <c r="H94" s="97" t="str">
        <f t="shared" ca="1" si="36"/>
        <v/>
      </c>
      <c r="I94" s="95" t="str">
        <f ca="1">IF(H94=1,F94,"")</f>
        <v/>
      </c>
      <c r="J94" s="97" t="str">
        <f t="shared" ca="1" si="36"/>
        <v/>
      </c>
      <c r="K94" s="97" t="str">
        <f t="shared" ca="1" si="36"/>
        <v/>
      </c>
      <c r="L94" s="97" t="str">
        <f t="shared" ca="1" si="36"/>
        <v/>
      </c>
      <c r="M94" s="80" t="str">
        <f t="shared" ca="1" si="37"/>
        <v/>
      </c>
      <c r="N94" s="80" t="str">
        <f t="shared" ca="1" si="37"/>
        <v/>
      </c>
      <c r="O94" s="97" t="str">
        <f t="shared" ca="1" si="37"/>
        <v/>
      </c>
      <c r="P94" s="97" t="str">
        <f t="shared" ca="1" si="37"/>
        <v/>
      </c>
      <c r="Q94" s="95" t="str">
        <f t="shared" si="26"/>
        <v/>
      </c>
      <c r="R94" s="97" t="str">
        <f t="shared" ca="1" si="37"/>
        <v/>
      </c>
      <c r="S94" s="97" t="str">
        <f t="shared" ca="1" si="37"/>
        <v/>
      </c>
      <c r="T94" s="95" t="str">
        <f t="shared" si="27"/>
        <v/>
      </c>
      <c r="U94" s="97" t="str">
        <f t="shared" ca="1" si="35"/>
        <v/>
      </c>
      <c r="V94" s="612" t="str">
        <f ca="1">IF(ISNA(MATCH($A94,'Jam Timer'!A$45:A$69,0)),"",INDIRECT(ADDRESS(MATCH($A94,'Jam Timer'!A$45:A$69,0)+ROW('Jam Timer'!A$44),V$1,,,"Jam Timer")))</f>
        <v/>
      </c>
      <c r="W94" s="612" t="str">
        <f ca="1">IF(OR(V94="",V94=0),"",60*E94/V94)</f>
        <v/>
      </c>
      <c r="Y94" s="610">
        <f>Y92+1</f>
        <v>17</v>
      </c>
      <c r="Z94" s="80" t="str">
        <f ca="1">IF(ISNA(MATCH($Y94,Score!AH$62:AH$111,0)),"",MATCH($Y94,Score!AH$62:AH$111,0)+ROW(Score!AH$61) )</f>
        <v/>
      </c>
      <c r="AA94" s="80" t="str">
        <f t="shared" ca="1" si="38"/>
        <v/>
      </c>
      <c r="AB94" s="80" t="str">
        <f t="shared" ca="1" si="38"/>
        <v/>
      </c>
      <c r="AC94" s="610" t="str">
        <f>IF(Z94="","",SUM(AB94,AB95))</f>
        <v/>
      </c>
      <c r="AD94" s="610" t="str">
        <f>IF(Z94="","",AC94-E94)</f>
        <v/>
      </c>
      <c r="AE94" s="97" t="str">
        <f ca="1">IF($Z94="","",IF(ISBLANK(INDIRECT(ADDRESS($Z94,AE$1,,,"Score"))),"",1))</f>
        <v/>
      </c>
      <c r="AF94" s="97" t="str">
        <f ca="1">IF($Z94="","",IF(ISBLANK(INDIRECT(ADDRESS($Z94,AF$1,,,"Score"))),"",1))</f>
        <v/>
      </c>
      <c r="AG94" s="95" t="str">
        <f ca="1">IF(AF94=1,AD94,"")</f>
        <v/>
      </c>
      <c r="AH94" s="97" t="str">
        <f t="shared" ca="1" si="39"/>
        <v/>
      </c>
      <c r="AI94" s="97" t="str">
        <f t="shared" ca="1" si="39"/>
        <v/>
      </c>
      <c r="AJ94" s="97" t="str">
        <f t="shared" ca="1" si="39"/>
        <v/>
      </c>
      <c r="AK94" s="80" t="str">
        <f t="shared" ca="1" si="40"/>
        <v/>
      </c>
      <c r="AL94" s="80" t="str">
        <f t="shared" ca="1" si="40"/>
        <v/>
      </c>
      <c r="AM94" s="97" t="str">
        <f t="shared" ca="1" si="40"/>
        <v/>
      </c>
      <c r="AN94" s="97" t="str">
        <f t="shared" ca="1" si="40"/>
        <v/>
      </c>
      <c r="AO94" s="95" t="str">
        <f t="shared" si="31"/>
        <v/>
      </c>
      <c r="AP94" s="97" t="str">
        <f t="shared" ca="1" si="40"/>
        <v/>
      </c>
      <c r="AQ94" s="97" t="str">
        <f t="shared" ca="1" si="40"/>
        <v/>
      </c>
      <c r="AR94" s="95" t="str">
        <f t="shared" si="32"/>
        <v/>
      </c>
      <c r="AS94" s="97" t="str">
        <f t="shared" ca="1" si="33"/>
        <v/>
      </c>
      <c r="AT94" s="612" t="str">
        <f ca="1">V94</f>
        <v/>
      </c>
      <c r="AU94" s="612" t="str">
        <f ca="1">IF(OR(AT94="",AT94=0),"",60*AC94/AT94)</f>
        <v/>
      </c>
    </row>
    <row r="95" spans="1:47">
      <c r="A95" s="1203"/>
      <c r="B95" s="80" t="str">
        <f ca="1">IF($B94="","",IF(INDIRECT(ADDRESS($B94+2,C$1-1,,,"Score"))="SP",$B94+2,""))</f>
        <v/>
      </c>
      <c r="C95" s="80" t="str">
        <f t="shared" ca="1" si="34"/>
        <v/>
      </c>
      <c r="D95" s="80" t="str">
        <f t="shared" ca="1" si="34"/>
        <v/>
      </c>
      <c r="E95" s="610"/>
      <c r="F95" s="610"/>
      <c r="G95" s="97"/>
      <c r="H95" s="97"/>
      <c r="I95" s="95"/>
      <c r="J95" s="97" t="str">
        <f t="shared" ca="1" si="36"/>
        <v/>
      </c>
      <c r="K95" s="97" t="str">
        <f t="shared" ca="1" si="36"/>
        <v/>
      </c>
      <c r="L95" s="97" t="str">
        <f t="shared" ca="1" si="36"/>
        <v/>
      </c>
      <c r="M95" s="80" t="str">
        <f t="shared" ca="1" si="37"/>
        <v/>
      </c>
      <c r="N95" s="80" t="str">
        <f t="shared" ca="1" si="37"/>
        <v/>
      </c>
      <c r="O95" s="97" t="str">
        <f t="shared" ca="1" si="37"/>
        <v/>
      </c>
      <c r="P95" s="97" t="str">
        <f t="shared" ca="1" si="37"/>
        <v/>
      </c>
      <c r="Q95" s="95" t="str">
        <f t="shared" ca="1" si="26"/>
        <v/>
      </c>
      <c r="R95" s="97" t="str">
        <f t="shared" ca="1" si="37"/>
        <v/>
      </c>
      <c r="S95" s="97" t="str">
        <f t="shared" ca="1" si="37"/>
        <v/>
      </c>
      <c r="T95" s="95" t="str">
        <f t="shared" ca="1" si="27"/>
        <v/>
      </c>
      <c r="U95" s="97" t="str">
        <f t="shared" ca="1" si="35"/>
        <v/>
      </c>
      <c r="V95" s="612"/>
      <c r="W95" s="612"/>
      <c r="Y95" s="610"/>
      <c r="Z95" s="80" t="str">
        <f ca="1">IF($Z94="","",IF(INDIRECT(ADDRESS($Z94+2,AA$1-1,,,"Score"))="SP",$Z94+2,""))</f>
        <v/>
      </c>
      <c r="AA95" s="80" t="str">
        <f t="shared" ca="1" si="38"/>
        <v/>
      </c>
      <c r="AB95" s="80" t="str">
        <f t="shared" ca="1" si="38"/>
        <v/>
      </c>
      <c r="AC95" s="610"/>
      <c r="AD95" s="610"/>
      <c r="AE95" s="97"/>
      <c r="AF95" s="97"/>
      <c r="AG95" s="95"/>
      <c r="AH95" s="97" t="str">
        <f t="shared" ca="1" si="39"/>
        <v/>
      </c>
      <c r="AI95" s="97" t="str">
        <f t="shared" ca="1" si="39"/>
        <v/>
      </c>
      <c r="AJ95" s="97" t="str">
        <f t="shared" ca="1" si="39"/>
        <v/>
      </c>
      <c r="AK95" s="80" t="str">
        <f t="shared" ca="1" si="40"/>
        <v/>
      </c>
      <c r="AL95" s="80" t="str">
        <f t="shared" ca="1" si="40"/>
        <v/>
      </c>
      <c r="AM95" s="97" t="str">
        <f t="shared" ca="1" si="40"/>
        <v/>
      </c>
      <c r="AN95" s="97" t="str">
        <f t="shared" ca="1" si="40"/>
        <v/>
      </c>
      <c r="AO95" s="95" t="str">
        <f t="shared" ca="1" si="31"/>
        <v/>
      </c>
      <c r="AP95" s="97" t="str">
        <f t="shared" ca="1" si="40"/>
        <v/>
      </c>
      <c r="AQ95" s="97" t="str">
        <f t="shared" ca="1" si="40"/>
        <v/>
      </c>
      <c r="AR95" s="95" t="str">
        <f t="shared" ca="1" si="32"/>
        <v/>
      </c>
      <c r="AS95" s="97" t="str">
        <f t="shared" ca="1" si="33"/>
        <v/>
      </c>
      <c r="AT95" s="612"/>
      <c r="AU95" s="612"/>
    </row>
    <row r="96" spans="1:47">
      <c r="A96" s="1204">
        <f>A94+1</f>
        <v>18</v>
      </c>
      <c r="B96" s="84" t="str">
        <f ca="1">IF(ISNA(MATCH($A96,Score!A$62:A$111,0)),"",MATCH($A96,Score!A$62:A$111,0)+ROW(Score!A$61))</f>
        <v/>
      </c>
      <c r="C96" s="84" t="str">
        <f t="shared" ca="1" si="34"/>
        <v/>
      </c>
      <c r="D96" s="84" t="str">
        <f t="shared" ca="1" si="34"/>
        <v/>
      </c>
      <c r="E96" s="611" t="str">
        <f>IF(B96="","",SUM(D96,D97))</f>
        <v/>
      </c>
      <c r="F96" s="611" t="str">
        <f>IF(B96="","",E96-AC96)</f>
        <v/>
      </c>
      <c r="G96" s="96" t="str">
        <f ca="1">IF($B96="","",IF(ISBLANK(INDIRECT(ADDRESS($B96,G$1,,,"Score"))),"",1))</f>
        <v/>
      </c>
      <c r="H96" s="96" t="str">
        <f ca="1">IF($B96="","",IF(ISBLANK(INDIRECT(ADDRESS($B96,H$1,,,"Score"))),"",1))</f>
        <v/>
      </c>
      <c r="I96" s="99" t="str">
        <f ca="1">IF(H96=1,F96,"")</f>
        <v/>
      </c>
      <c r="J96" s="96" t="str">
        <f t="shared" ca="1" si="36"/>
        <v/>
      </c>
      <c r="K96" s="96" t="str">
        <f t="shared" ca="1" si="36"/>
        <v/>
      </c>
      <c r="L96" s="96" t="str">
        <f t="shared" ca="1" si="36"/>
        <v/>
      </c>
      <c r="M96" s="84" t="str">
        <f t="shared" ca="1" si="37"/>
        <v/>
      </c>
      <c r="N96" s="84" t="str">
        <f t="shared" ca="1" si="37"/>
        <v/>
      </c>
      <c r="O96" s="96" t="str">
        <f t="shared" ca="1" si="37"/>
        <v/>
      </c>
      <c r="P96" s="96" t="str">
        <f t="shared" ca="1" si="37"/>
        <v/>
      </c>
      <c r="Q96" s="99" t="str">
        <f t="shared" si="26"/>
        <v/>
      </c>
      <c r="R96" s="96" t="str">
        <f t="shared" ca="1" si="37"/>
        <v/>
      </c>
      <c r="S96" s="96" t="str">
        <f t="shared" ca="1" si="37"/>
        <v/>
      </c>
      <c r="T96" s="99" t="str">
        <f t="shared" si="27"/>
        <v/>
      </c>
      <c r="U96" s="96" t="str">
        <f t="shared" ca="1" si="35"/>
        <v/>
      </c>
      <c r="V96" s="611" t="str">
        <f ca="1">IF(ISNA(MATCH($A96,'Jam Timer'!A$45:A$69,0)),"",INDIRECT(ADDRESS(MATCH($A96,'Jam Timer'!A$45:A$69,0)+ROW('Jam Timer'!A$44),V$1,,,"Jam Timer")))</f>
        <v/>
      </c>
      <c r="W96" s="611" t="str">
        <f ca="1">IF(OR(V96="",V96=0),"",60*E96/V96)</f>
        <v/>
      </c>
      <c r="Y96" s="611">
        <f>Y94+1</f>
        <v>18</v>
      </c>
      <c r="Z96" s="84" t="str">
        <f ca="1">IF(ISNA(MATCH($Y96,Score!AH$62:AH$111,0)),"",MATCH($Y96,Score!AH$62:AH$111,0)+ROW(Score!AH$61) )</f>
        <v/>
      </c>
      <c r="AA96" s="84" t="str">
        <f t="shared" ca="1" si="38"/>
        <v/>
      </c>
      <c r="AB96" s="84" t="str">
        <f t="shared" ca="1" si="38"/>
        <v/>
      </c>
      <c r="AC96" s="611" t="str">
        <f>IF(Z96="","",SUM(AB96,AB97))</f>
        <v/>
      </c>
      <c r="AD96" s="611" t="str">
        <f>IF(Z96="","",AC96-E96)</f>
        <v/>
      </c>
      <c r="AE96" s="96" t="str">
        <f ca="1">IF($Z96="","",IF(ISBLANK(INDIRECT(ADDRESS($Z96,AE$1,,,"Score"))),"",1))</f>
        <v/>
      </c>
      <c r="AF96" s="96" t="str">
        <f ca="1">IF($Z96="","",IF(ISBLANK(INDIRECT(ADDRESS($Z96,AF$1,,,"Score"))),"",1))</f>
        <v/>
      </c>
      <c r="AG96" s="99" t="str">
        <f ca="1">IF(AF96=1,AD96,"")</f>
        <v/>
      </c>
      <c r="AH96" s="96" t="str">
        <f t="shared" ca="1" si="39"/>
        <v/>
      </c>
      <c r="AI96" s="96" t="str">
        <f t="shared" ca="1" si="39"/>
        <v/>
      </c>
      <c r="AJ96" s="96" t="str">
        <f t="shared" ca="1" si="39"/>
        <v/>
      </c>
      <c r="AK96" s="84" t="str">
        <f t="shared" ca="1" si="40"/>
        <v/>
      </c>
      <c r="AL96" s="84" t="str">
        <f t="shared" ca="1" si="40"/>
        <v/>
      </c>
      <c r="AM96" s="96" t="str">
        <f t="shared" ca="1" si="40"/>
        <v/>
      </c>
      <c r="AN96" s="96" t="str">
        <f t="shared" ca="1" si="40"/>
        <v/>
      </c>
      <c r="AO96" s="99" t="str">
        <f t="shared" si="31"/>
        <v/>
      </c>
      <c r="AP96" s="96" t="str">
        <f t="shared" ca="1" si="40"/>
        <v/>
      </c>
      <c r="AQ96" s="96" t="str">
        <f t="shared" ca="1" si="40"/>
        <v/>
      </c>
      <c r="AR96" s="99" t="str">
        <f t="shared" si="32"/>
        <v/>
      </c>
      <c r="AS96" s="96" t="str">
        <f t="shared" ca="1" si="33"/>
        <v/>
      </c>
      <c r="AT96" s="611" t="str">
        <f ca="1">V96</f>
        <v/>
      </c>
      <c r="AU96" s="611" t="str">
        <f ca="1">IF(OR(AT96="",AT96=0),"",60*AC96/AT96)</f>
        <v/>
      </c>
    </row>
    <row r="97" spans="1:47">
      <c r="A97" s="1204"/>
      <c r="B97" s="84" t="str">
        <f ca="1">IF($B96="","",IF(INDIRECT(ADDRESS($B96+2,C$1-1,,,"Score"))="SP",$B96+2,""))</f>
        <v/>
      </c>
      <c r="C97" s="84" t="str">
        <f t="shared" ca="1" si="34"/>
        <v/>
      </c>
      <c r="D97" s="84" t="str">
        <f t="shared" ca="1" si="34"/>
        <v/>
      </c>
      <c r="E97" s="611"/>
      <c r="F97" s="611"/>
      <c r="G97" s="96"/>
      <c r="H97" s="101"/>
      <c r="I97" s="99"/>
      <c r="J97" s="96" t="str">
        <f t="shared" ca="1" si="36"/>
        <v/>
      </c>
      <c r="K97" s="96" t="str">
        <f t="shared" ca="1" si="36"/>
        <v/>
      </c>
      <c r="L97" s="96" t="str">
        <f t="shared" ca="1" si="36"/>
        <v/>
      </c>
      <c r="M97" s="84" t="str">
        <f t="shared" ca="1" si="37"/>
        <v/>
      </c>
      <c r="N97" s="84" t="str">
        <f t="shared" ca="1" si="37"/>
        <v/>
      </c>
      <c r="O97" s="96" t="str">
        <f t="shared" ca="1" si="37"/>
        <v/>
      </c>
      <c r="P97" s="96" t="str">
        <f t="shared" ca="1" si="37"/>
        <v/>
      </c>
      <c r="Q97" s="99" t="str">
        <f t="shared" ca="1" si="26"/>
        <v/>
      </c>
      <c r="R97" s="96" t="str">
        <f t="shared" ca="1" si="37"/>
        <v/>
      </c>
      <c r="S97" s="96" t="str">
        <f t="shared" ca="1" si="37"/>
        <v/>
      </c>
      <c r="T97" s="99" t="str">
        <f t="shared" ca="1" si="27"/>
        <v/>
      </c>
      <c r="U97" s="96" t="str">
        <f t="shared" ca="1" si="35"/>
        <v/>
      </c>
      <c r="V97" s="611"/>
      <c r="W97" s="611"/>
      <c r="Y97" s="611"/>
      <c r="Z97" s="84" t="str">
        <f ca="1">IF($Z96="","",IF(INDIRECT(ADDRESS($Z96+2,AA$1-1,,,"Score"))="SP",$Z96+2,""))</f>
        <v/>
      </c>
      <c r="AA97" s="84" t="str">
        <f t="shared" ca="1" si="38"/>
        <v/>
      </c>
      <c r="AB97" s="84" t="str">
        <f t="shared" ca="1" si="38"/>
        <v/>
      </c>
      <c r="AC97" s="611"/>
      <c r="AD97" s="611"/>
      <c r="AE97" s="96"/>
      <c r="AF97" s="101"/>
      <c r="AG97" s="99"/>
      <c r="AH97" s="96" t="str">
        <f t="shared" ca="1" si="39"/>
        <v/>
      </c>
      <c r="AI97" s="96" t="str">
        <f t="shared" ca="1" si="39"/>
        <v/>
      </c>
      <c r="AJ97" s="96" t="str">
        <f t="shared" ca="1" si="39"/>
        <v/>
      </c>
      <c r="AK97" s="84" t="str">
        <f t="shared" ca="1" si="40"/>
        <v/>
      </c>
      <c r="AL97" s="84" t="str">
        <f t="shared" ca="1" si="40"/>
        <v/>
      </c>
      <c r="AM97" s="96" t="str">
        <f t="shared" ca="1" si="40"/>
        <v/>
      </c>
      <c r="AN97" s="96" t="str">
        <f t="shared" ca="1" si="40"/>
        <v/>
      </c>
      <c r="AO97" s="99" t="str">
        <f t="shared" ca="1" si="31"/>
        <v/>
      </c>
      <c r="AP97" s="96" t="str">
        <f t="shared" ca="1" si="40"/>
        <v/>
      </c>
      <c r="AQ97" s="96" t="str">
        <f t="shared" ca="1" si="40"/>
        <v/>
      </c>
      <c r="AR97" s="99" t="str">
        <f t="shared" ca="1" si="32"/>
        <v/>
      </c>
      <c r="AS97" s="96" t="str">
        <f t="shared" ca="1" si="33"/>
        <v/>
      </c>
      <c r="AT97" s="611"/>
      <c r="AU97" s="611"/>
    </row>
    <row r="98" spans="1:47">
      <c r="A98" s="1203">
        <f>A96+1</f>
        <v>19</v>
      </c>
      <c r="B98" s="80" t="str">
        <f ca="1">IF(ISNA(MATCH($A98,Score!A$62:A$111,0)),"",MATCH($A98,Score!A$62:A$111,0)+ROW(Score!A$61))</f>
        <v/>
      </c>
      <c r="C98" s="80" t="str">
        <f t="shared" ca="1" si="34"/>
        <v/>
      </c>
      <c r="D98" s="80" t="str">
        <f t="shared" ca="1" si="34"/>
        <v/>
      </c>
      <c r="E98" s="610" t="str">
        <f>IF(B98="","",SUM(D98,D99))</f>
        <v/>
      </c>
      <c r="F98" s="610" t="str">
        <f>IF(B98="","",E98-AC98)</f>
        <v/>
      </c>
      <c r="G98" s="97" t="str">
        <f t="shared" ca="1" si="36"/>
        <v/>
      </c>
      <c r="H98" s="97" t="str">
        <f t="shared" ca="1" si="36"/>
        <v/>
      </c>
      <c r="I98" s="95" t="str">
        <f ca="1">IF(H98=1,F98,"")</f>
        <v/>
      </c>
      <c r="J98" s="97" t="str">
        <f t="shared" ca="1" si="36"/>
        <v/>
      </c>
      <c r="K98" s="97" t="str">
        <f t="shared" ca="1" si="36"/>
        <v/>
      </c>
      <c r="L98" s="97" t="str">
        <f t="shared" ca="1" si="36"/>
        <v/>
      </c>
      <c r="M98" s="80" t="str">
        <f t="shared" ca="1" si="37"/>
        <v/>
      </c>
      <c r="N98" s="80" t="str">
        <f t="shared" ca="1" si="37"/>
        <v/>
      </c>
      <c r="O98" s="97" t="str">
        <f t="shared" ca="1" si="37"/>
        <v/>
      </c>
      <c r="P98" s="97" t="str">
        <f t="shared" ca="1" si="37"/>
        <v/>
      </c>
      <c r="Q98" s="95" t="str">
        <f t="shared" si="26"/>
        <v/>
      </c>
      <c r="R98" s="97" t="str">
        <f t="shared" ca="1" si="37"/>
        <v/>
      </c>
      <c r="S98" s="97" t="str">
        <f t="shared" ca="1" si="37"/>
        <v/>
      </c>
      <c r="T98" s="95" t="str">
        <f t="shared" si="27"/>
        <v/>
      </c>
      <c r="U98" s="97" t="str">
        <f t="shared" ca="1" si="35"/>
        <v/>
      </c>
      <c r="V98" s="612" t="str">
        <f ca="1">IF(ISNA(MATCH($A98,'Jam Timer'!A$45:A$69,0)),"",INDIRECT(ADDRESS(MATCH($A98,'Jam Timer'!A$45:A$69,0)+ROW('Jam Timer'!A$44),V$1,,,"Jam Timer")))</f>
        <v/>
      </c>
      <c r="W98" s="612" t="str">
        <f ca="1">IF(OR(V98="",V98=0),"",60*E98/V98)</f>
        <v/>
      </c>
      <c r="Y98" s="610">
        <f>Y96+1</f>
        <v>19</v>
      </c>
      <c r="Z98" s="80" t="str">
        <f ca="1">IF(ISNA(MATCH($Y98,Score!AH$62:AH$111,0)),"",MATCH($Y98,Score!AH$62:AH$111,0)+ROW(Score!AH$61) )</f>
        <v/>
      </c>
      <c r="AA98" s="80" t="str">
        <f t="shared" ca="1" si="38"/>
        <v/>
      </c>
      <c r="AB98" s="80" t="str">
        <f t="shared" ca="1" si="38"/>
        <v/>
      </c>
      <c r="AC98" s="610" t="str">
        <f>IF(Z98="","",SUM(AB98,AB99))</f>
        <v/>
      </c>
      <c r="AD98" s="610" t="str">
        <f>IF(Z98="","",AC98-E98)</f>
        <v/>
      </c>
      <c r="AE98" s="97" t="str">
        <f ca="1">IF($Z98="","",IF(ISBLANK(INDIRECT(ADDRESS($Z98,AE$1,,,"Score"))),"",1))</f>
        <v/>
      </c>
      <c r="AF98" s="97" t="str">
        <f ca="1">IF($Z98="","",IF(ISBLANK(INDIRECT(ADDRESS($Z98,AF$1,,,"Score"))),"",1))</f>
        <v/>
      </c>
      <c r="AG98" s="95" t="str">
        <f ca="1">IF(AF98=1,AD98,"")</f>
        <v/>
      </c>
      <c r="AH98" s="97" t="str">
        <f t="shared" ca="1" si="39"/>
        <v/>
      </c>
      <c r="AI98" s="97" t="str">
        <f t="shared" ca="1" si="39"/>
        <v/>
      </c>
      <c r="AJ98" s="97" t="str">
        <f t="shared" ca="1" si="39"/>
        <v/>
      </c>
      <c r="AK98" s="80" t="str">
        <f t="shared" ca="1" si="40"/>
        <v/>
      </c>
      <c r="AL98" s="80" t="str">
        <f t="shared" ca="1" si="40"/>
        <v/>
      </c>
      <c r="AM98" s="97" t="str">
        <f t="shared" ca="1" si="40"/>
        <v/>
      </c>
      <c r="AN98" s="97" t="str">
        <f t="shared" ca="1" si="40"/>
        <v/>
      </c>
      <c r="AO98" s="95" t="str">
        <f t="shared" si="31"/>
        <v/>
      </c>
      <c r="AP98" s="97" t="str">
        <f t="shared" ca="1" si="40"/>
        <v/>
      </c>
      <c r="AQ98" s="97" t="str">
        <f t="shared" ca="1" si="40"/>
        <v/>
      </c>
      <c r="AR98" s="95" t="str">
        <f t="shared" si="32"/>
        <v/>
      </c>
      <c r="AS98" s="97" t="str">
        <f t="shared" ca="1" si="33"/>
        <v/>
      </c>
      <c r="AT98" s="612" t="str">
        <f ca="1">V98</f>
        <v/>
      </c>
      <c r="AU98" s="612" t="str">
        <f ca="1">IF(OR(AT98="",AT98=0),"",60*AC98/AT98)</f>
        <v/>
      </c>
    </row>
    <row r="99" spans="1:47">
      <c r="A99" s="1203"/>
      <c r="B99" s="80" t="str">
        <f ca="1">IF($B98="","",IF(INDIRECT(ADDRESS($B98+2,C$1-1,,,"Score"))="SP",$B98+2,""))</f>
        <v/>
      </c>
      <c r="C99" s="80" t="str">
        <f t="shared" ca="1" si="34"/>
        <v/>
      </c>
      <c r="D99" s="80" t="str">
        <f t="shared" ca="1" si="34"/>
        <v/>
      </c>
      <c r="E99" s="610"/>
      <c r="F99" s="610"/>
      <c r="G99" s="97"/>
      <c r="H99" s="97"/>
      <c r="I99" s="95"/>
      <c r="J99" s="97" t="str">
        <f t="shared" ca="1" si="36"/>
        <v/>
      </c>
      <c r="K99" s="97" t="str">
        <f t="shared" ca="1" si="36"/>
        <v/>
      </c>
      <c r="L99" s="97" t="str">
        <f t="shared" ca="1" si="36"/>
        <v/>
      </c>
      <c r="M99" s="80" t="str">
        <f t="shared" ca="1" si="37"/>
        <v/>
      </c>
      <c r="N99" s="80" t="str">
        <f t="shared" ca="1" si="37"/>
        <v/>
      </c>
      <c r="O99" s="97" t="str">
        <f t="shared" ca="1" si="37"/>
        <v/>
      </c>
      <c r="P99" s="97" t="str">
        <f t="shared" ca="1" si="37"/>
        <v/>
      </c>
      <c r="Q99" s="95" t="str">
        <f t="shared" ca="1" si="26"/>
        <v/>
      </c>
      <c r="R99" s="97" t="str">
        <f t="shared" ca="1" si="37"/>
        <v/>
      </c>
      <c r="S99" s="97" t="str">
        <f t="shared" ca="1" si="37"/>
        <v/>
      </c>
      <c r="T99" s="95" t="str">
        <f t="shared" ca="1" si="27"/>
        <v/>
      </c>
      <c r="U99" s="97" t="str">
        <f t="shared" ca="1" si="35"/>
        <v/>
      </c>
      <c r="V99" s="612"/>
      <c r="W99" s="612"/>
      <c r="Y99" s="610"/>
      <c r="Z99" s="80" t="str">
        <f ca="1">IF($Z98="","",IF(INDIRECT(ADDRESS($Z98+2,AA$1-1,,,"Score"))="SP",$Z98+2,""))</f>
        <v/>
      </c>
      <c r="AA99" s="80" t="str">
        <f t="shared" ca="1" si="38"/>
        <v/>
      </c>
      <c r="AB99" s="80" t="str">
        <f t="shared" ca="1" si="38"/>
        <v/>
      </c>
      <c r="AC99" s="610"/>
      <c r="AD99" s="610"/>
      <c r="AE99" s="97"/>
      <c r="AF99" s="97"/>
      <c r="AG99" s="95"/>
      <c r="AH99" s="97" t="str">
        <f t="shared" ca="1" si="39"/>
        <v/>
      </c>
      <c r="AI99" s="97" t="str">
        <f t="shared" ca="1" si="39"/>
        <v/>
      </c>
      <c r="AJ99" s="97" t="str">
        <f t="shared" ca="1" si="39"/>
        <v/>
      </c>
      <c r="AK99" s="80" t="str">
        <f t="shared" ca="1" si="40"/>
        <v/>
      </c>
      <c r="AL99" s="80" t="str">
        <f t="shared" ca="1" si="40"/>
        <v/>
      </c>
      <c r="AM99" s="97" t="str">
        <f t="shared" ca="1" si="40"/>
        <v/>
      </c>
      <c r="AN99" s="97" t="str">
        <f t="shared" ca="1" si="40"/>
        <v/>
      </c>
      <c r="AO99" s="95" t="str">
        <f t="shared" ca="1" si="31"/>
        <v/>
      </c>
      <c r="AP99" s="97" t="str">
        <f t="shared" ca="1" si="40"/>
        <v/>
      </c>
      <c r="AQ99" s="97" t="str">
        <f t="shared" ca="1" si="40"/>
        <v/>
      </c>
      <c r="AR99" s="95" t="str">
        <f t="shared" ca="1" si="32"/>
        <v/>
      </c>
      <c r="AS99" s="97" t="str">
        <f t="shared" ca="1" si="33"/>
        <v/>
      </c>
      <c r="AT99" s="612"/>
      <c r="AU99" s="612"/>
    </row>
    <row r="100" spans="1:47">
      <c r="A100" s="1204">
        <f>A98+1</f>
        <v>20</v>
      </c>
      <c r="B100" s="84" t="str">
        <f ca="1">IF(ISNA(MATCH($A100,Score!A$62:A$111,0)),"",MATCH($A100,Score!A$62:A$111,0)+ROW(Score!A$61))</f>
        <v/>
      </c>
      <c r="C100" s="84" t="str">
        <f t="shared" ca="1" si="34"/>
        <v/>
      </c>
      <c r="D100" s="84" t="str">
        <f t="shared" ca="1" si="34"/>
        <v/>
      </c>
      <c r="E100" s="611" t="str">
        <f>IF(B100="","",SUM(D100,D101))</f>
        <v/>
      </c>
      <c r="F100" s="611" t="str">
        <f>IF(B100="","",E100-AC100)</f>
        <v/>
      </c>
      <c r="G100" s="96" t="str">
        <f ca="1">IF($B100="","",IF(ISBLANK(INDIRECT(ADDRESS($B100,G$1,,,"Score"))),"",1))</f>
        <v/>
      </c>
      <c r="H100" s="96" t="str">
        <f ca="1">IF($B100="","",IF(ISBLANK(INDIRECT(ADDRESS($B100,H$1,,,"Score"))),"",1))</f>
        <v/>
      </c>
      <c r="I100" s="99" t="str">
        <f ca="1">IF(H100=1,F100,"")</f>
        <v/>
      </c>
      <c r="J100" s="96" t="str">
        <f t="shared" ca="1" si="36"/>
        <v/>
      </c>
      <c r="K100" s="96" t="str">
        <f t="shared" ca="1" si="36"/>
        <v/>
      </c>
      <c r="L100" s="96" t="str">
        <f t="shared" ca="1" si="36"/>
        <v/>
      </c>
      <c r="M100" s="84" t="str">
        <f t="shared" ca="1" si="37"/>
        <v/>
      </c>
      <c r="N100" s="84" t="str">
        <f t="shared" ca="1" si="37"/>
        <v/>
      </c>
      <c r="O100" s="96" t="str">
        <f t="shared" ca="1" si="37"/>
        <v/>
      </c>
      <c r="P100" s="96" t="str">
        <f t="shared" ca="1" si="37"/>
        <v/>
      </c>
      <c r="Q100" s="99" t="str">
        <f t="shared" si="26"/>
        <v/>
      </c>
      <c r="R100" s="96" t="str">
        <f t="shared" ca="1" si="37"/>
        <v/>
      </c>
      <c r="S100" s="96" t="str">
        <f t="shared" ca="1" si="37"/>
        <v/>
      </c>
      <c r="T100" s="99" t="str">
        <f t="shared" si="27"/>
        <v/>
      </c>
      <c r="U100" s="96" t="str">
        <f t="shared" ca="1" si="35"/>
        <v/>
      </c>
      <c r="V100" s="611" t="str">
        <f ca="1">IF(ISNA(MATCH($A100,'Jam Timer'!A$45:A$69,0)),"",INDIRECT(ADDRESS(MATCH($A100,'Jam Timer'!A$45:A$69,0)+ROW('Jam Timer'!A$44),V$1,,,"Jam Timer")))</f>
        <v/>
      </c>
      <c r="W100" s="611" t="str">
        <f ca="1">IF(OR(V100="",V100=0),"",60*E100/V100)</f>
        <v/>
      </c>
      <c r="Y100" s="611">
        <f>Y98+1</f>
        <v>20</v>
      </c>
      <c r="Z100" s="84" t="str">
        <f ca="1">IF(ISNA(MATCH($Y100,Score!AH$62:AH$111,0)),"",MATCH($Y100,Score!AH$62:AH$111,0)+ROW(Score!AH$61) )</f>
        <v/>
      </c>
      <c r="AA100" s="84" t="str">
        <f t="shared" ca="1" si="38"/>
        <v/>
      </c>
      <c r="AB100" s="84" t="str">
        <f t="shared" ca="1" si="38"/>
        <v/>
      </c>
      <c r="AC100" s="611" t="str">
        <f>IF(Z100="","",SUM(AB100,AB101))</f>
        <v/>
      </c>
      <c r="AD100" s="611" t="str">
        <f>IF(Z100="","",AC100-E100)</f>
        <v/>
      </c>
      <c r="AE100" s="96" t="str">
        <f ca="1">IF($Z100="","",IF(ISBLANK(INDIRECT(ADDRESS($Z100,AE$1,,,"Score"))),"",1))</f>
        <v/>
      </c>
      <c r="AF100" s="96" t="str">
        <f ca="1">IF($Z100="","",IF(ISBLANK(INDIRECT(ADDRESS($Z100,AF$1,,,"Score"))),"",1))</f>
        <v/>
      </c>
      <c r="AG100" s="99" t="str">
        <f ca="1">IF(AF100=1,AD100,"")</f>
        <v/>
      </c>
      <c r="AH100" s="96" t="str">
        <f t="shared" ca="1" si="39"/>
        <v/>
      </c>
      <c r="AI100" s="96" t="str">
        <f t="shared" ca="1" si="39"/>
        <v/>
      </c>
      <c r="AJ100" s="96" t="str">
        <f t="shared" ca="1" si="39"/>
        <v/>
      </c>
      <c r="AK100" s="84" t="str">
        <f t="shared" ca="1" si="40"/>
        <v/>
      </c>
      <c r="AL100" s="84" t="str">
        <f t="shared" ca="1" si="40"/>
        <v/>
      </c>
      <c r="AM100" s="96" t="str">
        <f t="shared" ca="1" si="40"/>
        <v/>
      </c>
      <c r="AN100" s="96" t="str">
        <f t="shared" ca="1" si="40"/>
        <v/>
      </c>
      <c r="AO100" s="99" t="str">
        <f t="shared" si="31"/>
        <v/>
      </c>
      <c r="AP100" s="96" t="str">
        <f t="shared" ca="1" si="40"/>
        <v/>
      </c>
      <c r="AQ100" s="96" t="str">
        <f t="shared" ca="1" si="40"/>
        <v/>
      </c>
      <c r="AR100" s="99" t="str">
        <f t="shared" si="32"/>
        <v/>
      </c>
      <c r="AS100" s="96" t="str">
        <f t="shared" ca="1" si="33"/>
        <v/>
      </c>
      <c r="AT100" s="611" t="str">
        <f ca="1">V100</f>
        <v/>
      </c>
      <c r="AU100" s="611" t="str">
        <f ca="1">IF(OR(AT100="",AT100=0),"",60*AC100/AT100)</f>
        <v/>
      </c>
    </row>
    <row r="101" spans="1:47">
      <c r="A101" s="1204"/>
      <c r="B101" s="84" t="str">
        <f ca="1">IF($B100="","",IF(INDIRECT(ADDRESS($B100+2,C$1-1,,,"Score"))="SP",$B100+2,""))</f>
        <v/>
      </c>
      <c r="C101" s="84" t="str">
        <f t="shared" ca="1" si="34"/>
        <v/>
      </c>
      <c r="D101" s="84" t="str">
        <f t="shared" ca="1" si="34"/>
        <v/>
      </c>
      <c r="E101" s="611"/>
      <c r="F101" s="611"/>
      <c r="G101" s="96"/>
      <c r="H101" s="101"/>
      <c r="I101" s="99"/>
      <c r="J101" s="96" t="str">
        <f t="shared" ca="1" si="36"/>
        <v/>
      </c>
      <c r="K101" s="96" t="str">
        <f t="shared" ca="1" si="36"/>
        <v/>
      </c>
      <c r="L101" s="96" t="str">
        <f t="shared" ca="1" si="36"/>
        <v/>
      </c>
      <c r="M101" s="84" t="str">
        <f t="shared" ca="1" si="37"/>
        <v/>
      </c>
      <c r="N101" s="84" t="str">
        <f t="shared" ca="1" si="37"/>
        <v/>
      </c>
      <c r="O101" s="96" t="str">
        <f t="shared" ca="1" si="37"/>
        <v/>
      </c>
      <c r="P101" s="96" t="str">
        <f t="shared" ca="1" si="37"/>
        <v/>
      </c>
      <c r="Q101" s="99" t="str">
        <f t="shared" ca="1" si="26"/>
        <v/>
      </c>
      <c r="R101" s="96" t="str">
        <f t="shared" ca="1" si="37"/>
        <v/>
      </c>
      <c r="S101" s="96" t="str">
        <f t="shared" ca="1" si="37"/>
        <v/>
      </c>
      <c r="T101" s="99" t="str">
        <f t="shared" ca="1" si="27"/>
        <v/>
      </c>
      <c r="U101" s="96" t="str">
        <f t="shared" ca="1" si="35"/>
        <v/>
      </c>
      <c r="V101" s="611"/>
      <c r="W101" s="611"/>
      <c r="Y101" s="611"/>
      <c r="Z101" s="84" t="str">
        <f ca="1">IF($Z100="","",IF(INDIRECT(ADDRESS($Z100+2,AA$1-1,,,"Score"))="SP",$Z100+2,""))</f>
        <v/>
      </c>
      <c r="AA101" s="84" t="str">
        <f t="shared" ca="1" si="38"/>
        <v/>
      </c>
      <c r="AB101" s="84" t="str">
        <f t="shared" ca="1" si="38"/>
        <v/>
      </c>
      <c r="AC101" s="611"/>
      <c r="AD101" s="611"/>
      <c r="AE101" s="96"/>
      <c r="AF101" s="101"/>
      <c r="AG101" s="99"/>
      <c r="AH101" s="96" t="str">
        <f t="shared" ca="1" si="39"/>
        <v/>
      </c>
      <c r="AI101" s="96" t="str">
        <f t="shared" ca="1" si="39"/>
        <v/>
      </c>
      <c r="AJ101" s="96" t="str">
        <f t="shared" ca="1" si="39"/>
        <v/>
      </c>
      <c r="AK101" s="84" t="str">
        <f t="shared" ca="1" si="40"/>
        <v/>
      </c>
      <c r="AL101" s="84" t="str">
        <f t="shared" ca="1" si="40"/>
        <v/>
      </c>
      <c r="AM101" s="96" t="str">
        <f t="shared" ca="1" si="40"/>
        <v/>
      </c>
      <c r="AN101" s="96" t="str">
        <f t="shared" ca="1" si="40"/>
        <v/>
      </c>
      <c r="AO101" s="99" t="str">
        <f t="shared" ca="1" si="31"/>
        <v/>
      </c>
      <c r="AP101" s="96" t="str">
        <f t="shared" ca="1" si="40"/>
        <v/>
      </c>
      <c r="AQ101" s="96" t="str">
        <f t="shared" ca="1" si="40"/>
        <v/>
      </c>
      <c r="AR101" s="99" t="str">
        <f t="shared" ca="1" si="32"/>
        <v/>
      </c>
      <c r="AS101" s="96" t="str">
        <f t="shared" ca="1" si="33"/>
        <v/>
      </c>
      <c r="AT101" s="611"/>
      <c r="AU101" s="611"/>
    </row>
    <row r="102" spans="1:47">
      <c r="A102" s="1203">
        <f>A100+1</f>
        <v>21</v>
      </c>
      <c r="B102" s="80" t="str">
        <f ca="1">IF(ISNA(MATCH($A102,Score!A$62:A$111,0)),"",MATCH($A102,Score!A$62:A$111,0)+ROW(Score!A$61))</f>
        <v/>
      </c>
      <c r="C102" s="80" t="str">
        <f t="shared" ca="1" si="34"/>
        <v/>
      </c>
      <c r="D102" s="80" t="str">
        <f t="shared" ca="1" si="34"/>
        <v/>
      </c>
      <c r="E102" s="610" t="str">
        <f>IF(B102="","",SUM(D102,D103))</f>
        <v/>
      </c>
      <c r="F102" s="610" t="str">
        <f>IF(B102="","",E102-AC102)</f>
        <v/>
      </c>
      <c r="G102" s="97" t="str">
        <f t="shared" ca="1" si="36"/>
        <v/>
      </c>
      <c r="H102" s="97" t="str">
        <f t="shared" ca="1" si="36"/>
        <v/>
      </c>
      <c r="I102" s="95" t="str">
        <f ca="1">IF(H102=1,F102,"")</f>
        <v/>
      </c>
      <c r="J102" s="97" t="str">
        <f t="shared" ca="1" si="36"/>
        <v/>
      </c>
      <c r="K102" s="97" t="str">
        <f t="shared" ca="1" si="36"/>
        <v/>
      </c>
      <c r="L102" s="97" t="str">
        <f t="shared" ca="1" si="36"/>
        <v/>
      </c>
      <c r="M102" s="80" t="str">
        <f t="shared" ca="1" si="37"/>
        <v/>
      </c>
      <c r="N102" s="80" t="str">
        <f t="shared" ca="1" si="37"/>
        <v/>
      </c>
      <c r="O102" s="97" t="str">
        <f t="shared" ca="1" si="37"/>
        <v/>
      </c>
      <c r="P102" s="97" t="str">
        <f t="shared" ca="1" si="37"/>
        <v/>
      </c>
      <c r="Q102" s="95" t="str">
        <f t="shared" si="26"/>
        <v/>
      </c>
      <c r="R102" s="97" t="str">
        <f t="shared" ca="1" si="37"/>
        <v/>
      </c>
      <c r="S102" s="97" t="str">
        <f t="shared" ca="1" si="37"/>
        <v/>
      </c>
      <c r="T102" s="95" t="str">
        <f t="shared" si="27"/>
        <v/>
      </c>
      <c r="U102" s="97" t="str">
        <f t="shared" ca="1" si="35"/>
        <v/>
      </c>
      <c r="V102" s="612" t="str">
        <f ca="1">IF(ISNA(MATCH($A102,'Jam Timer'!A$45:A$69,0)),"",INDIRECT(ADDRESS(MATCH($A102,'Jam Timer'!A$45:A$69,0)+ROW('Jam Timer'!A$44),V$1,,,"Jam Timer")))</f>
        <v/>
      </c>
      <c r="W102" s="612" t="str">
        <f ca="1">IF(OR(V102="",V102=0),"",60*E102/V102)</f>
        <v/>
      </c>
      <c r="Y102" s="610">
        <f>Y100+1</f>
        <v>21</v>
      </c>
      <c r="Z102" s="80" t="str">
        <f ca="1">IF(ISNA(MATCH($Y102,Score!AH$62:AH$111,0)),"",MATCH($Y102,Score!AH$62:AH$111,0)+ROW(Score!AH$61) )</f>
        <v/>
      </c>
      <c r="AA102" s="80" t="str">
        <f t="shared" ca="1" si="38"/>
        <v/>
      </c>
      <c r="AB102" s="80" t="str">
        <f t="shared" ca="1" si="38"/>
        <v/>
      </c>
      <c r="AC102" s="610" t="str">
        <f>IF(Z102="","",SUM(AB102,AB103))</f>
        <v/>
      </c>
      <c r="AD102" s="610" t="str">
        <f>IF(Z102="","",AC102-E102)</f>
        <v/>
      </c>
      <c r="AE102" s="97" t="str">
        <f ca="1">IF($Z102="","",IF(ISBLANK(INDIRECT(ADDRESS($Z102,AE$1,,,"Score"))),"",1))</f>
        <v/>
      </c>
      <c r="AF102" s="97" t="str">
        <f ca="1">IF($Z102="","",IF(ISBLANK(INDIRECT(ADDRESS($Z102,AF$1,,,"Score"))),"",1))</f>
        <v/>
      </c>
      <c r="AG102" s="95" t="str">
        <f ca="1">IF(AF102=1,AD102,"")</f>
        <v/>
      </c>
      <c r="AH102" s="97" t="str">
        <f t="shared" ca="1" si="39"/>
        <v/>
      </c>
      <c r="AI102" s="97" t="str">
        <f t="shared" ca="1" si="39"/>
        <v/>
      </c>
      <c r="AJ102" s="97" t="str">
        <f t="shared" ca="1" si="39"/>
        <v/>
      </c>
      <c r="AK102" s="80" t="str">
        <f t="shared" ca="1" si="40"/>
        <v/>
      </c>
      <c r="AL102" s="80" t="str">
        <f t="shared" ca="1" si="40"/>
        <v/>
      </c>
      <c r="AM102" s="97" t="str">
        <f t="shared" ca="1" si="40"/>
        <v/>
      </c>
      <c r="AN102" s="97" t="str">
        <f t="shared" ca="1" si="40"/>
        <v/>
      </c>
      <c r="AO102" s="95" t="str">
        <f t="shared" si="31"/>
        <v/>
      </c>
      <c r="AP102" s="97" t="str">
        <f t="shared" ca="1" si="40"/>
        <v/>
      </c>
      <c r="AQ102" s="97" t="str">
        <f t="shared" ca="1" si="40"/>
        <v/>
      </c>
      <c r="AR102" s="95" t="str">
        <f t="shared" si="32"/>
        <v/>
      </c>
      <c r="AS102" s="97" t="str">
        <f t="shared" ca="1" si="33"/>
        <v/>
      </c>
      <c r="AT102" s="612" t="str">
        <f ca="1">V102</f>
        <v/>
      </c>
      <c r="AU102" s="612" t="str">
        <f ca="1">IF(OR(AT102="",AT102=0),"",60*AC102/AT102)</f>
        <v/>
      </c>
    </row>
    <row r="103" spans="1:47">
      <c r="A103" s="1203"/>
      <c r="B103" s="80" t="str">
        <f ca="1">IF($B102="","",IF(INDIRECT(ADDRESS($B102+2,C$1-1,,,"Score"))="SP",$B102+2,""))</f>
        <v/>
      </c>
      <c r="C103" s="80" t="str">
        <f t="shared" ca="1" si="34"/>
        <v/>
      </c>
      <c r="D103" s="80" t="str">
        <f t="shared" ca="1" si="34"/>
        <v/>
      </c>
      <c r="E103" s="610"/>
      <c r="F103" s="610"/>
      <c r="G103" s="97"/>
      <c r="H103" s="97"/>
      <c r="I103" s="95"/>
      <c r="J103" s="97" t="str">
        <f t="shared" ca="1" si="36"/>
        <v/>
      </c>
      <c r="K103" s="97" t="str">
        <f t="shared" ca="1" si="36"/>
        <v/>
      </c>
      <c r="L103" s="97" t="str">
        <f t="shared" ca="1" si="36"/>
        <v/>
      </c>
      <c r="M103" s="80" t="str">
        <f t="shared" ca="1" si="37"/>
        <v/>
      </c>
      <c r="N103" s="80" t="str">
        <f t="shared" ca="1" si="37"/>
        <v/>
      </c>
      <c r="O103" s="97" t="str">
        <f t="shared" ca="1" si="37"/>
        <v/>
      </c>
      <c r="P103" s="97" t="str">
        <f t="shared" ca="1" si="37"/>
        <v/>
      </c>
      <c r="Q103" s="95" t="str">
        <f t="shared" ca="1" si="26"/>
        <v/>
      </c>
      <c r="R103" s="97" t="str">
        <f t="shared" ca="1" si="37"/>
        <v/>
      </c>
      <c r="S103" s="97" t="str">
        <f t="shared" ca="1" si="37"/>
        <v/>
      </c>
      <c r="T103" s="95" t="str">
        <f t="shared" ca="1" si="27"/>
        <v/>
      </c>
      <c r="U103" s="97" t="str">
        <f t="shared" ca="1" si="35"/>
        <v/>
      </c>
      <c r="V103" s="612"/>
      <c r="W103" s="612"/>
      <c r="Y103" s="610"/>
      <c r="Z103" s="80" t="str">
        <f ca="1">IF($Z102="","",IF(INDIRECT(ADDRESS($Z102+2,AA$1-1,,,"Score"))="SP",$Z102+2,""))</f>
        <v/>
      </c>
      <c r="AA103" s="80" t="str">
        <f t="shared" ca="1" si="38"/>
        <v/>
      </c>
      <c r="AB103" s="80" t="str">
        <f t="shared" ca="1" si="38"/>
        <v/>
      </c>
      <c r="AC103" s="610"/>
      <c r="AD103" s="610"/>
      <c r="AE103" s="97"/>
      <c r="AF103" s="97"/>
      <c r="AG103" s="95"/>
      <c r="AH103" s="97" t="str">
        <f t="shared" ca="1" si="39"/>
        <v/>
      </c>
      <c r="AI103" s="97" t="str">
        <f t="shared" ca="1" si="39"/>
        <v/>
      </c>
      <c r="AJ103" s="97" t="str">
        <f t="shared" ca="1" si="39"/>
        <v/>
      </c>
      <c r="AK103" s="80" t="str">
        <f t="shared" ca="1" si="40"/>
        <v/>
      </c>
      <c r="AL103" s="80" t="str">
        <f t="shared" ca="1" si="40"/>
        <v/>
      </c>
      <c r="AM103" s="97" t="str">
        <f t="shared" ca="1" si="40"/>
        <v/>
      </c>
      <c r="AN103" s="97" t="str">
        <f t="shared" ca="1" si="40"/>
        <v/>
      </c>
      <c r="AO103" s="95" t="str">
        <f t="shared" ca="1" si="31"/>
        <v/>
      </c>
      <c r="AP103" s="97" t="str">
        <f t="shared" ca="1" si="40"/>
        <v/>
      </c>
      <c r="AQ103" s="97" t="str">
        <f t="shared" ca="1" si="40"/>
        <v/>
      </c>
      <c r="AR103" s="95" t="str">
        <f t="shared" ca="1" si="32"/>
        <v/>
      </c>
      <c r="AS103" s="97" t="str">
        <f t="shared" ca="1" si="33"/>
        <v/>
      </c>
      <c r="AT103" s="612"/>
      <c r="AU103" s="612"/>
    </row>
    <row r="104" spans="1:47">
      <c r="A104" s="1204">
        <f>A102+1</f>
        <v>22</v>
      </c>
      <c r="B104" s="84" t="str">
        <f ca="1">IF(ISNA(MATCH($A104,Score!A$62:A$111,0)),"",MATCH($A104,Score!A$62:A$111,0)+ROW(Score!A$61))</f>
        <v/>
      </c>
      <c r="C104" s="84" t="str">
        <f t="shared" ca="1" si="34"/>
        <v/>
      </c>
      <c r="D104" s="84" t="str">
        <f t="shared" ca="1" si="34"/>
        <v/>
      </c>
      <c r="E104" s="611" t="str">
        <f>IF(B104="","",SUM(D104,D105))</f>
        <v/>
      </c>
      <c r="F104" s="611" t="str">
        <f>IF(B104="","",E104-AC104)</f>
        <v/>
      </c>
      <c r="G104" s="96" t="str">
        <f ca="1">IF($B104="","",IF(ISBLANK(INDIRECT(ADDRESS($B104,G$1,,,"Score"))),"",1))</f>
        <v/>
      </c>
      <c r="H104" s="96" t="str">
        <f ca="1">IF($B104="","",IF(ISBLANK(INDIRECT(ADDRESS($B104,H$1,,,"Score"))),"",1))</f>
        <v/>
      </c>
      <c r="I104" s="99" t="str">
        <f ca="1">IF(H104=1,F104,"")</f>
        <v/>
      </c>
      <c r="J104" s="96" t="str">
        <f t="shared" ca="1" si="36"/>
        <v/>
      </c>
      <c r="K104" s="96" t="str">
        <f t="shared" ca="1" si="36"/>
        <v/>
      </c>
      <c r="L104" s="96" t="str">
        <f t="shared" ca="1" si="36"/>
        <v/>
      </c>
      <c r="M104" s="84" t="str">
        <f t="shared" ca="1" si="37"/>
        <v/>
      </c>
      <c r="N104" s="84" t="str">
        <f t="shared" ca="1" si="37"/>
        <v/>
      </c>
      <c r="O104" s="96" t="str">
        <f t="shared" ca="1" si="37"/>
        <v/>
      </c>
      <c r="P104" s="96" t="str">
        <f t="shared" ca="1" si="37"/>
        <v/>
      </c>
      <c r="Q104" s="99" t="str">
        <f t="shared" si="26"/>
        <v/>
      </c>
      <c r="R104" s="96" t="str">
        <f t="shared" ca="1" si="37"/>
        <v/>
      </c>
      <c r="S104" s="96" t="str">
        <f t="shared" ca="1" si="37"/>
        <v/>
      </c>
      <c r="T104" s="99" t="str">
        <f t="shared" si="27"/>
        <v/>
      </c>
      <c r="U104" s="96" t="str">
        <f t="shared" ca="1" si="35"/>
        <v/>
      </c>
      <c r="V104" s="611" t="str">
        <f ca="1">IF(ISNA(MATCH($A104,'Jam Timer'!A$45:A$69,0)),"",INDIRECT(ADDRESS(MATCH($A104,'Jam Timer'!A$45:A$69,0)+ROW('Jam Timer'!A$44),V$1,,,"Jam Timer")))</f>
        <v/>
      </c>
      <c r="W104" s="611" t="str">
        <f ca="1">IF(OR(V104="",V104=0),"",60*E104/V104)</f>
        <v/>
      </c>
      <c r="Y104" s="611">
        <f>Y102+1</f>
        <v>22</v>
      </c>
      <c r="Z104" s="84" t="str">
        <f ca="1">IF(ISNA(MATCH($Y104,Score!AH$62:AH$111,0)),"",MATCH($Y104,Score!AH$62:AH$111,0)+ROW(Score!AH$61) )</f>
        <v/>
      </c>
      <c r="AA104" s="84" t="str">
        <f t="shared" ca="1" si="38"/>
        <v/>
      </c>
      <c r="AB104" s="84" t="str">
        <f t="shared" ca="1" si="38"/>
        <v/>
      </c>
      <c r="AC104" s="611" t="str">
        <f>IF(Z104="","",SUM(AB104,AB105))</f>
        <v/>
      </c>
      <c r="AD104" s="611" t="str">
        <f>IF(Z104="","",AC104-E104)</f>
        <v/>
      </c>
      <c r="AE104" s="96" t="str">
        <f ca="1">IF($Z104="","",IF(ISBLANK(INDIRECT(ADDRESS($Z104,AE$1,,,"Score"))),"",1))</f>
        <v/>
      </c>
      <c r="AF104" s="96" t="str">
        <f ca="1">IF($Z104="","",IF(ISBLANK(INDIRECT(ADDRESS($Z104,AF$1,,,"Score"))),"",1))</f>
        <v/>
      </c>
      <c r="AG104" s="99" t="str">
        <f ca="1">IF(AF104=1,AD104,"")</f>
        <v/>
      </c>
      <c r="AH104" s="96" t="str">
        <f t="shared" ca="1" si="39"/>
        <v/>
      </c>
      <c r="AI104" s="96" t="str">
        <f t="shared" ca="1" si="39"/>
        <v/>
      </c>
      <c r="AJ104" s="96" t="str">
        <f t="shared" ca="1" si="39"/>
        <v/>
      </c>
      <c r="AK104" s="84" t="str">
        <f t="shared" ca="1" si="40"/>
        <v/>
      </c>
      <c r="AL104" s="84" t="str">
        <f t="shared" ca="1" si="40"/>
        <v/>
      </c>
      <c r="AM104" s="96" t="str">
        <f t="shared" ca="1" si="40"/>
        <v/>
      </c>
      <c r="AN104" s="96" t="str">
        <f t="shared" ca="1" si="40"/>
        <v/>
      </c>
      <c r="AO104" s="99" t="str">
        <f t="shared" si="31"/>
        <v/>
      </c>
      <c r="AP104" s="96" t="str">
        <f t="shared" ca="1" si="40"/>
        <v/>
      </c>
      <c r="AQ104" s="96" t="str">
        <f t="shared" ca="1" si="40"/>
        <v/>
      </c>
      <c r="AR104" s="99" t="str">
        <f t="shared" si="32"/>
        <v/>
      </c>
      <c r="AS104" s="96" t="str">
        <f t="shared" ca="1" si="33"/>
        <v/>
      </c>
      <c r="AT104" s="611" t="str">
        <f ca="1">V104</f>
        <v/>
      </c>
      <c r="AU104" s="611" t="str">
        <f ca="1">IF(OR(AT104="",AT104=0),"",60*AC104/AT104)</f>
        <v/>
      </c>
    </row>
    <row r="105" spans="1:47">
      <c r="A105" s="1204"/>
      <c r="B105" s="84" t="str">
        <f ca="1">IF($B104="","",IF(INDIRECT(ADDRESS($B104+2,C$1-1,,,"Score"))="SP",$B104+2,""))</f>
        <v/>
      </c>
      <c r="C105" s="84" t="str">
        <f t="shared" ca="1" si="34"/>
        <v/>
      </c>
      <c r="D105" s="84" t="str">
        <f t="shared" ca="1" si="34"/>
        <v/>
      </c>
      <c r="E105" s="611"/>
      <c r="F105" s="611"/>
      <c r="G105" s="96"/>
      <c r="H105" s="101"/>
      <c r="I105" s="99"/>
      <c r="J105" s="96" t="str">
        <f t="shared" ca="1" si="36"/>
        <v/>
      </c>
      <c r="K105" s="96" t="str">
        <f t="shared" ca="1" si="36"/>
        <v/>
      </c>
      <c r="L105" s="96" t="str">
        <f t="shared" ca="1" si="36"/>
        <v/>
      </c>
      <c r="M105" s="84" t="str">
        <f t="shared" ca="1" si="37"/>
        <v/>
      </c>
      <c r="N105" s="84" t="str">
        <f t="shared" ca="1" si="37"/>
        <v/>
      </c>
      <c r="O105" s="96" t="str">
        <f t="shared" ca="1" si="37"/>
        <v/>
      </c>
      <c r="P105" s="96" t="str">
        <f t="shared" ca="1" si="37"/>
        <v/>
      </c>
      <c r="Q105" s="99" t="str">
        <f t="shared" ca="1" si="26"/>
        <v/>
      </c>
      <c r="R105" s="96" t="str">
        <f t="shared" ca="1" si="37"/>
        <v/>
      </c>
      <c r="S105" s="96" t="str">
        <f t="shared" ca="1" si="37"/>
        <v/>
      </c>
      <c r="T105" s="99" t="str">
        <f t="shared" ca="1" si="27"/>
        <v/>
      </c>
      <c r="U105" s="96" t="str">
        <f t="shared" ca="1" si="35"/>
        <v/>
      </c>
      <c r="V105" s="611"/>
      <c r="W105" s="611"/>
      <c r="Y105" s="611"/>
      <c r="Z105" s="84" t="str">
        <f ca="1">IF($Z104="","",IF(INDIRECT(ADDRESS($Z104+2,AA$1-1,,,"Score"))="SP",$Z104+2,""))</f>
        <v/>
      </c>
      <c r="AA105" s="84" t="str">
        <f t="shared" ca="1" si="38"/>
        <v/>
      </c>
      <c r="AB105" s="84" t="str">
        <f t="shared" ca="1" si="38"/>
        <v/>
      </c>
      <c r="AC105" s="611"/>
      <c r="AD105" s="611"/>
      <c r="AE105" s="96"/>
      <c r="AF105" s="101"/>
      <c r="AG105" s="99"/>
      <c r="AH105" s="96" t="str">
        <f t="shared" ca="1" si="39"/>
        <v/>
      </c>
      <c r="AI105" s="96" t="str">
        <f t="shared" ca="1" si="39"/>
        <v/>
      </c>
      <c r="AJ105" s="96" t="str">
        <f t="shared" ca="1" si="39"/>
        <v/>
      </c>
      <c r="AK105" s="84" t="str">
        <f t="shared" ca="1" si="40"/>
        <v/>
      </c>
      <c r="AL105" s="84" t="str">
        <f t="shared" ca="1" si="40"/>
        <v/>
      </c>
      <c r="AM105" s="96" t="str">
        <f t="shared" ca="1" si="40"/>
        <v/>
      </c>
      <c r="AN105" s="96" t="str">
        <f t="shared" ca="1" si="40"/>
        <v/>
      </c>
      <c r="AO105" s="99" t="str">
        <f t="shared" ca="1" si="31"/>
        <v/>
      </c>
      <c r="AP105" s="96" t="str">
        <f t="shared" ca="1" si="40"/>
        <v/>
      </c>
      <c r="AQ105" s="96" t="str">
        <f t="shared" ca="1" si="40"/>
        <v/>
      </c>
      <c r="AR105" s="99" t="str">
        <f t="shared" ca="1" si="32"/>
        <v/>
      </c>
      <c r="AS105" s="96" t="str">
        <f t="shared" ca="1" si="33"/>
        <v/>
      </c>
      <c r="AT105" s="611"/>
      <c r="AU105" s="611"/>
    </row>
    <row r="106" spans="1:47">
      <c r="A106" s="1203">
        <f>A104+1</f>
        <v>23</v>
      </c>
      <c r="B106" s="80" t="str">
        <f ca="1">IF(ISNA(MATCH($A106,Score!A$62:A$111,0)),"",MATCH($A106,Score!A$62:A$111,0)+ROW(Score!A$61))</f>
        <v/>
      </c>
      <c r="C106" s="80" t="str">
        <f t="shared" ca="1" si="34"/>
        <v/>
      </c>
      <c r="D106" s="80" t="str">
        <f t="shared" ca="1" si="34"/>
        <v/>
      </c>
      <c r="E106" s="610" t="str">
        <f>IF(B106="","",SUM(D106,D107))</f>
        <v/>
      </c>
      <c r="F106" s="610" t="str">
        <f>IF(B106="","",E106-AC106)</f>
        <v/>
      </c>
      <c r="G106" s="97" t="str">
        <f t="shared" ca="1" si="36"/>
        <v/>
      </c>
      <c r="H106" s="97" t="str">
        <f t="shared" ca="1" si="36"/>
        <v/>
      </c>
      <c r="I106" s="95" t="str">
        <f ca="1">IF(H106=1,F106,"")</f>
        <v/>
      </c>
      <c r="J106" s="97" t="str">
        <f t="shared" ca="1" si="36"/>
        <v/>
      </c>
      <c r="K106" s="97" t="str">
        <f t="shared" ca="1" si="36"/>
        <v/>
      </c>
      <c r="L106" s="97" t="str">
        <f t="shared" ca="1" si="36"/>
        <v/>
      </c>
      <c r="M106" s="80" t="str">
        <f t="shared" ca="1" si="37"/>
        <v/>
      </c>
      <c r="N106" s="80" t="str">
        <f t="shared" ca="1" si="37"/>
        <v/>
      </c>
      <c r="O106" s="97" t="str">
        <f t="shared" ca="1" si="37"/>
        <v/>
      </c>
      <c r="P106" s="97" t="str">
        <f t="shared" ca="1" si="37"/>
        <v/>
      </c>
      <c r="Q106" s="95" t="str">
        <f t="shared" si="26"/>
        <v/>
      </c>
      <c r="R106" s="97" t="str">
        <f t="shared" ca="1" si="37"/>
        <v/>
      </c>
      <c r="S106" s="97" t="str">
        <f t="shared" ca="1" si="37"/>
        <v/>
      </c>
      <c r="T106" s="95" t="str">
        <f t="shared" si="27"/>
        <v/>
      </c>
      <c r="U106" s="97" t="str">
        <f t="shared" ca="1" si="35"/>
        <v/>
      </c>
      <c r="V106" s="612" t="str">
        <f ca="1">IF(ISNA(MATCH($A106,'Jam Timer'!A$45:A$69,0)),"",INDIRECT(ADDRESS(MATCH($A106,'Jam Timer'!A$45:A$69,0)+ROW('Jam Timer'!A$44),V$1,,,"Jam Timer")))</f>
        <v/>
      </c>
      <c r="W106" s="612" t="str">
        <f ca="1">IF(OR(V106="",V106=0),"",60*E106/V106)</f>
        <v/>
      </c>
      <c r="Y106" s="610">
        <f>Y104+1</f>
        <v>23</v>
      </c>
      <c r="Z106" s="80" t="str">
        <f ca="1">IF(ISNA(MATCH($Y106,Score!AH$62:AH$111,0)),"",MATCH($Y106,Score!AH$62:AH$111,0)+ROW(Score!AH$61) )</f>
        <v/>
      </c>
      <c r="AA106" s="80" t="str">
        <f t="shared" ca="1" si="38"/>
        <v/>
      </c>
      <c r="AB106" s="80" t="str">
        <f t="shared" ca="1" si="38"/>
        <v/>
      </c>
      <c r="AC106" s="610" t="str">
        <f>IF(Z106="","",SUM(AB106,AB107))</f>
        <v/>
      </c>
      <c r="AD106" s="610" t="str">
        <f>IF(Z106="","",AC106-E106)</f>
        <v/>
      </c>
      <c r="AE106" s="97" t="str">
        <f ca="1">IF($Z106="","",IF(ISBLANK(INDIRECT(ADDRESS($Z106,AE$1,,,"Score"))),"",1))</f>
        <v/>
      </c>
      <c r="AF106" s="97" t="str">
        <f ca="1">IF($Z106="","",IF(ISBLANK(INDIRECT(ADDRESS($Z106,AF$1,,,"Score"))),"",1))</f>
        <v/>
      </c>
      <c r="AG106" s="95" t="str">
        <f ca="1">IF(AF106=1,AD106,"")</f>
        <v/>
      </c>
      <c r="AH106" s="97" t="str">
        <f t="shared" ca="1" si="39"/>
        <v/>
      </c>
      <c r="AI106" s="97" t="str">
        <f t="shared" ca="1" si="39"/>
        <v/>
      </c>
      <c r="AJ106" s="97" t="str">
        <f t="shared" ca="1" si="39"/>
        <v/>
      </c>
      <c r="AK106" s="80" t="str">
        <f t="shared" ca="1" si="40"/>
        <v/>
      </c>
      <c r="AL106" s="80" t="str">
        <f t="shared" ca="1" si="40"/>
        <v/>
      </c>
      <c r="AM106" s="97" t="str">
        <f t="shared" ca="1" si="40"/>
        <v/>
      </c>
      <c r="AN106" s="97" t="str">
        <f t="shared" ca="1" si="40"/>
        <v/>
      </c>
      <c r="AO106" s="95" t="str">
        <f t="shared" si="31"/>
        <v/>
      </c>
      <c r="AP106" s="97" t="str">
        <f t="shared" ca="1" si="40"/>
        <v/>
      </c>
      <c r="AQ106" s="97" t="str">
        <f t="shared" ca="1" si="40"/>
        <v/>
      </c>
      <c r="AR106" s="95" t="str">
        <f t="shared" si="32"/>
        <v/>
      </c>
      <c r="AS106" s="97" t="str">
        <f t="shared" ca="1" si="33"/>
        <v/>
      </c>
      <c r="AT106" s="612" t="str">
        <f ca="1">V106</f>
        <v/>
      </c>
      <c r="AU106" s="612" t="str">
        <f ca="1">IF(OR(AT106="",AT106=0),"",60*AC106/AT106)</f>
        <v/>
      </c>
    </row>
    <row r="107" spans="1:47">
      <c r="A107" s="1203"/>
      <c r="B107" s="80" t="str">
        <f ca="1">IF($B106="","",IF(INDIRECT(ADDRESS($B106+2,C$1-1,,,"Score"))="SP",$B106+2,""))</f>
        <v/>
      </c>
      <c r="C107" s="80" t="str">
        <f t="shared" ca="1" si="34"/>
        <v/>
      </c>
      <c r="D107" s="80" t="str">
        <f t="shared" ca="1" si="34"/>
        <v/>
      </c>
      <c r="E107" s="610"/>
      <c r="F107" s="610"/>
      <c r="G107" s="97"/>
      <c r="H107" s="97"/>
      <c r="I107" s="95"/>
      <c r="J107" s="97" t="str">
        <f t="shared" ca="1" si="36"/>
        <v/>
      </c>
      <c r="K107" s="97" t="str">
        <f t="shared" ca="1" si="36"/>
        <v/>
      </c>
      <c r="L107" s="97" t="str">
        <f t="shared" ca="1" si="36"/>
        <v/>
      </c>
      <c r="M107" s="80" t="str">
        <f t="shared" ca="1" si="37"/>
        <v/>
      </c>
      <c r="N107" s="80" t="str">
        <f t="shared" ca="1" si="37"/>
        <v/>
      </c>
      <c r="O107" s="97" t="str">
        <f t="shared" ca="1" si="37"/>
        <v/>
      </c>
      <c r="P107" s="97" t="str">
        <f t="shared" ca="1" si="37"/>
        <v/>
      </c>
      <c r="Q107" s="95" t="str">
        <f t="shared" ca="1" si="26"/>
        <v/>
      </c>
      <c r="R107" s="97" t="str">
        <f t="shared" ca="1" si="37"/>
        <v/>
      </c>
      <c r="S107" s="97" t="str">
        <f t="shared" ca="1" si="37"/>
        <v/>
      </c>
      <c r="T107" s="95" t="str">
        <f t="shared" ca="1" si="27"/>
        <v/>
      </c>
      <c r="U107" s="97" t="str">
        <f t="shared" ca="1" si="35"/>
        <v/>
      </c>
      <c r="V107" s="612"/>
      <c r="W107" s="612"/>
      <c r="Y107" s="610"/>
      <c r="Z107" s="80" t="str">
        <f ca="1">IF($Z106="","",IF(INDIRECT(ADDRESS($Z106+2,AA$1-1,,,"Score"))="SP",$Z106+2,""))</f>
        <v/>
      </c>
      <c r="AA107" s="80" t="str">
        <f t="shared" ca="1" si="38"/>
        <v/>
      </c>
      <c r="AB107" s="80" t="str">
        <f t="shared" ca="1" si="38"/>
        <v/>
      </c>
      <c r="AC107" s="610"/>
      <c r="AD107" s="610"/>
      <c r="AE107" s="97"/>
      <c r="AF107" s="97"/>
      <c r="AG107" s="95"/>
      <c r="AH107" s="97" t="str">
        <f t="shared" ca="1" si="39"/>
        <v/>
      </c>
      <c r="AI107" s="97" t="str">
        <f t="shared" ca="1" si="39"/>
        <v/>
      </c>
      <c r="AJ107" s="97" t="str">
        <f t="shared" ca="1" si="39"/>
        <v/>
      </c>
      <c r="AK107" s="80" t="str">
        <f t="shared" ca="1" si="40"/>
        <v/>
      </c>
      <c r="AL107" s="80" t="str">
        <f t="shared" ca="1" si="40"/>
        <v/>
      </c>
      <c r="AM107" s="97" t="str">
        <f t="shared" ca="1" si="40"/>
        <v/>
      </c>
      <c r="AN107" s="97" t="str">
        <f t="shared" ca="1" si="40"/>
        <v/>
      </c>
      <c r="AO107" s="95" t="str">
        <f t="shared" ca="1" si="31"/>
        <v/>
      </c>
      <c r="AP107" s="97" t="str">
        <f t="shared" ca="1" si="40"/>
        <v/>
      </c>
      <c r="AQ107" s="97" t="str">
        <f t="shared" ca="1" si="40"/>
        <v/>
      </c>
      <c r="AR107" s="95" t="str">
        <f t="shared" ca="1" si="32"/>
        <v/>
      </c>
      <c r="AS107" s="97" t="str">
        <f t="shared" ca="1" si="33"/>
        <v/>
      </c>
      <c r="AT107" s="612"/>
      <c r="AU107" s="612"/>
    </row>
    <row r="108" spans="1:47">
      <c r="A108" s="1204">
        <f>A106+1</f>
        <v>24</v>
      </c>
      <c r="B108" s="84" t="str">
        <f ca="1">IF(ISNA(MATCH($A108,Score!A$62:A$111,0)),"",MATCH($A108,Score!A$62:A$111,0)+ROW(Score!A$61))</f>
        <v/>
      </c>
      <c r="C108" s="84" t="str">
        <f t="shared" ca="1" si="34"/>
        <v/>
      </c>
      <c r="D108" s="84" t="str">
        <f t="shared" ca="1" si="34"/>
        <v/>
      </c>
      <c r="E108" s="611" t="str">
        <f>IF(B108="","",SUM(D108,D109))</f>
        <v/>
      </c>
      <c r="F108" s="611" t="str">
        <f>IF(B108="","",E108-AC108)</f>
        <v/>
      </c>
      <c r="G108" s="96" t="str">
        <f ca="1">IF($B108="","",IF(ISBLANK(INDIRECT(ADDRESS($B108,G$1,,,"Score"))),"",1))</f>
        <v/>
      </c>
      <c r="H108" s="96" t="str">
        <f ca="1">IF($B108="","",IF(ISBLANK(INDIRECT(ADDRESS($B108,H$1,,,"Score"))),"",1))</f>
        <v/>
      </c>
      <c r="I108" s="99" t="str">
        <f ca="1">IF(H108=1,F108,"")</f>
        <v/>
      </c>
      <c r="J108" s="96" t="str">
        <f t="shared" ca="1" si="36"/>
        <v/>
      </c>
      <c r="K108" s="96" t="str">
        <f t="shared" ca="1" si="36"/>
        <v/>
      </c>
      <c r="L108" s="96" t="str">
        <f t="shared" ca="1" si="36"/>
        <v/>
      </c>
      <c r="M108" s="84" t="str">
        <f t="shared" ca="1" si="37"/>
        <v/>
      </c>
      <c r="N108" s="84" t="str">
        <f t="shared" ca="1" si="37"/>
        <v/>
      </c>
      <c r="O108" s="96" t="str">
        <f t="shared" ca="1" si="37"/>
        <v/>
      </c>
      <c r="P108" s="96" t="str">
        <f t="shared" ca="1" si="37"/>
        <v/>
      </c>
      <c r="Q108" s="99" t="str">
        <f t="shared" si="26"/>
        <v/>
      </c>
      <c r="R108" s="96" t="str">
        <f t="shared" ca="1" si="37"/>
        <v/>
      </c>
      <c r="S108" s="96" t="str">
        <f t="shared" ca="1" si="37"/>
        <v/>
      </c>
      <c r="T108" s="99" t="str">
        <f t="shared" si="27"/>
        <v/>
      </c>
      <c r="U108" s="96" t="str">
        <f t="shared" ca="1" si="35"/>
        <v/>
      </c>
      <c r="V108" s="611" t="str">
        <f ca="1">IF(ISNA(MATCH($A108,'Jam Timer'!A$45:A$69,0)),"",INDIRECT(ADDRESS(MATCH($A108,'Jam Timer'!A$45:A$69,0)+ROW('Jam Timer'!A$44),V$1,,,"Jam Timer")))</f>
        <v/>
      </c>
      <c r="W108" s="611" t="str">
        <f ca="1">IF(OR(V108="",V108=0),"",60*E108/V108)</f>
        <v/>
      </c>
      <c r="Y108" s="611">
        <f>Y106+1</f>
        <v>24</v>
      </c>
      <c r="Z108" s="84" t="str">
        <f ca="1">IF(ISNA(MATCH($Y108,Score!AH$62:AH$111,0)),"",MATCH($Y108,Score!AH$62:AH$111,0)+ROW(Score!AH$61) )</f>
        <v/>
      </c>
      <c r="AA108" s="84" t="str">
        <f t="shared" ca="1" si="38"/>
        <v/>
      </c>
      <c r="AB108" s="84" t="str">
        <f t="shared" ca="1" si="38"/>
        <v/>
      </c>
      <c r="AC108" s="611" t="str">
        <f>IF(Z108="","",SUM(AB108,AB109))</f>
        <v/>
      </c>
      <c r="AD108" s="611" t="str">
        <f>IF(Z108="","",AC108-E108)</f>
        <v/>
      </c>
      <c r="AE108" s="96" t="str">
        <f ca="1">IF($Z108="","",IF(ISBLANK(INDIRECT(ADDRESS($Z108,AE$1,,,"Score"))),"",1))</f>
        <v/>
      </c>
      <c r="AF108" s="96" t="str">
        <f ca="1">IF($Z108="","",IF(ISBLANK(INDIRECT(ADDRESS($Z108,AF$1,,,"Score"))),"",1))</f>
        <v/>
      </c>
      <c r="AG108" s="99" t="str">
        <f ca="1">IF(AF108=1,AD108,"")</f>
        <v/>
      </c>
      <c r="AH108" s="96" t="str">
        <f t="shared" ca="1" si="39"/>
        <v/>
      </c>
      <c r="AI108" s="96" t="str">
        <f t="shared" ca="1" si="39"/>
        <v/>
      </c>
      <c r="AJ108" s="96" t="str">
        <f t="shared" ca="1" si="39"/>
        <v/>
      </c>
      <c r="AK108" s="84" t="str">
        <f t="shared" ca="1" si="40"/>
        <v/>
      </c>
      <c r="AL108" s="84" t="str">
        <f t="shared" ca="1" si="40"/>
        <v/>
      </c>
      <c r="AM108" s="96" t="str">
        <f t="shared" ca="1" si="40"/>
        <v/>
      </c>
      <c r="AN108" s="96" t="str">
        <f t="shared" ca="1" si="40"/>
        <v/>
      </c>
      <c r="AO108" s="99" t="str">
        <f t="shared" si="31"/>
        <v/>
      </c>
      <c r="AP108" s="96" t="str">
        <f t="shared" ca="1" si="40"/>
        <v/>
      </c>
      <c r="AQ108" s="96" t="str">
        <f t="shared" ca="1" si="40"/>
        <v/>
      </c>
      <c r="AR108" s="99" t="str">
        <f t="shared" si="32"/>
        <v/>
      </c>
      <c r="AS108" s="96" t="str">
        <f t="shared" ca="1" si="33"/>
        <v/>
      </c>
      <c r="AT108" s="611" t="str">
        <f ca="1">V108</f>
        <v/>
      </c>
      <c r="AU108" s="611" t="str">
        <f ca="1">IF(OR(AT108="",AT108=0),"",60*AC108/AT108)</f>
        <v/>
      </c>
    </row>
    <row r="109" spans="1:47">
      <c r="A109" s="1204"/>
      <c r="B109" s="84" t="str">
        <f ca="1">IF($B108="","",IF(INDIRECT(ADDRESS($B108+2,C$1-1,,,"Score"))="SP",$B108+2,""))</f>
        <v/>
      </c>
      <c r="C109" s="84" t="str">
        <f t="shared" ca="1" si="34"/>
        <v/>
      </c>
      <c r="D109" s="84" t="str">
        <f t="shared" ca="1" si="34"/>
        <v/>
      </c>
      <c r="E109" s="611"/>
      <c r="F109" s="611"/>
      <c r="G109" s="96"/>
      <c r="H109" s="101"/>
      <c r="I109" s="99"/>
      <c r="J109" s="96" t="str">
        <f t="shared" ca="1" si="36"/>
        <v/>
      </c>
      <c r="K109" s="96" t="str">
        <f t="shared" ca="1" si="36"/>
        <v/>
      </c>
      <c r="L109" s="96" t="str">
        <f t="shared" ca="1" si="36"/>
        <v/>
      </c>
      <c r="M109" s="84" t="str">
        <f t="shared" ca="1" si="37"/>
        <v/>
      </c>
      <c r="N109" s="84" t="str">
        <f t="shared" ca="1" si="37"/>
        <v/>
      </c>
      <c r="O109" s="96" t="str">
        <f t="shared" ca="1" si="37"/>
        <v/>
      </c>
      <c r="P109" s="96" t="str">
        <f t="shared" ca="1" si="37"/>
        <v/>
      </c>
      <c r="Q109" s="99" t="str">
        <f t="shared" ca="1" si="26"/>
        <v/>
      </c>
      <c r="R109" s="96" t="str">
        <f t="shared" ca="1" si="37"/>
        <v/>
      </c>
      <c r="S109" s="96" t="str">
        <f t="shared" ca="1" si="37"/>
        <v/>
      </c>
      <c r="T109" s="99" t="str">
        <f t="shared" ca="1" si="27"/>
        <v/>
      </c>
      <c r="U109" s="96" t="str">
        <f t="shared" ca="1" si="35"/>
        <v/>
      </c>
      <c r="V109" s="611"/>
      <c r="W109" s="611"/>
      <c r="Y109" s="611"/>
      <c r="Z109" s="84" t="str">
        <f ca="1">IF($Z108="","",IF(INDIRECT(ADDRESS($Z108+2,AA$1-1,,,"Score"))="SP",$Z108+2,""))</f>
        <v/>
      </c>
      <c r="AA109" s="84" t="str">
        <f t="shared" ca="1" si="38"/>
        <v/>
      </c>
      <c r="AB109" s="84" t="str">
        <f t="shared" ca="1" si="38"/>
        <v/>
      </c>
      <c r="AC109" s="611"/>
      <c r="AD109" s="611"/>
      <c r="AE109" s="96"/>
      <c r="AF109" s="101"/>
      <c r="AG109" s="99"/>
      <c r="AH109" s="96" t="str">
        <f t="shared" ca="1" si="39"/>
        <v/>
      </c>
      <c r="AI109" s="96" t="str">
        <f t="shared" ca="1" si="39"/>
        <v/>
      </c>
      <c r="AJ109" s="96" t="str">
        <f t="shared" ca="1" si="39"/>
        <v/>
      </c>
      <c r="AK109" s="84" t="str">
        <f t="shared" ca="1" si="40"/>
        <v/>
      </c>
      <c r="AL109" s="84" t="str">
        <f t="shared" ca="1" si="40"/>
        <v/>
      </c>
      <c r="AM109" s="96" t="str">
        <f t="shared" ca="1" si="40"/>
        <v/>
      </c>
      <c r="AN109" s="96" t="str">
        <f t="shared" ca="1" si="40"/>
        <v/>
      </c>
      <c r="AO109" s="99" t="str">
        <f t="shared" ca="1" si="31"/>
        <v/>
      </c>
      <c r="AP109" s="96" t="str">
        <f t="shared" ca="1" si="40"/>
        <v/>
      </c>
      <c r="AQ109" s="96" t="str">
        <f t="shared" ca="1" si="40"/>
        <v/>
      </c>
      <c r="AR109" s="99" t="str">
        <f t="shared" ca="1" si="32"/>
        <v/>
      </c>
      <c r="AS109" s="96" t="str">
        <f t="shared" ca="1" si="33"/>
        <v/>
      </c>
      <c r="AT109" s="611"/>
      <c r="AU109" s="611"/>
    </row>
    <row r="110" spans="1:47">
      <c r="A110" s="1203">
        <f>A108+1</f>
        <v>25</v>
      </c>
      <c r="B110" s="80" t="str">
        <f ca="1">IF(ISNA(MATCH($A110,Score!A$62:A$111,0)),"",MATCH($A110,Score!A$62:A$111,0)+ROW(Score!A$61))</f>
        <v/>
      </c>
      <c r="C110" s="80" t="str">
        <f t="shared" ca="1" si="34"/>
        <v/>
      </c>
      <c r="D110" s="80" t="str">
        <f t="shared" ca="1" si="34"/>
        <v/>
      </c>
      <c r="E110" s="610" t="str">
        <f>IF(B110="","",SUM(D110,D111))</f>
        <v/>
      </c>
      <c r="F110" s="610" t="str">
        <f>IF(B110="","",E110-AC110)</f>
        <v/>
      </c>
      <c r="G110" s="97" t="str">
        <f t="shared" ca="1" si="36"/>
        <v/>
      </c>
      <c r="H110" s="97" t="str">
        <f t="shared" ca="1" si="36"/>
        <v/>
      </c>
      <c r="I110" s="95" t="str">
        <f ca="1">IF(H110=1,F110,"")</f>
        <v/>
      </c>
      <c r="J110" s="97" t="str">
        <f t="shared" ca="1" si="36"/>
        <v/>
      </c>
      <c r="K110" s="97" t="str">
        <f t="shared" ca="1" si="36"/>
        <v/>
      </c>
      <c r="L110" s="97" t="str">
        <f t="shared" ca="1" si="36"/>
        <v/>
      </c>
      <c r="M110" s="80" t="str">
        <f t="shared" ca="1" si="37"/>
        <v/>
      </c>
      <c r="N110" s="80" t="str">
        <f t="shared" ca="1" si="37"/>
        <v/>
      </c>
      <c r="O110" s="97" t="str">
        <f t="shared" ca="1" si="37"/>
        <v/>
      </c>
      <c r="P110" s="97" t="str">
        <f t="shared" ca="1" si="37"/>
        <v/>
      </c>
      <c r="Q110" s="95" t="str">
        <f t="shared" si="26"/>
        <v/>
      </c>
      <c r="R110" s="97" t="str">
        <f t="shared" ca="1" si="37"/>
        <v/>
      </c>
      <c r="S110" s="97" t="str">
        <f t="shared" ca="1" si="37"/>
        <v/>
      </c>
      <c r="T110" s="95" t="str">
        <f t="shared" si="27"/>
        <v/>
      </c>
      <c r="U110" s="97" t="str">
        <f ca="1">IF(OR(M110="",M110=0),"",T110/M110)</f>
        <v/>
      </c>
      <c r="V110" s="612" t="str">
        <f ca="1">IF(ISNA(MATCH($A110,'Jam Timer'!A$45:A$69,0)),"",INDIRECT(ADDRESS(MATCH($A110,'Jam Timer'!A$45:A$69,0)+ROW('Jam Timer'!A$44),V$1,,,"Jam Timer")))</f>
        <v/>
      </c>
      <c r="W110" s="612" t="str">
        <f ca="1">IF(OR(V110="",V110=0),"",60*E110/V110)</f>
        <v/>
      </c>
      <c r="Y110" s="610">
        <f>Y108+1</f>
        <v>25</v>
      </c>
      <c r="Z110" s="80" t="str">
        <f ca="1">IF(ISNA(MATCH($Y110,Score!AH$62:AH$111,0)),"",MATCH($Y110,Score!AH$62:AH$111,0)+ROW(Score!AH$61) )</f>
        <v/>
      </c>
      <c r="AA110" s="80" t="str">
        <f t="shared" ca="1" si="38"/>
        <v/>
      </c>
      <c r="AB110" s="80" t="str">
        <f t="shared" ca="1" si="38"/>
        <v/>
      </c>
      <c r="AC110" s="610" t="str">
        <f>IF(Z110="","",SUM(AB110,AB111))</f>
        <v/>
      </c>
      <c r="AD110" s="610" t="str">
        <f>IF(Z110="","",AC110-E110)</f>
        <v/>
      </c>
      <c r="AE110" s="97" t="str">
        <f ca="1">IF($Z110="","",IF(ISBLANK(INDIRECT(ADDRESS($Z110,AE$1,,,"Score"))),"",1))</f>
        <v/>
      </c>
      <c r="AF110" s="97" t="str">
        <f ca="1">IF($Z110="","",IF(ISBLANK(INDIRECT(ADDRESS($Z110,AF$1,,,"Score"))),"",1))</f>
        <v/>
      </c>
      <c r="AG110" s="95" t="str">
        <f ca="1">IF(AF110=1,AD110,"")</f>
        <v/>
      </c>
      <c r="AH110" s="97" t="str">
        <f t="shared" ca="1" si="39"/>
        <v/>
      </c>
      <c r="AI110" s="97" t="str">
        <f t="shared" ca="1" si="39"/>
        <v/>
      </c>
      <c r="AJ110" s="97" t="str">
        <f t="shared" ca="1" si="39"/>
        <v/>
      </c>
      <c r="AK110" s="80" t="str">
        <f t="shared" ca="1" si="40"/>
        <v/>
      </c>
      <c r="AL110" s="80" t="str">
        <f t="shared" ca="1" si="40"/>
        <v/>
      </c>
      <c r="AM110" s="97" t="str">
        <f t="shared" ca="1" si="40"/>
        <v/>
      </c>
      <c r="AN110" s="97" t="str">
        <f t="shared" ca="1" si="40"/>
        <v/>
      </c>
      <c r="AO110" s="95" t="str">
        <f t="shared" si="31"/>
        <v/>
      </c>
      <c r="AP110" s="97" t="str">
        <f t="shared" ca="1" si="40"/>
        <v/>
      </c>
      <c r="AQ110" s="97" t="str">
        <f t="shared" ca="1" si="40"/>
        <v/>
      </c>
      <c r="AR110" s="95" t="str">
        <f t="shared" si="32"/>
        <v/>
      </c>
      <c r="AS110" s="97" t="str">
        <f t="shared" ca="1" si="33"/>
        <v/>
      </c>
      <c r="AT110" s="612" t="str">
        <f ca="1">V110</f>
        <v/>
      </c>
      <c r="AU110" s="612" t="str">
        <f ca="1">IF(OR(AT110="",AT110=0),"",60*AC110/AT110)</f>
        <v/>
      </c>
    </row>
    <row r="111" spans="1:47">
      <c r="A111" s="1203"/>
      <c r="B111" s="80" t="str">
        <f ca="1">IF($B110="","",IF(INDIRECT(ADDRESS($B110+2,C$1-1,,,"Score"))="SP",$B110+2,""))</f>
        <v/>
      </c>
      <c r="C111" s="80" t="str">
        <f ca="1">IF($B111="","",INDIRECT(ADDRESS($B111,C$1,,,"Score")))</f>
        <v/>
      </c>
      <c r="D111" s="80" t="str">
        <f ca="1">IF($B111="","",INDIRECT(ADDRESS($B111,D$1,,,"Score")))</f>
        <v/>
      </c>
      <c r="E111" s="610"/>
      <c r="F111" s="610"/>
      <c r="G111" s="97"/>
      <c r="H111" s="97"/>
      <c r="I111" s="95"/>
      <c r="J111" s="97" t="str">
        <f ca="1">IF($B111="","",IF(ISBLANK(INDIRECT(ADDRESS($B111,J$1,,,"Score"))),"",1))</f>
        <v/>
      </c>
      <c r="K111" s="97" t="str">
        <f ca="1">IF($B111="","",IF(ISBLANK(INDIRECT(ADDRESS($B111,K$1,,,"Score"))),"",1))</f>
        <v/>
      </c>
      <c r="L111" s="97" t="str">
        <f ca="1">IF($B111="","",IF(ISBLANK(INDIRECT(ADDRESS($B111,L$1,,,"Score"))),"",1))</f>
        <v/>
      </c>
      <c r="M111" s="80" t="str">
        <f t="shared" ref="M111:S111" ca="1" si="41">IF($B111="","",INDIRECT(ADDRESS($B111,M$1,,,"Score")))</f>
        <v/>
      </c>
      <c r="N111" s="80" t="str">
        <f t="shared" ca="1" si="41"/>
        <v/>
      </c>
      <c r="O111" s="97" t="str">
        <f t="shared" ca="1" si="41"/>
        <v/>
      </c>
      <c r="P111" s="97" t="str">
        <f t="shared" ca="1" si="41"/>
        <v/>
      </c>
      <c r="Q111" s="95" t="str">
        <f t="shared" ca="1" si="26"/>
        <v/>
      </c>
      <c r="R111" s="97" t="str">
        <f t="shared" ca="1" si="41"/>
        <v/>
      </c>
      <c r="S111" s="97" t="str">
        <f t="shared" ca="1" si="41"/>
        <v/>
      </c>
      <c r="T111" s="95" t="str">
        <f t="shared" ca="1" si="27"/>
        <v/>
      </c>
      <c r="U111" s="97" t="str">
        <f ca="1">IF(OR(M111="",M111=0),"",T111/M111)</f>
        <v/>
      </c>
      <c r="V111" s="612"/>
      <c r="W111" s="612"/>
      <c r="Y111" s="610"/>
      <c r="Z111" s="80" t="str">
        <f ca="1">IF($Z110="","",IF(INDIRECT(ADDRESS($Z110+2,AA$1-1,,,"Score"))="SP",$Z110+2,""))</f>
        <v/>
      </c>
      <c r="AA111" s="80" t="str">
        <f t="shared" ca="1" si="38"/>
        <v/>
      </c>
      <c r="AB111" s="80" t="str">
        <f t="shared" ca="1" si="38"/>
        <v/>
      </c>
      <c r="AC111" s="610"/>
      <c r="AD111" s="610"/>
      <c r="AE111" s="97"/>
      <c r="AF111" s="97"/>
      <c r="AG111" s="95"/>
      <c r="AH111" s="97" t="str">
        <f t="shared" ca="1" si="39"/>
        <v/>
      </c>
      <c r="AI111" s="97" t="str">
        <f t="shared" ca="1" si="39"/>
        <v/>
      </c>
      <c r="AJ111" s="97" t="str">
        <f t="shared" ca="1" si="39"/>
        <v/>
      </c>
      <c r="AK111" s="80" t="str">
        <f t="shared" ca="1" si="40"/>
        <v/>
      </c>
      <c r="AL111" s="80" t="str">
        <f t="shared" ca="1" si="40"/>
        <v/>
      </c>
      <c r="AM111" s="97" t="str">
        <f t="shared" ca="1" si="40"/>
        <v/>
      </c>
      <c r="AN111" s="97" t="str">
        <f t="shared" ca="1" si="40"/>
        <v/>
      </c>
      <c r="AO111" s="95" t="str">
        <f t="shared" ca="1" si="31"/>
        <v/>
      </c>
      <c r="AP111" s="97" t="str">
        <f t="shared" ca="1" si="40"/>
        <v/>
      </c>
      <c r="AQ111" s="97" t="str">
        <f t="shared" ca="1" si="40"/>
        <v/>
      </c>
      <c r="AR111" s="95" t="str">
        <f t="shared" ca="1" si="32"/>
        <v/>
      </c>
      <c r="AS111" s="97" t="str">
        <f t="shared" ca="1" si="33"/>
        <v/>
      </c>
      <c r="AT111" s="612"/>
      <c r="AU111" s="612"/>
    </row>
    <row r="112" spans="1:47" ht="12.75" customHeight="1">
      <c r="A112" s="1202" t="s">
        <v>278</v>
      </c>
      <c r="B112" s="109"/>
      <c r="C112" s="109"/>
      <c r="D112" s="109"/>
      <c r="E112" s="614">
        <f ca="1">SUM(E62:E111)</f>
        <v>29</v>
      </c>
      <c r="F112" s="613"/>
      <c r="G112" s="98">
        <f ca="1">SUM(G62:G111)</f>
        <v>1</v>
      </c>
      <c r="H112" s="98">
        <f ca="1">SUM(H62:H111)</f>
        <v>6</v>
      </c>
      <c r="I112" s="99"/>
      <c r="J112" s="1201">
        <f ca="1">SUM(J62:J111)</f>
        <v>3</v>
      </c>
      <c r="K112" s="1201">
        <f ca="1">SUM(K62:K111)</f>
        <v>0</v>
      </c>
      <c r="L112" s="98">
        <f ca="1">SUM(L62,L64,L66,L68,L70,L72,L74,L76,L78,L80,L82,L84,L86,L88,L90,L92,L94,L96,L98,L100,L102,L104,L106,L108,L110)</f>
        <v>0</v>
      </c>
      <c r="M112" s="109"/>
      <c r="N112" s="614">
        <f ca="1">SUM(N62:N111)</f>
        <v>3</v>
      </c>
      <c r="O112" s="98">
        <f t="shared" ref="O112:T113" ca="1" si="42">SUM(O62,O64,O66,O68,O70,O72,O74,O76,O78,O80,O82,O84,O86,O88,O90,O92,O94,O96,O98,O100,O102,O104,O106,O108,O110)</f>
        <v>7</v>
      </c>
      <c r="P112" s="98">
        <f t="shared" ca="1" si="42"/>
        <v>3</v>
      </c>
      <c r="Q112" s="99">
        <f ca="1">SUM(Q62,Q64,Q66,Q68,Q70,Q72,Q74,Q76,Q78,Q80,Q82,Q84,Q86,Q88,Q90,Q92,Q94,Q96,Q98,Q100,Q102,Q104,Q106,Q108,Q110)</f>
        <v>10</v>
      </c>
      <c r="R112" s="98">
        <f t="shared" ca="1" si="42"/>
        <v>3</v>
      </c>
      <c r="S112" s="98">
        <f t="shared" ca="1" si="42"/>
        <v>3</v>
      </c>
      <c r="T112" s="99">
        <f t="shared" ca="1" si="42"/>
        <v>6</v>
      </c>
      <c r="U112" s="109"/>
      <c r="V112" s="613" t="s">
        <v>471</v>
      </c>
      <c r="W112" s="614" t="str">
        <f ca="1">IF(COUNT(W62:W111),AVERAGE(W62:W111),"")</f>
        <v/>
      </c>
      <c r="Y112" s="615" t="s">
        <v>278</v>
      </c>
      <c r="Z112" s="109"/>
      <c r="AA112" s="109"/>
      <c r="AB112" s="109"/>
      <c r="AC112" s="614">
        <f ca="1">SUM(AC62:AC111)</f>
        <v>67</v>
      </c>
      <c r="AD112" s="613"/>
      <c r="AE112" s="98">
        <f ca="1">SUM(AE62:AE111)</f>
        <v>1</v>
      </c>
      <c r="AF112" s="98">
        <f ca="1">SUM(AF62:AF111)</f>
        <v>10</v>
      </c>
      <c r="AG112" s="99"/>
      <c r="AH112" s="1201">
        <f ca="1">SUM(AH62:AH111)</f>
        <v>7</v>
      </c>
      <c r="AI112" s="1201">
        <f ca="1">SUM(AI62:AI111)</f>
        <v>0</v>
      </c>
      <c r="AJ112" s="98">
        <f ca="1">SUM(AJ62,AJ64,AJ66,AJ68,AJ70,AJ72,AJ74,AJ76,AJ78,AJ80,AJ82,AJ84,AJ86,AJ88,AJ90,AJ92,AJ94,AJ96,AJ98,AJ100,AJ102,AJ104,AJ106,AJ108,AJ110)</f>
        <v>0</v>
      </c>
      <c r="AK112" s="109"/>
      <c r="AL112" s="614">
        <f ca="1">SUM(AL62:AL111)</f>
        <v>2</v>
      </c>
      <c r="AM112" s="98">
        <f t="shared" ref="AM112:AR113" ca="1" si="43">SUM(AM62,AM64,AM66,AM68,AM70,AM72,AM74,AM76,AM78,AM80,AM82,AM84,AM86,AM88,AM90,AM92,AM94,AM96,AM98,AM100,AM102,AM104,AM106,AM108,AM110)</f>
        <v>18</v>
      </c>
      <c r="AN112" s="98">
        <f t="shared" ca="1" si="43"/>
        <v>4</v>
      </c>
      <c r="AO112" s="99">
        <f ca="1">SUM(AO62,AO64,AO66,AO68,AO70,AO72,AO74,AO76,AO78,AO80,AO82,AO84,AO86,AO88,AO90,AO92,AO94,AO96,AO98,AO100,AO102,AO104,AO106,AO108,AO110)</f>
        <v>22</v>
      </c>
      <c r="AP112" s="98">
        <f t="shared" ca="1" si="43"/>
        <v>0</v>
      </c>
      <c r="AQ112" s="98">
        <f t="shared" ca="1" si="43"/>
        <v>0</v>
      </c>
      <c r="AR112" s="99">
        <f t="shared" ca="1" si="43"/>
        <v>0</v>
      </c>
      <c r="AS112" s="109"/>
      <c r="AT112" s="613" t="s">
        <v>471</v>
      </c>
      <c r="AU112" s="614" t="str">
        <f ca="1">IF(COUNT(AU62:AU111),AVERAGE(AU62:AU111),"")</f>
        <v/>
      </c>
    </row>
    <row r="113" spans="1:47">
      <c r="A113" s="1202"/>
      <c r="B113" s="109"/>
      <c r="C113" s="109"/>
      <c r="D113" s="109"/>
      <c r="E113" s="614"/>
      <c r="F113" s="613"/>
      <c r="G113" s="98"/>
      <c r="H113" s="108"/>
      <c r="I113" s="99"/>
      <c r="J113" s="1201"/>
      <c r="K113" s="1201"/>
      <c r="L113" s="98">
        <f ca="1">SUM(L63,L65,L67,L69,L71,L73,L75,L77,L79,L81,L83,L85,L87,L89,L91,L93,L95,L97,L99,L101,L103,L105,L107,L109,L111)</f>
        <v>0</v>
      </c>
      <c r="M113" s="109"/>
      <c r="N113" s="614"/>
      <c r="O113" s="98">
        <f t="shared" ca="1" si="42"/>
        <v>0</v>
      </c>
      <c r="P113" s="98">
        <f t="shared" ca="1" si="42"/>
        <v>0</v>
      </c>
      <c r="Q113" s="99">
        <f ca="1">SUM(Q63,Q65,Q67,Q69,Q71,Q73,Q75,Q77,Q79,Q81,Q83,Q85,Q87,Q89,Q91,Q93,Q95,Q97,Q99,Q101,Q103,Q105,Q107,Q109,Q111)</f>
        <v>0</v>
      </c>
      <c r="R113" s="98">
        <f t="shared" ca="1" si="42"/>
        <v>0</v>
      </c>
      <c r="S113" s="98">
        <f t="shared" ca="1" si="42"/>
        <v>0</v>
      </c>
      <c r="T113" s="99">
        <f t="shared" ca="1" si="42"/>
        <v>0</v>
      </c>
      <c r="U113" s="109"/>
      <c r="V113" s="613"/>
      <c r="W113" s="614"/>
      <c r="Y113" s="615"/>
      <c r="Z113" s="109"/>
      <c r="AA113" s="109"/>
      <c r="AB113" s="109"/>
      <c r="AC113" s="614"/>
      <c r="AD113" s="613"/>
      <c r="AE113" s="98"/>
      <c r="AF113" s="108"/>
      <c r="AG113" s="99"/>
      <c r="AH113" s="1201"/>
      <c r="AI113" s="1201"/>
      <c r="AJ113" s="98">
        <f ca="1">SUM(AJ63,AJ65,AJ67,AJ69,AJ71,AJ73,AJ75,AJ77,AJ79,AJ81,AJ83,AJ85,AJ87,AJ89,AJ91,AJ93,AJ95,AJ97,AJ99,AJ101,AJ103,AJ105,AJ107,AJ109,AJ111)</f>
        <v>0</v>
      </c>
      <c r="AK113" s="109"/>
      <c r="AL113" s="614"/>
      <c r="AM113" s="98">
        <f t="shared" ca="1" si="43"/>
        <v>0</v>
      </c>
      <c r="AN113" s="98">
        <f t="shared" ca="1" si="43"/>
        <v>0</v>
      </c>
      <c r="AO113" s="99">
        <f ca="1">SUM(AO63,AO65,AO67,AO69,AO71,AO73,AO75,AO77,AO79,AO81,AO83,AO85,AO87,AO89,AO91,AO93,AO95,AO97,AO99,AO101,AO103,AO105,AO107,AO109,AO111)</f>
        <v>0</v>
      </c>
      <c r="AP113" s="98">
        <f t="shared" ca="1" si="43"/>
        <v>0</v>
      </c>
      <c r="AQ113" s="98">
        <f t="shared" ca="1" si="43"/>
        <v>0</v>
      </c>
      <c r="AR113" s="99">
        <f t="shared" ca="1" si="43"/>
        <v>0</v>
      </c>
      <c r="AS113" s="109"/>
      <c r="AT113" s="613"/>
      <c r="AU113" s="614"/>
    </row>
    <row r="119" spans="1:47">
      <c r="A119" s="81" t="s">
        <v>257</v>
      </c>
      <c r="B119" s="81" t="s">
        <v>134</v>
      </c>
      <c r="D119" s="81" t="s">
        <v>40</v>
      </c>
      <c r="E119" s="81" t="s">
        <v>99</v>
      </c>
      <c r="F119" s="83" t="s">
        <v>138</v>
      </c>
      <c r="G119" s="81" t="s">
        <v>268</v>
      </c>
      <c r="H119" s="81" t="s">
        <v>2</v>
      </c>
      <c r="I119" s="81" t="s">
        <v>261</v>
      </c>
      <c r="J119" s="81" t="s">
        <v>269</v>
      </c>
      <c r="K119" s="81" t="s">
        <v>270</v>
      </c>
      <c r="L119" s="81" t="s">
        <v>151</v>
      </c>
      <c r="M119" s="81" t="s">
        <v>30</v>
      </c>
      <c r="N119" s="81" t="s">
        <v>274</v>
      </c>
      <c r="O119" s="81" t="s">
        <v>468</v>
      </c>
      <c r="P119" s="81" t="s">
        <v>469</v>
      </c>
      <c r="Q119" s="81" t="s">
        <v>466</v>
      </c>
      <c r="R119" s="81" t="s">
        <v>271</v>
      </c>
      <c r="S119" s="81" t="s">
        <v>272</v>
      </c>
      <c r="T119" s="81" t="s">
        <v>467</v>
      </c>
      <c r="U119" s="81" t="s">
        <v>273</v>
      </c>
      <c r="V119" s="81"/>
      <c r="W119" s="81"/>
      <c r="Y119" s="81" t="s">
        <v>258</v>
      </c>
      <c r="Z119" s="81" t="s">
        <v>134</v>
      </c>
      <c r="AB119" s="81" t="s">
        <v>40</v>
      </c>
      <c r="AC119" s="81" t="s">
        <v>99</v>
      </c>
      <c r="AD119" s="83" t="s">
        <v>138</v>
      </c>
      <c r="AE119" s="81" t="s">
        <v>268</v>
      </c>
      <c r="AF119" s="81" t="s">
        <v>2</v>
      </c>
      <c r="AG119" s="81" t="s">
        <v>261</v>
      </c>
      <c r="AH119" s="81" t="s">
        <v>269</v>
      </c>
      <c r="AI119" s="81" t="s">
        <v>270</v>
      </c>
      <c r="AJ119" s="81" t="s">
        <v>151</v>
      </c>
      <c r="AK119" s="81" t="s">
        <v>30</v>
      </c>
      <c r="AL119" s="81" t="s">
        <v>274</v>
      </c>
      <c r="AM119" s="81" t="s">
        <v>468</v>
      </c>
      <c r="AN119" s="81" t="s">
        <v>469</v>
      </c>
      <c r="AO119" s="81" t="s">
        <v>466</v>
      </c>
      <c r="AP119" s="81" t="s">
        <v>271</v>
      </c>
      <c r="AQ119" s="81" t="s">
        <v>272</v>
      </c>
      <c r="AR119" s="81" t="s">
        <v>467</v>
      </c>
      <c r="AS119" s="81" t="s">
        <v>273</v>
      </c>
    </row>
    <row r="120" spans="1:47">
      <c r="A120" s="610">
        <v>1</v>
      </c>
      <c r="B120" s="610" t="str">
        <f ca="1">IF(Rosters!B11="","",Rosters!B11)</f>
        <v>00</v>
      </c>
      <c r="C120" s="80" t="s">
        <v>256</v>
      </c>
      <c r="D120" s="80" t="str">
        <f ca="1">IF(OR($E120="",$E120=0),"",SUMIF($C$3:$C$52,$B120,D$3:D$52))</f>
        <v/>
      </c>
      <c r="E120" s="80">
        <f ca="1">IF($B120="","",COUNTIF(C$3:C$52,$B120))</f>
        <v>0</v>
      </c>
      <c r="F120" s="80" t="str">
        <f t="shared" ref="F120:S120" ca="1" si="44">IF(OR($E120="",$E120=0),"",SUMIF($C$3:$C$52,$B120,F$3:F$52))</f>
        <v/>
      </c>
      <c r="G120" s="97" t="str">
        <f t="shared" ca="1" si="44"/>
        <v/>
      </c>
      <c r="H120" s="97" t="str">
        <f t="shared" ca="1" si="44"/>
        <v/>
      </c>
      <c r="I120" s="95" t="str">
        <f t="shared" ca="1" si="44"/>
        <v/>
      </c>
      <c r="J120" s="97" t="str">
        <f t="shared" ca="1" si="44"/>
        <v/>
      </c>
      <c r="K120" s="97" t="str">
        <f t="shared" ca="1" si="44"/>
        <v/>
      </c>
      <c r="L120" s="97" t="str">
        <f t="shared" ca="1" si="44"/>
        <v/>
      </c>
      <c r="M120" s="80" t="str">
        <f t="shared" ca="1" si="44"/>
        <v/>
      </c>
      <c r="N120" s="80" t="str">
        <f t="shared" ca="1" si="44"/>
        <v/>
      </c>
      <c r="O120" s="97" t="str">
        <f t="shared" ca="1" si="44"/>
        <v/>
      </c>
      <c r="P120" s="97" t="str">
        <f t="shared" ca="1" si="44"/>
        <v/>
      </c>
      <c r="Q120" s="95">
        <f ca="1">IF(B$120="","",SUM(O120:P120))</f>
        <v>0</v>
      </c>
      <c r="R120" s="97" t="str">
        <f t="shared" ca="1" si="44"/>
        <v/>
      </c>
      <c r="S120" s="97" t="str">
        <f t="shared" ca="1" si="44"/>
        <v/>
      </c>
      <c r="T120" s="95">
        <f ca="1">IF(B$120="","",SUM(R120:S120))</f>
        <v>0</v>
      </c>
      <c r="U120" s="97" t="str">
        <f ca="1">IF(OR(M120="",M120=0),"",T120/M120)</f>
        <v/>
      </c>
      <c r="Y120" s="610">
        <v>1</v>
      </c>
      <c r="Z120" s="610" t="str">
        <f ca="1">IF(Rosters!H11="","",Rosters!H11)</f>
        <v>0</v>
      </c>
      <c r="AA120" s="80" t="s">
        <v>256</v>
      </c>
      <c r="AB120" s="80" t="str">
        <f ca="1">IF(OR($AC120="",$AC120=0),"",SUMIF($AA$3:$AA$52,$Z120,AB$3:AB$52))</f>
        <v/>
      </c>
      <c r="AC120" s="80">
        <f ca="1">IF($Z120="","",COUNTIF(AA$3:AA$52,$Z120))</f>
        <v>0</v>
      </c>
      <c r="AD120" s="80" t="str">
        <f t="shared" ref="AD120:AQ120" ca="1" si="45">IF(OR($AC120="",$AC120=0),"",SUMIF($AA$3:$AA$52,$Z120,AD$3:AD$52))</f>
        <v/>
      </c>
      <c r="AE120" s="97" t="str">
        <f t="shared" ca="1" si="45"/>
        <v/>
      </c>
      <c r="AF120" s="97" t="str">
        <f t="shared" ca="1" si="45"/>
        <v/>
      </c>
      <c r="AG120" s="95" t="str">
        <f t="shared" ca="1" si="45"/>
        <v/>
      </c>
      <c r="AH120" s="97" t="str">
        <f t="shared" ca="1" si="45"/>
        <v/>
      </c>
      <c r="AI120" s="97" t="str">
        <f t="shared" ca="1" si="45"/>
        <v/>
      </c>
      <c r="AJ120" s="97" t="str">
        <f t="shared" ca="1" si="45"/>
        <v/>
      </c>
      <c r="AK120" s="80" t="str">
        <f t="shared" ca="1" si="45"/>
        <v/>
      </c>
      <c r="AL120" s="80" t="str">
        <f t="shared" ca="1" si="45"/>
        <v/>
      </c>
      <c r="AM120" s="97" t="str">
        <f t="shared" ca="1" si="45"/>
        <v/>
      </c>
      <c r="AN120" s="97" t="str">
        <f t="shared" ca="1" si="45"/>
        <v/>
      </c>
      <c r="AO120" s="95">
        <f ca="1">IF($Z$120="","",SUM(AM120:AN120))</f>
        <v>0</v>
      </c>
      <c r="AP120" s="97" t="str">
        <f t="shared" ca="1" si="45"/>
        <v/>
      </c>
      <c r="AQ120" s="97" t="str">
        <f t="shared" ca="1" si="45"/>
        <v/>
      </c>
      <c r="AR120" s="95">
        <f ca="1">IF($Z$120="","",SUM(AP120:AQ120))</f>
        <v>0</v>
      </c>
      <c r="AS120" s="97" t="str">
        <f ca="1">IF(OR(AK120="",AK120=0),"",AR120/AK120)</f>
        <v/>
      </c>
    </row>
    <row r="121" spans="1:47">
      <c r="A121" s="610"/>
      <c r="B121" s="610"/>
      <c r="C121" s="80" t="s">
        <v>259</v>
      </c>
      <c r="D121" s="80" t="str">
        <f ca="1">IF(OR($E121="",$E121=0),"",SUMIF($C$62:$C$111,$B120,D$62:D$111))</f>
        <v/>
      </c>
      <c r="E121" s="80">
        <f ca="1">IF($B120="","",COUNTIF(C$62:C$111,$B120))</f>
        <v>0</v>
      </c>
      <c r="F121" s="80" t="str">
        <f t="shared" ref="F121:S121" ca="1" si="46">IF(OR($E121="",$E121=0),"",SUMIF($C$62:$C$111,$B120,F$62:F$111))</f>
        <v/>
      </c>
      <c r="G121" s="97" t="str">
        <f t="shared" ca="1" si="46"/>
        <v/>
      </c>
      <c r="H121" s="97" t="str">
        <f t="shared" ca="1" si="46"/>
        <v/>
      </c>
      <c r="I121" s="95" t="str">
        <f t="shared" ca="1" si="46"/>
        <v/>
      </c>
      <c r="J121" s="97" t="str">
        <f t="shared" ca="1" si="46"/>
        <v/>
      </c>
      <c r="K121" s="97" t="str">
        <f t="shared" ca="1" si="46"/>
        <v/>
      </c>
      <c r="L121" s="97" t="str">
        <f t="shared" ca="1" si="46"/>
        <v/>
      </c>
      <c r="M121" s="80" t="str">
        <f t="shared" ca="1" si="46"/>
        <v/>
      </c>
      <c r="N121" s="80" t="str">
        <f t="shared" ca="1" si="46"/>
        <v/>
      </c>
      <c r="O121" s="97" t="str">
        <f t="shared" ca="1" si="46"/>
        <v/>
      </c>
      <c r="P121" s="97" t="str">
        <f t="shared" ca="1" si="46"/>
        <v/>
      </c>
      <c r="Q121" s="95">
        <f ca="1">IF(B$120="","",SUM(O121:P121))</f>
        <v>0</v>
      </c>
      <c r="R121" s="97" t="str">
        <f t="shared" ca="1" si="46"/>
        <v/>
      </c>
      <c r="S121" s="97" t="str">
        <f t="shared" ca="1" si="46"/>
        <v/>
      </c>
      <c r="T121" s="95">
        <f ca="1">IF(B$120="","",SUM(R121:S121))</f>
        <v>0</v>
      </c>
      <c r="U121" s="97" t="str">
        <f ca="1">IF(OR(M121="",M121=0),"",T121/M121)</f>
        <v/>
      </c>
      <c r="Y121" s="610"/>
      <c r="Z121" s="610"/>
      <c r="AA121" s="80" t="s">
        <v>259</v>
      </c>
      <c r="AB121" s="80" t="str">
        <f ca="1">IF(OR($AC121="",$AC121=0),"",SUMIF($AA$62:$AA$111,$Z120,AB$62:AB$111))</f>
        <v/>
      </c>
      <c r="AC121" s="80">
        <f ca="1">IF($Z120="","",COUNTIF(AA$62:AA$111,$Z120))</f>
        <v>0</v>
      </c>
      <c r="AD121" s="80" t="str">
        <f t="shared" ref="AD121:AQ121" ca="1" si="47">IF(OR($AC121="",$AC121=0),"",SUMIF($AA$62:$AA$111,$Z120,AD$62:AD$111))</f>
        <v/>
      </c>
      <c r="AE121" s="97" t="str">
        <f t="shared" ca="1" si="47"/>
        <v/>
      </c>
      <c r="AF121" s="97" t="str">
        <f t="shared" ca="1" si="47"/>
        <v/>
      </c>
      <c r="AG121" s="95" t="str">
        <f t="shared" ca="1" si="47"/>
        <v/>
      </c>
      <c r="AH121" s="97" t="str">
        <f t="shared" ca="1" si="47"/>
        <v/>
      </c>
      <c r="AI121" s="97" t="str">
        <f t="shared" ca="1" si="47"/>
        <v/>
      </c>
      <c r="AJ121" s="97" t="str">
        <f t="shared" ca="1" si="47"/>
        <v/>
      </c>
      <c r="AK121" s="80" t="str">
        <f t="shared" ca="1" si="47"/>
        <v/>
      </c>
      <c r="AL121" s="80" t="str">
        <f t="shared" ca="1" si="47"/>
        <v/>
      </c>
      <c r="AM121" s="97" t="str">
        <f t="shared" ca="1" si="47"/>
        <v/>
      </c>
      <c r="AN121" s="97" t="str">
        <f t="shared" ca="1" si="47"/>
        <v/>
      </c>
      <c r="AO121" s="95">
        <f ca="1">IF($Z$120="","",SUM(AM121:AN121))</f>
        <v>0</v>
      </c>
      <c r="AP121" s="97" t="str">
        <f t="shared" ca="1" si="47"/>
        <v/>
      </c>
      <c r="AQ121" s="97" t="str">
        <f t="shared" ca="1" si="47"/>
        <v/>
      </c>
      <c r="AR121" s="95">
        <f ca="1">IF($Z$120="","",SUM(AP121:AQ121))</f>
        <v>0</v>
      </c>
      <c r="AS121" s="97" t="str">
        <f ca="1">IF(OR(AK121="",AK121=0),"",AR121/AK121)</f>
        <v/>
      </c>
    </row>
    <row r="122" spans="1:47">
      <c r="A122" s="610"/>
      <c r="B122" s="610"/>
      <c r="C122" s="84" t="s">
        <v>267</v>
      </c>
      <c r="D122" s="84">
        <f ca="1">IF($B120="","",SUM(D120:D121))</f>
        <v>0</v>
      </c>
      <c r="E122" s="84">
        <f ca="1">IF($B120="","",SUM(E120:E121))</f>
        <v>0</v>
      </c>
      <c r="F122" s="84">
        <f ca="1">IF($B120="","",SUM(F120:F121))</f>
        <v>0</v>
      </c>
      <c r="G122" s="96">
        <f t="shared" ref="G122:L122" ca="1" si="48">IF($B120="","",SUM(G120,G121))</f>
        <v>0</v>
      </c>
      <c r="H122" s="96">
        <f t="shared" ca="1" si="48"/>
        <v>0</v>
      </c>
      <c r="I122" s="99">
        <f t="shared" ca="1" si="48"/>
        <v>0</v>
      </c>
      <c r="J122" s="96">
        <f t="shared" ca="1" si="48"/>
        <v>0</v>
      </c>
      <c r="K122" s="96">
        <f t="shared" ca="1" si="48"/>
        <v>0</v>
      </c>
      <c r="L122" s="96">
        <f t="shared" ca="1" si="48"/>
        <v>0</v>
      </c>
      <c r="M122" s="84">
        <f ca="1">IF($B120="","",SUM(M120:M121))</f>
        <v>0</v>
      </c>
      <c r="N122" s="84">
        <f ca="1">IF($B120="","",SUM(N120:N121))</f>
        <v>0</v>
      </c>
      <c r="O122" s="96">
        <f ca="1">IF($B120="","",SUM(O120,O121))</f>
        <v>0</v>
      </c>
      <c r="P122" s="96">
        <f ca="1">IF($B120="","",SUM(P120,P121))</f>
        <v>0</v>
      </c>
      <c r="Q122" s="99">
        <f ca="1">IF(B$120="","",SUM(O122:P122))</f>
        <v>0</v>
      </c>
      <c r="R122" s="96">
        <f ca="1">IF($B120="","",SUM(R120,R121))</f>
        <v>0</v>
      </c>
      <c r="S122" s="96">
        <f ca="1">IF($B120="","",SUM(S120,S121))</f>
        <v>0</v>
      </c>
      <c r="T122" s="99">
        <f ca="1">IF(B$120="","",SUM(R122:S122))</f>
        <v>0</v>
      </c>
      <c r="U122" s="96" t="str">
        <f ca="1">IF(OR(M122="",M122=0),"",T122/M122)</f>
        <v/>
      </c>
      <c r="V122" s="82"/>
      <c r="W122" s="82"/>
      <c r="Y122" s="610"/>
      <c r="Z122" s="610"/>
      <c r="AA122" s="84" t="s">
        <v>267</v>
      </c>
      <c r="AB122" s="84">
        <f ca="1">IF($Z120="","",SUM(AB120:AB121))</f>
        <v>0</v>
      </c>
      <c r="AC122" s="84">
        <f t="shared" ref="AC122:AQ122" ca="1" si="49">IF($Z120="","",SUM(AC120,AC121))</f>
        <v>0</v>
      </c>
      <c r="AD122" s="84">
        <f t="shared" ca="1" si="49"/>
        <v>0</v>
      </c>
      <c r="AE122" s="96">
        <f t="shared" ca="1" si="49"/>
        <v>0</v>
      </c>
      <c r="AF122" s="96">
        <f t="shared" ca="1" si="49"/>
        <v>0</v>
      </c>
      <c r="AG122" s="99">
        <f t="shared" ca="1" si="49"/>
        <v>0</v>
      </c>
      <c r="AH122" s="96">
        <f t="shared" ca="1" si="49"/>
        <v>0</v>
      </c>
      <c r="AI122" s="96">
        <f t="shared" ca="1" si="49"/>
        <v>0</v>
      </c>
      <c r="AJ122" s="96">
        <f t="shared" ca="1" si="49"/>
        <v>0</v>
      </c>
      <c r="AK122" s="84">
        <f t="shared" ca="1" si="49"/>
        <v>0</v>
      </c>
      <c r="AL122" s="84">
        <f t="shared" ca="1" si="49"/>
        <v>0</v>
      </c>
      <c r="AM122" s="96">
        <f t="shared" ca="1" si="49"/>
        <v>0</v>
      </c>
      <c r="AN122" s="96">
        <f t="shared" ca="1" si="49"/>
        <v>0</v>
      </c>
      <c r="AO122" s="99">
        <f ca="1">IF($Z$120="","",SUM(AM122:AN122))</f>
        <v>0</v>
      </c>
      <c r="AP122" s="96">
        <f t="shared" ca="1" si="49"/>
        <v>0</v>
      </c>
      <c r="AQ122" s="96">
        <f t="shared" ca="1" si="49"/>
        <v>0</v>
      </c>
      <c r="AR122" s="99">
        <f ca="1">IF($Z$120="","",SUM(AP122:AQ122))</f>
        <v>0</v>
      </c>
      <c r="AS122" s="96" t="str">
        <f ca="1">IF(OR(AK122="",AK122=0),"",AR122/AK122)</f>
        <v/>
      </c>
    </row>
    <row r="123" spans="1:47">
      <c r="A123" s="610">
        <f>A120+1</f>
        <v>2</v>
      </c>
      <c r="B123" s="610" t="str">
        <f ca="1">IF(Rosters!B12="","",Rosters!B12)</f>
        <v>4</v>
      </c>
      <c r="C123" s="80" t="s">
        <v>256</v>
      </c>
      <c r="D123" s="80" t="str">
        <f ca="1">IF(OR($E123="",$E123=0),"",SUMIF($C$3:$C$52,$B123,D$3:D$52))</f>
        <v/>
      </c>
      <c r="E123" s="80">
        <f ca="1">IF($B123="","",COUNTIF(C$3:C$52,$B123))</f>
        <v>0</v>
      </c>
      <c r="F123" s="80" t="str">
        <f t="shared" ref="F123:P123" ca="1" si="50">IF(OR($E123="",$E123=0),"",SUMIF($C$3:$C$52,$B123,F$3:F$52))</f>
        <v/>
      </c>
      <c r="G123" s="97" t="str">
        <f t="shared" ca="1" si="50"/>
        <v/>
      </c>
      <c r="H123" s="97" t="str">
        <f t="shared" ca="1" si="50"/>
        <v/>
      </c>
      <c r="I123" s="95" t="str">
        <f t="shared" ca="1" si="50"/>
        <v/>
      </c>
      <c r="J123" s="97" t="str">
        <f t="shared" ca="1" si="50"/>
        <v/>
      </c>
      <c r="K123" s="97" t="str">
        <f t="shared" ca="1" si="50"/>
        <v/>
      </c>
      <c r="L123" s="97" t="str">
        <f t="shared" ca="1" si="50"/>
        <v/>
      </c>
      <c r="M123" s="80" t="str">
        <f t="shared" ca="1" si="50"/>
        <v/>
      </c>
      <c r="N123" s="80" t="str">
        <f t="shared" ca="1" si="50"/>
        <v/>
      </c>
      <c r="O123" s="97" t="str">
        <f t="shared" ca="1" si="50"/>
        <v/>
      </c>
      <c r="P123" s="97" t="str">
        <f t="shared" ca="1" si="50"/>
        <v/>
      </c>
      <c r="Q123" s="95">
        <f ca="1">IF(B$123="","",SUM(O123:P123))</f>
        <v>0</v>
      </c>
      <c r="R123" s="97" t="str">
        <f ca="1">IF(OR($E123="",$E123=0),"",SUMIF($C$3:$C$52,$B123,R$3:R$52))</f>
        <v/>
      </c>
      <c r="S123" s="97" t="str">
        <f ca="1">IF(OR($E123="",$E123=0),"",SUMIF($C$3:$C$52,$B123,S$3:S$52))</f>
        <v/>
      </c>
      <c r="T123" s="95">
        <f ca="1">IF(B$123="","",SUM(R123:S123))</f>
        <v>0</v>
      </c>
      <c r="U123" s="97" t="str">
        <f t="shared" ref="U123:U179" ca="1" si="51">IF(OR(M123="",M123=0),"",T123/M123)</f>
        <v/>
      </c>
      <c r="Y123" s="610">
        <f>Y120+1</f>
        <v>2</v>
      </c>
      <c r="Z123" s="610" t="str">
        <f ca="1">IF(Rosters!H12="","",Rosters!H12)</f>
        <v>3CC</v>
      </c>
      <c r="AA123" s="80" t="s">
        <v>256</v>
      </c>
      <c r="AB123" s="80">
        <f ca="1">IF(OR($AC123="",$AC123=0),"",SUMIF($AA$3:$AA$52,$Z123,AB$3:AB$52))</f>
        <v>7</v>
      </c>
      <c r="AC123" s="80">
        <f ca="1">IF($Z123="","",COUNTIF(AA$3:AA$52,$Z123))</f>
        <v>3</v>
      </c>
      <c r="AD123" s="80">
        <f t="shared" ref="AD123:AQ123" ca="1" si="52">IF(OR($AC123="",$AC123=0),"",SUMIF($AA$3:$AA$52,$Z123,AD$3:AD$52))</f>
        <v>7</v>
      </c>
      <c r="AE123" s="97">
        <f t="shared" ca="1" si="52"/>
        <v>0</v>
      </c>
      <c r="AF123" s="97">
        <f t="shared" ca="1" si="52"/>
        <v>3</v>
      </c>
      <c r="AG123" s="95">
        <f t="shared" ca="1" si="52"/>
        <v>7</v>
      </c>
      <c r="AH123" s="97">
        <f t="shared" ca="1" si="52"/>
        <v>3</v>
      </c>
      <c r="AI123" s="97">
        <f t="shared" ca="1" si="52"/>
        <v>0</v>
      </c>
      <c r="AJ123" s="97">
        <f t="shared" ca="1" si="52"/>
        <v>0</v>
      </c>
      <c r="AK123" s="80">
        <f t="shared" ca="1" si="52"/>
        <v>3</v>
      </c>
      <c r="AL123" s="80">
        <f t="shared" ca="1" si="52"/>
        <v>0</v>
      </c>
      <c r="AM123" s="97">
        <f t="shared" ca="1" si="52"/>
        <v>2</v>
      </c>
      <c r="AN123" s="97">
        <f t="shared" ca="1" si="52"/>
        <v>0</v>
      </c>
      <c r="AO123" s="95">
        <f ca="1">IF($Z$123="","",SUM(AM123:AN123))</f>
        <v>2</v>
      </c>
      <c r="AP123" s="97">
        <f t="shared" ca="1" si="52"/>
        <v>0</v>
      </c>
      <c r="AQ123" s="97">
        <f t="shared" ca="1" si="52"/>
        <v>0</v>
      </c>
      <c r="AR123" s="95">
        <f ca="1">IF($Z$123="","",SUM(AP123:AQ123))</f>
        <v>0</v>
      </c>
      <c r="AS123" s="97">
        <f t="shared" ref="AS123:AS179" ca="1" si="53">IF(OR(AK123="",AK123=0),"",AR123/AK123)</f>
        <v>0</v>
      </c>
    </row>
    <row r="124" spans="1:47">
      <c r="A124" s="610"/>
      <c r="B124" s="610"/>
      <c r="C124" s="80" t="s">
        <v>259</v>
      </c>
      <c r="D124" s="80" t="str">
        <f ca="1">IF(OR($E124="",$E124=0),"",SUMIF($C$62:$C$111,$B123,D$62:D$111))</f>
        <v/>
      </c>
      <c r="E124" s="80">
        <f ca="1">IF($B123="","",COUNTIF(C$62:C$111,$B123))</f>
        <v>0</v>
      </c>
      <c r="F124" s="80" t="str">
        <f t="shared" ref="F124:S124" ca="1" si="54">IF(OR($E124="",$E124=0),"",SUMIF($C$62:$C$111,$B123,F$62:F$111))</f>
        <v/>
      </c>
      <c r="G124" s="97" t="str">
        <f t="shared" ca="1" si="54"/>
        <v/>
      </c>
      <c r="H124" s="97" t="str">
        <f t="shared" ca="1" si="54"/>
        <v/>
      </c>
      <c r="I124" s="95" t="str">
        <f t="shared" ca="1" si="54"/>
        <v/>
      </c>
      <c r="J124" s="97" t="str">
        <f t="shared" ca="1" si="54"/>
        <v/>
      </c>
      <c r="K124" s="97" t="str">
        <f t="shared" ca="1" si="54"/>
        <v/>
      </c>
      <c r="L124" s="97" t="str">
        <f t="shared" ca="1" si="54"/>
        <v/>
      </c>
      <c r="M124" s="80" t="str">
        <f t="shared" ca="1" si="54"/>
        <v/>
      </c>
      <c r="N124" s="80" t="str">
        <f t="shared" ca="1" si="54"/>
        <v/>
      </c>
      <c r="O124" s="97" t="str">
        <f t="shared" ca="1" si="54"/>
        <v/>
      </c>
      <c r="P124" s="97" t="str">
        <f t="shared" ca="1" si="54"/>
        <v/>
      </c>
      <c r="Q124" s="95">
        <f ca="1">IF(B$123="","",SUM(O124:P124))</f>
        <v>0</v>
      </c>
      <c r="R124" s="97" t="str">
        <f t="shared" ca="1" si="54"/>
        <v/>
      </c>
      <c r="S124" s="97" t="str">
        <f t="shared" ca="1" si="54"/>
        <v/>
      </c>
      <c r="T124" s="95">
        <f ca="1">IF(B$123="","",SUM(R124:S124))</f>
        <v>0</v>
      </c>
      <c r="U124" s="97" t="str">
        <f t="shared" ca="1" si="51"/>
        <v/>
      </c>
      <c r="Y124" s="610"/>
      <c r="Z124" s="610"/>
      <c r="AA124" s="80" t="s">
        <v>259</v>
      </c>
      <c r="AB124" s="80">
        <f ca="1">IF(OR($AC124="",$AC124=0),"",SUMIF($AA$62:$AA$111,$Z123,AB$62:AB$111))</f>
        <v>8</v>
      </c>
      <c r="AC124" s="80">
        <f ca="1">IF($Z123="","",COUNTIF(AA$62:AA$111,$Z123))</f>
        <v>3</v>
      </c>
      <c r="AD124" s="80">
        <f t="shared" ref="AD124:AN124" ca="1" si="55">IF(OR($AC124="",$AC124=0),"",SUMIF($AA$62:$AA$111,$Z123,AD$62:AD$111))</f>
        <v>2</v>
      </c>
      <c r="AE124" s="97">
        <f t="shared" ca="1" si="55"/>
        <v>0</v>
      </c>
      <c r="AF124" s="97">
        <f t="shared" ca="1" si="55"/>
        <v>2</v>
      </c>
      <c r="AG124" s="95">
        <f t="shared" ca="1" si="55"/>
        <v>4</v>
      </c>
      <c r="AH124" s="97">
        <f t="shared" ca="1" si="55"/>
        <v>1</v>
      </c>
      <c r="AI124" s="97">
        <f t="shared" ca="1" si="55"/>
        <v>0</v>
      </c>
      <c r="AJ124" s="97">
        <f t="shared" ca="1" si="55"/>
        <v>0</v>
      </c>
      <c r="AK124" s="80">
        <f t="shared" ca="1" si="55"/>
        <v>3</v>
      </c>
      <c r="AL124" s="80">
        <f t="shared" ca="1" si="55"/>
        <v>0</v>
      </c>
      <c r="AM124" s="97">
        <f t="shared" ca="1" si="55"/>
        <v>1</v>
      </c>
      <c r="AN124" s="97">
        <f t="shared" ca="1" si="55"/>
        <v>0</v>
      </c>
      <c r="AO124" s="95">
        <f ca="1">IF($Z$123="","",SUM(AM124:AN124))</f>
        <v>1</v>
      </c>
      <c r="AP124" s="97">
        <f ca="1">IF(OR($AC124="",$AC124=0),"",SUMIF($AA$62:$AA$111,$Z123,AP$62:AP$111))</f>
        <v>0</v>
      </c>
      <c r="AQ124" s="97">
        <f ca="1">IF(OR($AC124="",$AC124=0),"",SUMIF($AA$62:$AA$111,$Z123,AQ$62:AQ$111))</f>
        <v>0</v>
      </c>
      <c r="AR124" s="95">
        <f ca="1">IF($Z$123="","",SUM(AP124:AQ124))</f>
        <v>0</v>
      </c>
      <c r="AS124" s="97">
        <f t="shared" ca="1" si="53"/>
        <v>0</v>
      </c>
    </row>
    <row r="125" spans="1:47">
      <c r="A125" s="610"/>
      <c r="B125" s="610"/>
      <c r="C125" s="84" t="s">
        <v>267</v>
      </c>
      <c r="D125" s="84">
        <f ca="1">IF($B123="","",SUM(D123:D124))</f>
        <v>0</v>
      </c>
      <c r="E125" s="84">
        <f ca="1">IF($B123="","",SUM(E123:E124))</f>
        <v>0</v>
      </c>
      <c r="F125" s="84">
        <f ca="1">IF($B123="","",SUM(F123:F124))</f>
        <v>0</v>
      </c>
      <c r="G125" s="96">
        <f t="shared" ref="G125:L125" ca="1" si="56">IF($B123="","",SUM(G123,G124))</f>
        <v>0</v>
      </c>
      <c r="H125" s="96">
        <f t="shared" ca="1" si="56"/>
        <v>0</v>
      </c>
      <c r="I125" s="99">
        <f t="shared" ca="1" si="56"/>
        <v>0</v>
      </c>
      <c r="J125" s="96">
        <f t="shared" ca="1" si="56"/>
        <v>0</v>
      </c>
      <c r="K125" s="96">
        <f t="shared" ca="1" si="56"/>
        <v>0</v>
      </c>
      <c r="L125" s="96">
        <f t="shared" ca="1" si="56"/>
        <v>0</v>
      </c>
      <c r="M125" s="84">
        <f ca="1">IF($B123="","",SUM(M123:M124))</f>
        <v>0</v>
      </c>
      <c r="N125" s="84">
        <f ca="1">IF($B123="","",SUM(N123:N124))</f>
        <v>0</v>
      </c>
      <c r="O125" s="96">
        <f ca="1">IF($B123="","",SUM(O123,O124))</f>
        <v>0</v>
      </c>
      <c r="P125" s="96">
        <f ca="1">IF($B123="","",SUM(P123,P124))</f>
        <v>0</v>
      </c>
      <c r="Q125" s="99">
        <f ca="1">IF(B$123="","",SUM(O125:P125))</f>
        <v>0</v>
      </c>
      <c r="R125" s="96">
        <f ca="1">IF($B123="","",SUM(R123,R124))</f>
        <v>0</v>
      </c>
      <c r="S125" s="96">
        <f ca="1">IF($B123="","",SUM(S123,S124))</f>
        <v>0</v>
      </c>
      <c r="T125" s="99">
        <f ca="1">IF(B$123="","",SUM(R125:S125))</f>
        <v>0</v>
      </c>
      <c r="U125" s="96" t="str">
        <f t="shared" ca="1" si="51"/>
        <v/>
      </c>
      <c r="Y125" s="610"/>
      <c r="Z125" s="610"/>
      <c r="AA125" s="84" t="s">
        <v>267</v>
      </c>
      <c r="AB125" s="84">
        <f ca="1">IF($Z123="","",SUM(AB123:AB124))</f>
        <v>15</v>
      </c>
      <c r="AC125" s="84">
        <f t="shared" ref="AC125:AQ125" ca="1" si="57">IF($Z123="","",SUM(AC123,AC124))</f>
        <v>6</v>
      </c>
      <c r="AD125" s="84">
        <f t="shared" ca="1" si="57"/>
        <v>9</v>
      </c>
      <c r="AE125" s="96">
        <f t="shared" ca="1" si="57"/>
        <v>0</v>
      </c>
      <c r="AF125" s="96">
        <f t="shared" ca="1" si="57"/>
        <v>5</v>
      </c>
      <c r="AG125" s="99">
        <f t="shared" ca="1" si="57"/>
        <v>11</v>
      </c>
      <c r="AH125" s="96">
        <f t="shared" ca="1" si="57"/>
        <v>4</v>
      </c>
      <c r="AI125" s="96">
        <f t="shared" ca="1" si="57"/>
        <v>0</v>
      </c>
      <c r="AJ125" s="96">
        <f t="shared" ca="1" si="57"/>
        <v>0</v>
      </c>
      <c r="AK125" s="84">
        <f t="shared" ca="1" si="57"/>
        <v>6</v>
      </c>
      <c r="AL125" s="84">
        <f t="shared" ca="1" si="57"/>
        <v>0</v>
      </c>
      <c r="AM125" s="96">
        <f t="shared" ca="1" si="57"/>
        <v>3</v>
      </c>
      <c r="AN125" s="96">
        <f t="shared" ca="1" si="57"/>
        <v>0</v>
      </c>
      <c r="AO125" s="99">
        <f ca="1">IF($Z$123="","",SUM(AM125:AN125))</f>
        <v>3</v>
      </c>
      <c r="AP125" s="96">
        <f t="shared" ca="1" si="57"/>
        <v>0</v>
      </c>
      <c r="AQ125" s="96">
        <f t="shared" ca="1" si="57"/>
        <v>0</v>
      </c>
      <c r="AR125" s="99">
        <f ca="1">IF($Z$123="","",SUM(AP125:AQ125))</f>
        <v>0</v>
      </c>
      <c r="AS125" s="96">
        <f t="shared" ca="1" si="53"/>
        <v>0</v>
      </c>
    </row>
    <row r="126" spans="1:47">
      <c r="A126" s="610">
        <f>A123+1</f>
        <v>3</v>
      </c>
      <c r="B126" s="610" t="str">
        <f ca="1">IF(Rosters!B13="","",Rosters!B13)</f>
        <v>10</v>
      </c>
      <c r="C126" s="80" t="s">
        <v>256</v>
      </c>
      <c r="D126" s="80" t="str">
        <f ca="1">IF(OR($E126="",$E126=0),"",SUMIF($C$3:$C$52,$B126,D$3:D$52))</f>
        <v/>
      </c>
      <c r="E126" s="80">
        <f ca="1">IF($B126="","",COUNTIF(C$3:C$52,$B126))</f>
        <v>0</v>
      </c>
      <c r="F126" s="80" t="str">
        <f t="shared" ref="F126:P126" ca="1" si="58">IF(OR($E126="",$E126=0),"",SUMIF($C$3:$C$52,$B126,F$3:F$52))</f>
        <v/>
      </c>
      <c r="G126" s="97" t="str">
        <f t="shared" ca="1" si="58"/>
        <v/>
      </c>
      <c r="H126" s="97" t="str">
        <f t="shared" ca="1" si="58"/>
        <v/>
      </c>
      <c r="I126" s="95" t="str">
        <f t="shared" ca="1" si="58"/>
        <v/>
      </c>
      <c r="J126" s="97" t="str">
        <f t="shared" ca="1" si="58"/>
        <v/>
      </c>
      <c r="K126" s="97" t="str">
        <f t="shared" ca="1" si="58"/>
        <v/>
      </c>
      <c r="L126" s="97" t="str">
        <f t="shared" ca="1" si="58"/>
        <v/>
      </c>
      <c r="M126" s="80" t="str">
        <f t="shared" ca="1" si="58"/>
        <v/>
      </c>
      <c r="N126" s="80" t="str">
        <f t="shared" ca="1" si="58"/>
        <v/>
      </c>
      <c r="O126" s="97" t="str">
        <f t="shared" ca="1" si="58"/>
        <v/>
      </c>
      <c r="P126" s="97" t="str">
        <f t="shared" ca="1" si="58"/>
        <v/>
      </c>
      <c r="Q126" s="95">
        <f ca="1">IF(B$126="","",SUM(O126:P126))</f>
        <v>0</v>
      </c>
      <c r="R126" s="97" t="str">
        <f ca="1">IF(OR($E126="",$E126=0),"",SUMIF($C$3:$C$52,$B126,R$3:R$52))</f>
        <v/>
      </c>
      <c r="S126" s="97" t="str">
        <f ca="1">IF(OR($E126="",$E126=0),"",SUMIF($C$3:$C$52,$B126,S$3:S$52))</f>
        <v/>
      </c>
      <c r="T126" s="95">
        <f ca="1">IF(B$126="","",SUM(R126:S126))</f>
        <v>0</v>
      </c>
      <c r="U126" s="97" t="str">
        <f t="shared" ca="1" si="51"/>
        <v/>
      </c>
      <c r="Y126" s="610">
        <f>Y123+1</f>
        <v>3</v>
      </c>
      <c r="Z126" s="610" t="str">
        <f ca="1">IF(Rosters!H13="","",Rosters!H13)</f>
        <v>5</v>
      </c>
      <c r="AA126" s="80" t="s">
        <v>256</v>
      </c>
      <c r="AB126" s="80">
        <f ca="1">IF(OR($AC126="",$AC126=0),"",SUMIF($AA$3:$AA$52,$Z126,AB$3:AB$52))</f>
        <v>15</v>
      </c>
      <c r="AC126" s="80">
        <f ca="1">IF($Z126="","",COUNTIF(AA$3:AA$52,$Z126))</f>
        <v>5</v>
      </c>
      <c r="AD126" s="80">
        <f t="shared" ref="AD126:AQ126" ca="1" si="59">IF(OR($AC126="",$AC126=0),"",SUMIF($AA$3:$AA$52,$Z126,AD$3:AD$52))</f>
        <v>13</v>
      </c>
      <c r="AE126" s="97">
        <f t="shared" ca="1" si="59"/>
        <v>0</v>
      </c>
      <c r="AF126" s="97">
        <f t="shared" ca="1" si="59"/>
        <v>4</v>
      </c>
      <c r="AG126" s="95">
        <f t="shared" ca="1" si="59"/>
        <v>13</v>
      </c>
      <c r="AH126" s="97">
        <f t="shared" ca="1" si="59"/>
        <v>4</v>
      </c>
      <c r="AI126" s="97">
        <f t="shared" ca="1" si="59"/>
        <v>0</v>
      </c>
      <c r="AJ126" s="97">
        <f t="shared" ca="1" si="59"/>
        <v>0</v>
      </c>
      <c r="AK126" s="80">
        <f t="shared" ca="1" si="59"/>
        <v>6</v>
      </c>
      <c r="AL126" s="80">
        <f t="shared" ca="1" si="59"/>
        <v>2</v>
      </c>
      <c r="AM126" s="97">
        <f t="shared" ca="1" si="59"/>
        <v>3</v>
      </c>
      <c r="AN126" s="97">
        <f t="shared" ca="1" si="59"/>
        <v>0</v>
      </c>
      <c r="AO126" s="95">
        <f ca="1">IF($Z$126="","",SUM(AM126:AN126))</f>
        <v>3</v>
      </c>
      <c r="AP126" s="97">
        <f t="shared" ca="1" si="59"/>
        <v>0</v>
      </c>
      <c r="AQ126" s="97">
        <f t="shared" ca="1" si="59"/>
        <v>0</v>
      </c>
      <c r="AR126" s="95">
        <f ca="1">IF($Z$126="","",SUM(AP126:AQ126))</f>
        <v>0</v>
      </c>
      <c r="AS126" s="97">
        <f t="shared" ca="1" si="53"/>
        <v>0</v>
      </c>
    </row>
    <row r="127" spans="1:47">
      <c r="A127" s="610"/>
      <c r="B127" s="610"/>
      <c r="C127" s="80" t="s">
        <v>259</v>
      </c>
      <c r="D127" s="80" t="str">
        <f ca="1">IF(OR($E127="",$E127=0),"",SUMIF($C$62:$C$111,$B126,D$62:D$111))</f>
        <v/>
      </c>
      <c r="E127" s="80">
        <f ca="1">IF($B126="","",COUNTIF(C$62:C$111,$B126))</f>
        <v>0</v>
      </c>
      <c r="F127" s="80" t="str">
        <f t="shared" ref="F127:S127" ca="1" si="60">IF(OR($E127="",$E127=0),"",SUMIF($C$62:$C$111,$B126,F$62:F$111))</f>
        <v/>
      </c>
      <c r="G127" s="97" t="str">
        <f t="shared" ca="1" si="60"/>
        <v/>
      </c>
      <c r="H127" s="97" t="str">
        <f t="shared" ca="1" si="60"/>
        <v/>
      </c>
      <c r="I127" s="95" t="str">
        <f t="shared" ca="1" si="60"/>
        <v/>
      </c>
      <c r="J127" s="97" t="str">
        <f t="shared" ca="1" si="60"/>
        <v/>
      </c>
      <c r="K127" s="97" t="str">
        <f t="shared" ca="1" si="60"/>
        <v/>
      </c>
      <c r="L127" s="97" t="str">
        <f t="shared" ca="1" si="60"/>
        <v/>
      </c>
      <c r="M127" s="80" t="str">
        <f t="shared" ca="1" si="60"/>
        <v/>
      </c>
      <c r="N127" s="80" t="str">
        <f t="shared" ca="1" si="60"/>
        <v/>
      </c>
      <c r="O127" s="97" t="str">
        <f t="shared" ca="1" si="60"/>
        <v/>
      </c>
      <c r="P127" s="97" t="str">
        <f t="shared" ca="1" si="60"/>
        <v/>
      </c>
      <c r="Q127" s="95">
        <f ca="1">IF(B$126="","",SUM(O127:P127))</f>
        <v>0</v>
      </c>
      <c r="R127" s="97" t="str">
        <f t="shared" ca="1" si="60"/>
        <v/>
      </c>
      <c r="S127" s="97" t="str">
        <f t="shared" ca="1" si="60"/>
        <v/>
      </c>
      <c r="T127" s="95">
        <f ca="1">IF(B$126="","",SUM(R127:S127))</f>
        <v>0</v>
      </c>
      <c r="U127" s="97" t="str">
        <f t="shared" ca="1" si="51"/>
        <v/>
      </c>
      <c r="Y127" s="610"/>
      <c r="Z127" s="610"/>
      <c r="AA127" s="80" t="s">
        <v>259</v>
      </c>
      <c r="AB127" s="80">
        <f ca="1">IF(OR($AC127="",$AC127=0),"",SUMIF($AA$62:$AA$111,$Z126,AB$62:AB$111))</f>
        <v>24</v>
      </c>
      <c r="AC127" s="80">
        <f ca="1">IF($Z126="","",COUNTIF(AA$62:AA$111,$Z126))</f>
        <v>4</v>
      </c>
      <c r="AD127" s="80">
        <f t="shared" ref="AD127:AN127" ca="1" si="61">IF(OR($AC127="",$AC127=0),"",SUMIF($AA$62:$AA$111,$Z126,AD$62:AD$111))</f>
        <v>17</v>
      </c>
      <c r="AE127" s="97">
        <f t="shared" ca="1" si="61"/>
        <v>0</v>
      </c>
      <c r="AF127" s="97">
        <f t="shared" ca="1" si="61"/>
        <v>3</v>
      </c>
      <c r="AG127" s="95">
        <f t="shared" ca="1" si="61"/>
        <v>23</v>
      </c>
      <c r="AH127" s="97">
        <f t="shared" ca="1" si="61"/>
        <v>2</v>
      </c>
      <c r="AI127" s="97">
        <f t="shared" ca="1" si="61"/>
        <v>0</v>
      </c>
      <c r="AJ127" s="97">
        <f t="shared" ca="1" si="61"/>
        <v>0</v>
      </c>
      <c r="AK127" s="80">
        <f t="shared" ca="1" si="61"/>
        <v>6</v>
      </c>
      <c r="AL127" s="80">
        <f t="shared" ca="1" si="61"/>
        <v>1</v>
      </c>
      <c r="AM127" s="97">
        <f t="shared" ca="1" si="61"/>
        <v>7</v>
      </c>
      <c r="AN127" s="97">
        <f t="shared" ca="1" si="61"/>
        <v>2</v>
      </c>
      <c r="AO127" s="95">
        <f ca="1">IF($Z$126="","",SUM(AM127:AN127))</f>
        <v>9</v>
      </c>
      <c r="AP127" s="97">
        <f ca="1">IF(OR($AC127="",$AC127=0),"",SUMIF($AA$62:$AA$111,$Z126,AP$62:AP$111))</f>
        <v>0</v>
      </c>
      <c r="AQ127" s="97">
        <f ca="1">IF(OR($AC127="",$AC127=0),"",SUMIF($AA$62:$AA$111,$Z126,AQ$62:AQ$111))</f>
        <v>0</v>
      </c>
      <c r="AR127" s="95">
        <f ca="1">IF($Z$126="","",SUM(AP127:AQ127))</f>
        <v>0</v>
      </c>
      <c r="AS127" s="97">
        <f t="shared" ca="1" si="53"/>
        <v>0</v>
      </c>
    </row>
    <row r="128" spans="1:47">
      <c r="A128" s="610"/>
      <c r="B128" s="610"/>
      <c r="C128" s="84" t="s">
        <v>267</v>
      </c>
      <c r="D128" s="84">
        <f ca="1">IF($B126="","",SUM(D126:D127))</f>
        <v>0</v>
      </c>
      <c r="E128" s="84">
        <f ca="1">IF($B126="","",SUM(E126:E127))</f>
        <v>0</v>
      </c>
      <c r="F128" s="84">
        <f ca="1">IF($B126="","",SUM(F126:F127))</f>
        <v>0</v>
      </c>
      <c r="G128" s="96">
        <f t="shared" ref="G128:L128" ca="1" si="62">IF($B126="","",SUM(G126,G127))</f>
        <v>0</v>
      </c>
      <c r="H128" s="96">
        <f t="shared" ca="1" si="62"/>
        <v>0</v>
      </c>
      <c r="I128" s="99">
        <f t="shared" ca="1" si="62"/>
        <v>0</v>
      </c>
      <c r="J128" s="96">
        <f t="shared" ca="1" si="62"/>
        <v>0</v>
      </c>
      <c r="K128" s="96">
        <f t="shared" ca="1" si="62"/>
        <v>0</v>
      </c>
      <c r="L128" s="96">
        <f t="shared" ca="1" si="62"/>
        <v>0</v>
      </c>
      <c r="M128" s="84">
        <f ca="1">IF($B126="","",SUM(M126:M127))</f>
        <v>0</v>
      </c>
      <c r="N128" s="84">
        <f ca="1">IF($B126="","",SUM(N126:N127))</f>
        <v>0</v>
      </c>
      <c r="O128" s="96">
        <f ca="1">IF($B126="","",SUM(O126,O127))</f>
        <v>0</v>
      </c>
      <c r="P128" s="96">
        <f ca="1">IF($B126="","",SUM(P126,P127))</f>
        <v>0</v>
      </c>
      <c r="Q128" s="99">
        <f ca="1">IF(B$126="","",SUM(O128:P128))</f>
        <v>0</v>
      </c>
      <c r="R128" s="96">
        <f ca="1">IF($B126="","",SUM(R126,R127))</f>
        <v>0</v>
      </c>
      <c r="S128" s="96">
        <f ca="1">IF($B126="","",SUM(S126,S127))</f>
        <v>0</v>
      </c>
      <c r="T128" s="99">
        <f ca="1">IF(B$126="","",SUM(R128:S128))</f>
        <v>0</v>
      </c>
      <c r="U128" s="96" t="str">
        <f t="shared" ca="1" si="51"/>
        <v/>
      </c>
      <c r="Y128" s="610"/>
      <c r="Z128" s="610"/>
      <c r="AA128" s="84" t="s">
        <v>267</v>
      </c>
      <c r="AB128" s="84">
        <f ca="1">IF($Z126="","",SUM(AB126:AB127))</f>
        <v>39</v>
      </c>
      <c r="AC128" s="84">
        <f t="shared" ref="AC128:AQ128" ca="1" si="63">IF($Z126="","",SUM(AC126,AC127))</f>
        <v>9</v>
      </c>
      <c r="AD128" s="84">
        <f t="shared" ca="1" si="63"/>
        <v>30</v>
      </c>
      <c r="AE128" s="96">
        <f t="shared" ca="1" si="63"/>
        <v>0</v>
      </c>
      <c r="AF128" s="96">
        <f t="shared" ca="1" si="63"/>
        <v>7</v>
      </c>
      <c r="AG128" s="99">
        <f t="shared" ca="1" si="63"/>
        <v>36</v>
      </c>
      <c r="AH128" s="96">
        <f t="shared" ca="1" si="63"/>
        <v>6</v>
      </c>
      <c r="AI128" s="96">
        <f t="shared" ca="1" si="63"/>
        <v>0</v>
      </c>
      <c r="AJ128" s="96">
        <f t="shared" ca="1" si="63"/>
        <v>0</v>
      </c>
      <c r="AK128" s="84">
        <f t="shared" ca="1" si="63"/>
        <v>12</v>
      </c>
      <c r="AL128" s="84">
        <f t="shared" ca="1" si="63"/>
        <v>3</v>
      </c>
      <c r="AM128" s="96">
        <f t="shared" ca="1" si="63"/>
        <v>10</v>
      </c>
      <c r="AN128" s="96">
        <f t="shared" ca="1" si="63"/>
        <v>2</v>
      </c>
      <c r="AO128" s="99">
        <f ca="1">IF($Z$126="","",SUM(AM128:AN128))</f>
        <v>12</v>
      </c>
      <c r="AP128" s="96">
        <f t="shared" ca="1" si="63"/>
        <v>0</v>
      </c>
      <c r="AQ128" s="96">
        <f t="shared" ca="1" si="63"/>
        <v>0</v>
      </c>
      <c r="AR128" s="99">
        <f ca="1">IF($Z$126="","",SUM(AP128:AQ128))</f>
        <v>0</v>
      </c>
      <c r="AS128" s="96">
        <f t="shared" ca="1" si="53"/>
        <v>0</v>
      </c>
    </row>
    <row r="129" spans="1:45">
      <c r="A129" s="610">
        <f>A126+1</f>
        <v>4</v>
      </c>
      <c r="B129" s="610" t="str">
        <f ca="1">IF(Rosters!B14="","",Rosters!B14)</f>
        <v>16</v>
      </c>
      <c r="C129" s="80" t="s">
        <v>256</v>
      </c>
      <c r="D129" s="80" t="str">
        <f ca="1">IF(OR($E129="",$E129=0),"",SUMIF($C$3:$C$52,$B129,D$3:D$52))</f>
        <v/>
      </c>
      <c r="E129" s="80">
        <f ca="1">IF($B129="","",COUNTIF(C$3:C$52,$B129))</f>
        <v>0</v>
      </c>
      <c r="F129" s="80" t="str">
        <f t="shared" ref="F129:P129" ca="1" si="64">IF(OR($E129="",$E129=0),"",SUMIF($C$3:$C$52,$B129,F$3:F$52))</f>
        <v/>
      </c>
      <c r="G129" s="97" t="str">
        <f t="shared" ca="1" si="64"/>
        <v/>
      </c>
      <c r="H129" s="97" t="str">
        <f t="shared" ca="1" si="64"/>
        <v/>
      </c>
      <c r="I129" s="95" t="str">
        <f t="shared" ca="1" si="64"/>
        <v/>
      </c>
      <c r="J129" s="97" t="str">
        <f t="shared" ca="1" si="64"/>
        <v/>
      </c>
      <c r="K129" s="97" t="str">
        <f t="shared" ca="1" si="64"/>
        <v/>
      </c>
      <c r="L129" s="97" t="str">
        <f t="shared" ca="1" si="64"/>
        <v/>
      </c>
      <c r="M129" s="80" t="str">
        <f t="shared" ca="1" si="64"/>
        <v/>
      </c>
      <c r="N129" s="80" t="str">
        <f t="shared" ca="1" si="64"/>
        <v/>
      </c>
      <c r="O129" s="97" t="str">
        <f t="shared" ca="1" si="64"/>
        <v/>
      </c>
      <c r="P129" s="97" t="str">
        <f t="shared" ca="1" si="64"/>
        <v/>
      </c>
      <c r="Q129" s="95">
        <f ca="1">IF(B$129="","",SUM(O129:P129))</f>
        <v>0</v>
      </c>
      <c r="R129" s="97" t="str">
        <f ca="1">IF(OR($E129="",$E129=0),"",SUMIF($C$3:$C$52,$B129,R$3:R$52))</f>
        <v/>
      </c>
      <c r="S129" s="97" t="str">
        <f ca="1">IF(OR($E129="",$E129=0),"",SUMIF($C$3:$C$52,$B129,S$3:S$52))</f>
        <v/>
      </c>
      <c r="T129" s="95">
        <f ca="1">IF(B$129="","",SUM(R129:S129))</f>
        <v>0</v>
      </c>
      <c r="U129" s="97" t="str">
        <f t="shared" ca="1" si="51"/>
        <v/>
      </c>
      <c r="Y129" s="610">
        <f>Y126+1</f>
        <v>4</v>
      </c>
      <c r="Z129" s="610" t="str">
        <f ca="1">IF(Rosters!H14="","",Rosters!H14)</f>
        <v>6</v>
      </c>
      <c r="AA129" s="80" t="s">
        <v>256</v>
      </c>
      <c r="AB129" s="80" t="str">
        <f ca="1">IF(OR($AC129="",$AC129=0),"",SUMIF($AA$3:$AA$52,$Z129,AB$3:AB$52))</f>
        <v/>
      </c>
      <c r="AC129" s="80">
        <f ca="1">IF($Z129="","",COUNTIF(AA$3:AA$52,$Z129))</f>
        <v>0</v>
      </c>
      <c r="AD129" s="80" t="str">
        <f t="shared" ref="AD129:AQ129" ca="1" si="65">IF(OR($AC129="",$AC129=0),"",SUMIF($AA$3:$AA$52,$Z129,AD$3:AD$52))</f>
        <v/>
      </c>
      <c r="AE129" s="97" t="str">
        <f t="shared" ca="1" si="65"/>
        <v/>
      </c>
      <c r="AF129" s="97" t="str">
        <f t="shared" ca="1" si="65"/>
        <v/>
      </c>
      <c r="AG129" s="95" t="str">
        <f t="shared" ca="1" si="65"/>
        <v/>
      </c>
      <c r="AH129" s="97" t="str">
        <f t="shared" ca="1" si="65"/>
        <v/>
      </c>
      <c r="AI129" s="97" t="str">
        <f t="shared" ca="1" si="65"/>
        <v/>
      </c>
      <c r="AJ129" s="97" t="str">
        <f t="shared" ca="1" si="65"/>
        <v/>
      </c>
      <c r="AK129" s="80" t="str">
        <f t="shared" ca="1" si="65"/>
        <v/>
      </c>
      <c r="AL129" s="80" t="str">
        <f t="shared" ca="1" si="65"/>
        <v/>
      </c>
      <c r="AM129" s="97" t="str">
        <f t="shared" ca="1" si="65"/>
        <v/>
      </c>
      <c r="AN129" s="97" t="str">
        <f t="shared" ca="1" si="65"/>
        <v/>
      </c>
      <c r="AO129" s="95">
        <f ca="1">IF($Z$129="","",SUM(AM129:AN129))</f>
        <v>0</v>
      </c>
      <c r="AP129" s="97" t="str">
        <f t="shared" ca="1" si="65"/>
        <v/>
      </c>
      <c r="AQ129" s="97" t="str">
        <f t="shared" ca="1" si="65"/>
        <v/>
      </c>
      <c r="AR129" s="95">
        <f ca="1">IF($Z$129="","",SUM(AP129:AQ129))</f>
        <v>0</v>
      </c>
      <c r="AS129" s="97" t="str">
        <f t="shared" ca="1" si="53"/>
        <v/>
      </c>
    </row>
    <row r="130" spans="1:45">
      <c r="A130" s="610"/>
      <c r="B130" s="610"/>
      <c r="C130" s="80" t="s">
        <v>259</v>
      </c>
      <c r="D130" s="80" t="str">
        <f ca="1">IF(OR($E130="",$E130=0),"",SUMIF($C$62:$C$111,$B129,D$62:D$111))</f>
        <v/>
      </c>
      <c r="E130" s="80">
        <f ca="1">IF($B129="","",COUNTIF(C$62:C$111,$B129))</f>
        <v>0</v>
      </c>
      <c r="F130" s="80" t="str">
        <f t="shared" ref="F130:S130" ca="1" si="66">IF(OR($E130="",$E130=0),"",SUMIF($C$62:$C$111,$B129,F$62:F$111))</f>
        <v/>
      </c>
      <c r="G130" s="97" t="str">
        <f t="shared" ca="1" si="66"/>
        <v/>
      </c>
      <c r="H130" s="97" t="str">
        <f t="shared" ca="1" si="66"/>
        <v/>
      </c>
      <c r="I130" s="95" t="str">
        <f t="shared" ca="1" si="66"/>
        <v/>
      </c>
      <c r="J130" s="97" t="str">
        <f t="shared" ca="1" si="66"/>
        <v/>
      </c>
      <c r="K130" s="97" t="str">
        <f t="shared" ca="1" si="66"/>
        <v/>
      </c>
      <c r="L130" s="97" t="str">
        <f t="shared" ca="1" si="66"/>
        <v/>
      </c>
      <c r="M130" s="80" t="str">
        <f t="shared" ca="1" si="66"/>
        <v/>
      </c>
      <c r="N130" s="80" t="str">
        <f t="shared" ca="1" si="66"/>
        <v/>
      </c>
      <c r="O130" s="97" t="str">
        <f t="shared" ca="1" si="66"/>
        <v/>
      </c>
      <c r="P130" s="97" t="str">
        <f t="shared" ca="1" si="66"/>
        <v/>
      </c>
      <c r="Q130" s="95">
        <f ca="1">IF(B$129="","",SUM(O130:P130))</f>
        <v>0</v>
      </c>
      <c r="R130" s="97" t="str">
        <f t="shared" ca="1" si="66"/>
        <v/>
      </c>
      <c r="S130" s="97" t="str">
        <f t="shared" ca="1" si="66"/>
        <v/>
      </c>
      <c r="T130" s="95">
        <f ca="1">IF(B$129="","",SUM(R130:S130))</f>
        <v>0</v>
      </c>
      <c r="U130" s="97" t="str">
        <f t="shared" ca="1" si="51"/>
        <v/>
      </c>
      <c r="Y130" s="610"/>
      <c r="Z130" s="610"/>
      <c r="AA130" s="80" t="s">
        <v>259</v>
      </c>
      <c r="AB130" s="80" t="str">
        <f ca="1">IF(OR($AC130="",$AC130=0),"",SUMIF($AA$62:$AA$111,$Z129,AB$62:AB$111))</f>
        <v/>
      </c>
      <c r="AC130" s="80">
        <f ca="1">IF($Z129="","",COUNTIF(AA$62:AA$111,$Z129))</f>
        <v>0</v>
      </c>
      <c r="AD130" s="80" t="str">
        <f t="shared" ref="AD130:AN130" ca="1" si="67">IF(OR($AC130="",$AC130=0),"",SUMIF($AA$62:$AA$111,$Z129,AD$62:AD$111))</f>
        <v/>
      </c>
      <c r="AE130" s="97" t="str">
        <f t="shared" ca="1" si="67"/>
        <v/>
      </c>
      <c r="AF130" s="97" t="str">
        <f t="shared" ca="1" si="67"/>
        <v/>
      </c>
      <c r="AG130" s="95" t="str">
        <f t="shared" ca="1" si="67"/>
        <v/>
      </c>
      <c r="AH130" s="97" t="str">
        <f t="shared" ca="1" si="67"/>
        <v/>
      </c>
      <c r="AI130" s="97" t="str">
        <f t="shared" ca="1" si="67"/>
        <v/>
      </c>
      <c r="AJ130" s="97" t="str">
        <f t="shared" ca="1" si="67"/>
        <v/>
      </c>
      <c r="AK130" s="80" t="str">
        <f t="shared" ca="1" si="67"/>
        <v/>
      </c>
      <c r="AL130" s="80" t="str">
        <f t="shared" ca="1" si="67"/>
        <v/>
      </c>
      <c r="AM130" s="97" t="str">
        <f t="shared" ca="1" si="67"/>
        <v/>
      </c>
      <c r="AN130" s="97" t="str">
        <f t="shared" ca="1" si="67"/>
        <v/>
      </c>
      <c r="AO130" s="95">
        <f ca="1">IF($Z$129="","",SUM(AM130:AN130))</f>
        <v>0</v>
      </c>
      <c r="AP130" s="97" t="str">
        <f ca="1">IF(OR($AC130="",$AC130=0),"",SUMIF($AA$62:$AA$111,$Z129,AP$62:AP$111))</f>
        <v/>
      </c>
      <c r="AQ130" s="97" t="str">
        <f ca="1">IF(OR($AC130="",$AC130=0),"",SUMIF($AA$62:$AA$111,$Z129,AQ$62:AQ$111))</f>
        <v/>
      </c>
      <c r="AR130" s="95">
        <f ca="1">IF($Z$129="","",SUM(AP130:AQ130))</f>
        <v>0</v>
      </c>
      <c r="AS130" s="97" t="str">
        <f t="shared" ca="1" si="53"/>
        <v/>
      </c>
    </row>
    <row r="131" spans="1:45">
      <c r="A131" s="610"/>
      <c r="B131" s="610"/>
      <c r="C131" s="84" t="s">
        <v>267</v>
      </c>
      <c r="D131" s="84">
        <f ca="1">IF($B129="","",SUM(D129:D130))</f>
        <v>0</v>
      </c>
      <c r="E131" s="84">
        <f ca="1">IF($B129="","",SUM(E129:E130))</f>
        <v>0</v>
      </c>
      <c r="F131" s="84">
        <f ca="1">IF($B129="","",SUM(F129:F130))</f>
        <v>0</v>
      </c>
      <c r="G131" s="96">
        <f t="shared" ref="G131:L131" ca="1" si="68">IF($B129="","",SUM(G129,G130))</f>
        <v>0</v>
      </c>
      <c r="H131" s="96">
        <f t="shared" ca="1" si="68"/>
        <v>0</v>
      </c>
      <c r="I131" s="99">
        <f t="shared" ca="1" si="68"/>
        <v>0</v>
      </c>
      <c r="J131" s="96">
        <f t="shared" ca="1" si="68"/>
        <v>0</v>
      </c>
      <c r="K131" s="96">
        <f t="shared" ca="1" si="68"/>
        <v>0</v>
      </c>
      <c r="L131" s="96">
        <f t="shared" ca="1" si="68"/>
        <v>0</v>
      </c>
      <c r="M131" s="84">
        <f ca="1">IF($B129="","",SUM(M129:M130))</f>
        <v>0</v>
      </c>
      <c r="N131" s="84">
        <f ca="1">IF($B129="","",SUM(N129:N130))</f>
        <v>0</v>
      </c>
      <c r="O131" s="96">
        <f ca="1">IF($B129="","",SUM(O129,O130))</f>
        <v>0</v>
      </c>
      <c r="P131" s="96">
        <f ca="1">IF($B129="","",SUM(P129,P130))</f>
        <v>0</v>
      </c>
      <c r="Q131" s="99">
        <f ca="1">IF(B$129="","",SUM(O131:P131))</f>
        <v>0</v>
      </c>
      <c r="R131" s="96">
        <f ca="1">IF($B129="","",SUM(R129,R130))</f>
        <v>0</v>
      </c>
      <c r="S131" s="96">
        <f ca="1">IF($B129="","",SUM(S129,S130))</f>
        <v>0</v>
      </c>
      <c r="T131" s="99">
        <f ca="1">IF(B$129="","",SUM(R131:S131))</f>
        <v>0</v>
      </c>
      <c r="U131" s="96" t="str">
        <f t="shared" ca="1" si="51"/>
        <v/>
      </c>
      <c r="Y131" s="610"/>
      <c r="Z131" s="610"/>
      <c r="AA131" s="84" t="s">
        <v>267</v>
      </c>
      <c r="AB131" s="84">
        <f ca="1">IF($Z129="","",SUM(AB129:AB130))</f>
        <v>0</v>
      </c>
      <c r="AC131" s="84">
        <f t="shared" ref="AC131:AQ131" ca="1" si="69">IF($Z129="","",SUM(AC129,AC130))</f>
        <v>0</v>
      </c>
      <c r="AD131" s="84">
        <f t="shared" ca="1" si="69"/>
        <v>0</v>
      </c>
      <c r="AE131" s="96">
        <f t="shared" ca="1" si="69"/>
        <v>0</v>
      </c>
      <c r="AF131" s="96">
        <f t="shared" ca="1" si="69"/>
        <v>0</v>
      </c>
      <c r="AG131" s="99">
        <f t="shared" ca="1" si="69"/>
        <v>0</v>
      </c>
      <c r="AH131" s="96">
        <f t="shared" ca="1" si="69"/>
        <v>0</v>
      </c>
      <c r="AI131" s="96">
        <f t="shared" ca="1" si="69"/>
        <v>0</v>
      </c>
      <c r="AJ131" s="96">
        <f t="shared" ca="1" si="69"/>
        <v>0</v>
      </c>
      <c r="AK131" s="84">
        <f t="shared" ca="1" si="69"/>
        <v>0</v>
      </c>
      <c r="AL131" s="84">
        <f t="shared" ca="1" si="69"/>
        <v>0</v>
      </c>
      <c r="AM131" s="96">
        <f t="shared" ca="1" si="69"/>
        <v>0</v>
      </c>
      <c r="AN131" s="96">
        <f t="shared" ca="1" si="69"/>
        <v>0</v>
      </c>
      <c r="AO131" s="99">
        <f ca="1">IF($Z$129="","",SUM(AM131:AN131))</f>
        <v>0</v>
      </c>
      <c r="AP131" s="96">
        <f t="shared" ca="1" si="69"/>
        <v>0</v>
      </c>
      <c r="AQ131" s="96">
        <f t="shared" ca="1" si="69"/>
        <v>0</v>
      </c>
      <c r="AR131" s="99">
        <f ca="1">IF($Z$129="","",SUM(AP131:AQ131))</f>
        <v>0</v>
      </c>
      <c r="AS131" s="96" t="str">
        <f t="shared" ca="1" si="53"/>
        <v/>
      </c>
    </row>
    <row r="132" spans="1:45">
      <c r="A132" s="610">
        <f>A129+1</f>
        <v>5</v>
      </c>
      <c r="B132" s="610" t="str">
        <f ca="1">IF(Rosters!B15="","",Rosters!B15)</f>
        <v>45</v>
      </c>
      <c r="C132" s="80" t="s">
        <v>256</v>
      </c>
      <c r="D132" s="80" t="str">
        <f ca="1">IF(OR($E132="",$E132=0),"",SUMIF($C$3:$C$52,$B132,D$3:D$52))</f>
        <v/>
      </c>
      <c r="E132" s="80">
        <f ca="1">IF($B132="","",COUNTIF(C$3:C$52,$B132))</f>
        <v>0</v>
      </c>
      <c r="F132" s="80" t="str">
        <f t="shared" ref="F132:P132" ca="1" si="70">IF(OR($E132="",$E132=0),"",SUMIF($C$3:$C$52,$B132,F$3:F$52))</f>
        <v/>
      </c>
      <c r="G132" s="97" t="str">
        <f t="shared" ca="1" si="70"/>
        <v/>
      </c>
      <c r="H132" s="97" t="str">
        <f t="shared" ca="1" si="70"/>
        <v/>
      </c>
      <c r="I132" s="95" t="str">
        <f t="shared" ca="1" si="70"/>
        <v/>
      </c>
      <c r="J132" s="97" t="str">
        <f t="shared" ca="1" si="70"/>
        <v/>
      </c>
      <c r="K132" s="97" t="str">
        <f t="shared" ca="1" si="70"/>
        <v/>
      </c>
      <c r="L132" s="97" t="str">
        <f t="shared" ca="1" si="70"/>
        <v/>
      </c>
      <c r="M132" s="80" t="str">
        <f t="shared" ca="1" si="70"/>
        <v/>
      </c>
      <c r="N132" s="80" t="str">
        <f t="shared" ca="1" si="70"/>
        <v/>
      </c>
      <c r="O132" s="97" t="str">
        <f t="shared" ca="1" si="70"/>
        <v/>
      </c>
      <c r="P132" s="97" t="str">
        <f t="shared" ca="1" si="70"/>
        <v/>
      </c>
      <c r="Q132" s="95">
        <f ca="1">IF(B$132="","",SUM(O132:P132))</f>
        <v>0</v>
      </c>
      <c r="R132" s="97" t="str">
        <f ca="1">IF(OR($E132="",$E132=0),"",SUMIF($C$3:$C$52,$B132,R$3:R$52))</f>
        <v/>
      </c>
      <c r="S132" s="97" t="str">
        <f ca="1">IF(OR($E132="",$E132=0),"",SUMIF($C$3:$C$52,$B132,S$3:S$52))</f>
        <v/>
      </c>
      <c r="T132" s="95">
        <f ca="1">IF(B$132="","",SUM(R132:S132))</f>
        <v>0</v>
      </c>
      <c r="U132" s="97" t="str">
        <f t="shared" ca="1" si="51"/>
        <v/>
      </c>
      <c r="Y132" s="610">
        <f>Y129+1</f>
        <v>5</v>
      </c>
      <c r="Z132" s="610" t="str">
        <f ca="1">IF(Rosters!H15="","",Rosters!H15)</f>
        <v>10</v>
      </c>
      <c r="AA132" s="80" t="s">
        <v>256</v>
      </c>
      <c r="AB132" s="80" t="str">
        <f ca="1">IF(OR($AC132="",$AC132=0),"",SUMIF($AA$3:$AA$52,$Z132,AB$3:AB$52))</f>
        <v/>
      </c>
      <c r="AC132" s="80">
        <f ca="1">IF($Z132="","",COUNTIF(AA$3:AA$52,$Z132))</f>
        <v>0</v>
      </c>
      <c r="AD132" s="80" t="str">
        <f t="shared" ref="AD132:AQ132" ca="1" si="71">IF(OR($AC132="",$AC132=0),"",SUMIF($AA$3:$AA$52,$Z132,AD$3:AD$52))</f>
        <v/>
      </c>
      <c r="AE132" s="97" t="str">
        <f t="shared" ca="1" si="71"/>
        <v/>
      </c>
      <c r="AF132" s="97" t="str">
        <f t="shared" ca="1" si="71"/>
        <v/>
      </c>
      <c r="AG132" s="95" t="str">
        <f t="shared" ca="1" si="71"/>
        <v/>
      </c>
      <c r="AH132" s="97" t="str">
        <f t="shared" ca="1" si="71"/>
        <v/>
      </c>
      <c r="AI132" s="97" t="str">
        <f t="shared" ca="1" si="71"/>
        <v/>
      </c>
      <c r="AJ132" s="97" t="str">
        <f t="shared" ca="1" si="71"/>
        <v/>
      </c>
      <c r="AK132" s="80" t="str">
        <f t="shared" ca="1" si="71"/>
        <v/>
      </c>
      <c r="AL132" s="80" t="str">
        <f t="shared" ca="1" si="71"/>
        <v/>
      </c>
      <c r="AM132" s="97" t="str">
        <f t="shared" ca="1" si="71"/>
        <v/>
      </c>
      <c r="AN132" s="97" t="str">
        <f t="shared" ca="1" si="71"/>
        <v/>
      </c>
      <c r="AO132" s="95">
        <f ca="1">IF($Z$132="","",SUM(AM132:AN132))</f>
        <v>0</v>
      </c>
      <c r="AP132" s="97" t="str">
        <f t="shared" ca="1" si="71"/>
        <v/>
      </c>
      <c r="AQ132" s="97" t="str">
        <f t="shared" ca="1" si="71"/>
        <v/>
      </c>
      <c r="AR132" s="95">
        <f ca="1">IF($Z$132="","",SUM(AP132:AQ132))</f>
        <v>0</v>
      </c>
      <c r="AS132" s="97" t="str">
        <f t="shared" ca="1" si="53"/>
        <v/>
      </c>
    </row>
    <row r="133" spans="1:45">
      <c r="A133" s="610"/>
      <c r="B133" s="610"/>
      <c r="C133" s="80" t="s">
        <v>259</v>
      </c>
      <c r="D133" s="80" t="str">
        <f ca="1">IF(OR($E133="",$E133=0),"",SUMIF($C$62:$C$111,$B132,D$62:D$111))</f>
        <v/>
      </c>
      <c r="E133" s="80">
        <f ca="1">IF($B132="","",COUNTIF(C$62:C$111,$B132))</f>
        <v>0</v>
      </c>
      <c r="F133" s="80" t="str">
        <f t="shared" ref="F133:S133" ca="1" si="72">IF(OR($E133="",$E133=0),"",SUMIF($C$62:$C$111,$B132,F$62:F$111))</f>
        <v/>
      </c>
      <c r="G133" s="97" t="str">
        <f t="shared" ca="1" si="72"/>
        <v/>
      </c>
      <c r="H133" s="97" t="str">
        <f t="shared" ca="1" si="72"/>
        <v/>
      </c>
      <c r="I133" s="95" t="str">
        <f t="shared" ca="1" si="72"/>
        <v/>
      </c>
      <c r="J133" s="97" t="str">
        <f t="shared" ca="1" si="72"/>
        <v/>
      </c>
      <c r="K133" s="97" t="str">
        <f t="shared" ca="1" si="72"/>
        <v/>
      </c>
      <c r="L133" s="97" t="str">
        <f t="shared" ca="1" si="72"/>
        <v/>
      </c>
      <c r="M133" s="80" t="str">
        <f t="shared" ca="1" si="72"/>
        <v/>
      </c>
      <c r="N133" s="80" t="str">
        <f t="shared" ca="1" si="72"/>
        <v/>
      </c>
      <c r="O133" s="97" t="str">
        <f t="shared" ca="1" si="72"/>
        <v/>
      </c>
      <c r="P133" s="97" t="str">
        <f t="shared" ca="1" si="72"/>
        <v/>
      </c>
      <c r="Q133" s="95">
        <f ca="1">IF(B$132="","",SUM(O133:P133))</f>
        <v>0</v>
      </c>
      <c r="R133" s="97" t="str">
        <f t="shared" ca="1" si="72"/>
        <v/>
      </c>
      <c r="S133" s="97" t="str">
        <f t="shared" ca="1" si="72"/>
        <v/>
      </c>
      <c r="T133" s="95">
        <f ca="1">IF(B$132="","",SUM(R133:S133))</f>
        <v>0</v>
      </c>
      <c r="U133" s="97" t="str">
        <f t="shared" ca="1" si="51"/>
        <v/>
      </c>
      <c r="Y133" s="610"/>
      <c r="Z133" s="610"/>
      <c r="AA133" s="80" t="s">
        <v>259</v>
      </c>
      <c r="AB133" s="80" t="str">
        <f ca="1">IF(OR($AC133="",$AC133=0),"",SUMIF($AA$62:$AA$111,$Z132,AB$62:AB$111))</f>
        <v/>
      </c>
      <c r="AC133" s="80">
        <f ca="1">IF($Z132="","",COUNTIF(AA$62:AA$111,$Z132))</f>
        <v>0</v>
      </c>
      <c r="AD133" s="80" t="str">
        <f t="shared" ref="AD133:AN133" ca="1" si="73">IF(OR($AC133="",$AC133=0),"",SUMIF($AA$62:$AA$111,$Z132,AD$62:AD$111))</f>
        <v/>
      </c>
      <c r="AE133" s="97" t="str">
        <f t="shared" ca="1" si="73"/>
        <v/>
      </c>
      <c r="AF133" s="97" t="str">
        <f t="shared" ca="1" si="73"/>
        <v/>
      </c>
      <c r="AG133" s="95" t="str">
        <f t="shared" ca="1" si="73"/>
        <v/>
      </c>
      <c r="AH133" s="97" t="str">
        <f t="shared" ca="1" si="73"/>
        <v/>
      </c>
      <c r="AI133" s="97" t="str">
        <f t="shared" ca="1" si="73"/>
        <v/>
      </c>
      <c r="AJ133" s="97" t="str">
        <f t="shared" ca="1" si="73"/>
        <v/>
      </c>
      <c r="AK133" s="80" t="str">
        <f t="shared" ca="1" si="73"/>
        <v/>
      </c>
      <c r="AL133" s="80" t="str">
        <f t="shared" ca="1" si="73"/>
        <v/>
      </c>
      <c r="AM133" s="97" t="str">
        <f t="shared" ca="1" si="73"/>
        <v/>
      </c>
      <c r="AN133" s="97" t="str">
        <f t="shared" ca="1" si="73"/>
        <v/>
      </c>
      <c r="AO133" s="95">
        <f ca="1">IF($Z$132="","",SUM(AM133:AN133))</f>
        <v>0</v>
      </c>
      <c r="AP133" s="97" t="str">
        <f ca="1">IF(OR($AC133="",$AC133=0),"",SUMIF($AA$62:$AA$111,$Z132,AP$62:AP$111))</f>
        <v/>
      </c>
      <c r="AQ133" s="97" t="str">
        <f ca="1">IF(OR($AC133="",$AC133=0),"",SUMIF($AA$62:$AA$111,$Z132,AQ$62:AQ$111))</f>
        <v/>
      </c>
      <c r="AR133" s="95">
        <f ca="1">IF($Z$132="","",SUM(AP133:AQ133))</f>
        <v>0</v>
      </c>
      <c r="AS133" s="97" t="str">
        <f t="shared" ca="1" si="53"/>
        <v/>
      </c>
    </row>
    <row r="134" spans="1:45">
      <c r="A134" s="610"/>
      <c r="B134" s="610"/>
      <c r="C134" s="84" t="s">
        <v>267</v>
      </c>
      <c r="D134" s="84">
        <f ca="1">IF($B132="","",SUM(D132:D133))</f>
        <v>0</v>
      </c>
      <c r="E134" s="84">
        <f ca="1">IF($B132="","",SUM(E132:E133))</f>
        <v>0</v>
      </c>
      <c r="F134" s="84">
        <f ca="1">IF($B132="","",SUM(F132:F133))</f>
        <v>0</v>
      </c>
      <c r="G134" s="96">
        <f t="shared" ref="G134:L134" ca="1" si="74">IF($B132="","",SUM(G132,G133))</f>
        <v>0</v>
      </c>
      <c r="H134" s="96">
        <f t="shared" ca="1" si="74"/>
        <v>0</v>
      </c>
      <c r="I134" s="99">
        <f t="shared" ca="1" si="74"/>
        <v>0</v>
      </c>
      <c r="J134" s="96">
        <f t="shared" ca="1" si="74"/>
        <v>0</v>
      </c>
      <c r="K134" s="96">
        <f t="shared" ca="1" si="74"/>
        <v>0</v>
      </c>
      <c r="L134" s="96">
        <f t="shared" ca="1" si="74"/>
        <v>0</v>
      </c>
      <c r="M134" s="84">
        <f ca="1">IF($B132="","",SUM(M132:M133))</f>
        <v>0</v>
      </c>
      <c r="N134" s="84">
        <f ca="1">IF($B132="","",SUM(N132:N133))</f>
        <v>0</v>
      </c>
      <c r="O134" s="96">
        <f ca="1">IF($B132="","",SUM(O132,O133))</f>
        <v>0</v>
      </c>
      <c r="P134" s="96">
        <f ca="1">IF($B132="","",SUM(P132,P133))</f>
        <v>0</v>
      </c>
      <c r="Q134" s="99">
        <f ca="1">IF(B$132="","",SUM(O134:P134))</f>
        <v>0</v>
      </c>
      <c r="R134" s="96">
        <f ca="1">IF($B132="","",SUM(R132,R133))</f>
        <v>0</v>
      </c>
      <c r="S134" s="96">
        <f ca="1">IF($B132="","",SUM(S132,S133))</f>
        <v>0</v>
      </c>
      <c r="T134" s="99">
        <f ca="1">IF(B$132="","",SUM(R134:S134))</f>
        <v>0</v>
      </c>
      <c r="U134" s="96" t="str">
        <f t="shared" ca="1" si="51"/>
        <v/>
      </c>
      <c r="Y134" s="610"/>
      <c r="Z134" s="610"/>
      <c r="AA134" s="84" t="s">
        <v>267</v>
      </c>
      <c r="AB134" s="84">
        <f ca="1">IF($Z132="","",SUM(AB132:AB133))</f>
        <v>0</v>
      </c>
      <c r="AC134" s="84">
        <f t="shared" ref="AC134:AQ134" ca="1" si="75">IF($Z132="","",SUM(AC132,AC133))</f>
        <v>0</v>
      </c>
      <c r="AD134" s="84">
        <f t="shared" ca="1" si="75"/>
        <v>0</v>
      </c>
      <c r="AE134" s="96">
        <f t="shared" ca="1" si="75"/>
        <v>0</v>
      </c>
      <c r="AF134" s="96">
        <f t="shared" ca="1" si="75"/>
        <v>0</v>
      </c>
      <c r="AG134" s="99">
        <f t="shared" ca="1" si="75"/>
        <v>0</v>
      </c>
      <c r="AH134" s="96">
        <f t="shared" ca="1" si="75"/>
        <v>0</v>
      </c>
      <c r="AI134" s="96">
        <f t="shared" ca="1" si="75"/>
        <v>0</v>
      </c>
      <c r="AJ134" s="96">
        <f t="shared" ca="1" si="75"/>
        <v>0</v>
      </c>
      <c r="AK134" s="84">
        <f t="shared" ca="1" si="75"/>
        <v>0</v>
      </c>
      <c r="AL134" s="84">
        <f t="shared" ca="1" si="75"/>
        <v>0</v>
      </c>
      <c r="AM134" s="96">
        <f t="shared" ca="1" si="75"/>
        <v>0</v>
      </c>
      <c r="AN134" s="96">
        <f t="shared" ca="1" si="75"/>
        <v>0</v>
      </c>
      <c r="AO134" s="99">
        <f ca="1">IF($Z$132="","",SUM(AM134:AN134))</f>
        <v>0</v>
      </c>
      <c r="AP134" s="96">
        <f t="shared" ca="1" si="75"/>
        <v>0</v>
      </c>
      <c r="AQ134" s="96">
        <f t="shared" ca="1" si="75"/>
        <v>0</v>
      </c>
      <c r="AR134" s="99">
        <f ca="1">IF($Z$132="","",SUM(AP134:AQ134))</f>
        <v>0</v>
      </c>
      <c r="AS134" s="96" t="str">
        <f t="shared" ca="1" si="53"/>
        <v/>
      </c>
    </row>
    <row r="135" spans="1:45">
      <c r="A135" s="610">
        <f>A132+1</f>
        <v>6</v>
      </c>
      <c r="B135" s="610" t="str">
        <f ca="1">IF(Rosters!B16="","",Rosters!B16)</f>
        <v>47</v>
      </c>
      <c r="C135" s="80" t="s">
        <v>256</v>
      </c>
      <c r="D135" s="80" t="str">
        <f ca="1">IF(OR($E135="",$E135=0),"",SUMIF($C$3:$C$52,$B135,D$3:D$52))</f>
        <v/>
      </c>
      <c r="E135" s="80">
        <f ca="1">IF($B135="","",COUNTIF(C$3:C$52,$B135))</f>
        <v>0</v>
      </c>
      <c r="F135" s="80" t="str">
        <f t="shared" ref="F135:P135" ca="1" si="76">IF(OR($E135="",$E135=0),"",SUMIF($C$3:$C$52,$B135,F$3:F$52))</f>
        <v/>
      </c>
      <c r="G135" s="97" t="str">
        <f t="shared" ca="1" si="76"/>
        <v/>
      </c>
      <c r="H135" s="97" t="str">
        <f t="shared" ca="1" si="76"/>
        <v/>
      </c>
      <c r="I135" s="95" t="str">
        <f t="shared" ca="1" si="76"/>
        <v/>
      </c>
      <c r="J135" s="97" t="str">
        <f t="shared" ca="1" si="76"/>
        <v/>
      </c>
      <c r="K135" s="97" t="str">
        <f t="shared" ca="1" si="76"/>
        <v/>
      </c>
      <c r="L135" s="97" t="str">
        <f t="shared" ca="1" si="76"/>
        <v/>
      </c>
      <c r="M135" s="80" t="str">
        <f t="shared" ca="1" si="76"/>
        <v/>
      </c>
      <c r="N135" s="80" t="str">
        <f t="shared" ca="1" si="76"/>
        <v/>
      </c>
      <c r="O135" s="97" t="str">
        <f t="shared" ca="1" si="76"/>
        <v/>
      </c>
      <c r="P135" s="97" t="str">
        <f t="shared" ca="1" si="76"/>
        <v/>
      </c>
      <c r="Q135" s="95">
        <f ca="1">IF(B$135="","",SUM(O135:P135))</f>
        <v>0</v>
      </c>
      <c r="R135" s="97" t="str">
        <f ca="1">IF(OR($E135="",$E135=0),"",SUMIF($C$3:$C$52,$B135,R$3:R$52))</f>
        <v/>
      </c>
      <c r="S135" s="97" t="str">
        <f ca="1">IF(OR($E135="",$E135=0),"",SUMIF($C$3:$C$52,$B135,S$3:S$52))</f>
        <v/>
      </c>
      <c r="T135" s="95">
        <f ca="1">IF(B$135="","",SUM(R135:S135))</f>
        <v>0</v>
      </c>
      <c r="U135" s="97" t="str">
        <f t="shared" ca="1" si="51"/>
        <v/>
      </c>
      <c r="Y135" s="610">
        <f>Y132+1</f>
        <v>6</v>
      </c>
      <c r="Z135" s="610" t="str">
        <f ca="1">IF(Rosters!H16="","",Rosters!H16)</f>
        <v>28</v>
      </c>
      <c r="AA135" s="80" t="s">
        <v>256</v>
      </c>
      <c r="AB135" s="80">
        <f ca="1">IF(OR($AC135="",$AC135=0),"",SUMIF($AA$3:$AA$52,$Z135,AB$3:AB$52))</f>
        <v>4</v>
      </c>
      <c r="AC135" s="80">
        <f ca="1">IF($Z135="","",COUNTIF(AA$3:AA$52,$Z135))</f>
        <v>3</v>
      </c>
      <c r="AD135" s="80">
        <f t="shared" ref="AD135:AQ135" ca="1" si="77">IF(OR($AC135="",$AC135=0),"",SUMIF($AA$3:$AA$52,$Z135,AD$3:AD$52))</f>
        <v>-1</v>
      </c>
      <c r="AE135" s="97">
        <f t="shared" ca="1" si="77"/>
        <v>0</v>
      </c>
      <c r="AF135" s="97">
        <f t="shared" ca="1" si="77"/>
        <v>1</v>
      </c>
      <c r="AG135" s="95">
        <f t="shared" ca="1" si="77"/>
        <v>4</v>
      </c>
      <c r="AH135" s="97">
        <f t="shared" ca="1" si="77"/>
        <v>1</v>
      </c>
      <c r="AI135" s="97">
        <f t="shared" ca="1" si="77"/>
        <v>0</v>
      </c>
      <c r="AJ135" s="97">
        <f t="shared" ca="1" si="77"/>
        <v>0</v>
      </c>
      <c r="AK135" s="80">
        <f t="shared" ca="1" si="77"/>
        <v>3</v>
      </c>
      <c r="AL135" s="80">
        <f t="shared" ca="1" si="77"/>
        <v>0</v>
      </c>
      <c r="AM135" s="97">
        <f t="shared" ca="1" si="77"/>
        <v>1</v>
      </c>
      <c r="AN135" s="97">
        <f t="shared" ca="1" si="77"/>
        <v>0</v>
      </c>
      <c r="AO135" s="95">
        <f ca="1">IF($Z$135="","",SUM(AM135:AN135))</f>
        <v>1</v>
      </c>
      <c r="AP135" s="97">
        <f t="shared" ca="1" si="77"/>
        <v>0</v>
      </c>
      <c r="AQ135" s="97">
        <f t="shared" ca="1" si="77"/>
        <v>0</v>
      </c>
      <c r="AR135" s="95">
        <f ca="1">IF($Z$135="","",SUM(AP135:AQ135))</f>
        <v>0</v>
      </c>
      <c r="AS135" s="97">
        <f t="shared" ca="1" si="53"/>
        <v>0</v>
      </c>
    </row>
    <row r="136" spans="1:45">
      <c r="A136" s="610"/>
      <c r="B136" s="610"/>
      <c r="C136" s="80" t="s">
        <v>259</v>
      </c>
      <c r="D136" s="80" t="str">
        <f ca="1">IF(OR($E136="",$E136=0),"",SUMIF($C$62:$C$111,$B135,D$62:D$111))</f>
        <v/>
      </c>
      <c r="E136" s="80">
        <f ca="1">IF($B135="","",COUNTIF(C$62:C$111,$B135))</f>
        <v>0</v>
      </c>
      <c r="F136" s="80" t="str">
        <f t="shared" ref="F136:S136" ca="1" si="78">IF(OR($E136="",$E136=0),"",SUMIF($C$62:$C$111,$B135,F$62:F$111))</f>
        <v/>
      </c>
      <c r="G136" s="97" t="str">
        <f t="shared" ca="1" si="78"/>
        <v/>
      </c>
      <c r="H136" s="97" t="str">
        <f t="shared" ca="1" si="78"/>
        <v/>
      </c>
      <c r="I136" s="95" t="str">
        <f t="shared" ca="1" si="78"/>
        <v/>
      </c>
      <c r="J136" s="97" t="str">
        <f t="shared" ca="1" si="78"/>
        <v/>
      </c>
      <c r="K136" s="97" t="str">
        <f t="shared" ca="1" si="78"/>
        <v/>
      </c>
      <c r="L136" s="97" t="str">
        <f t="shared" ca="1" si="78"/>
        <v/>
      </c>
      <c r="M136" s="80" t="str">
        <f t="shared" ca="1" si="78"/>
        <v/>
      </c>
      <c r="N136" s="80" t="str">
        <f t="shared" ca="1" si="78"/>
        <v/>
      </c>
      <c r="O136" s="97" t="str">
        <f t="shared" ca="1" si="78"/>
        <v/>
      </c>
      <c r="P136" s="97" t="str">
        <f t="shared" ca="1" si="78"/>
        <v/>
      </c>
      <c r="Q136" s="95">
        <f ca="1">IF(B$135="","",SUM(O136:P136))</f>
        <v>0</v>
      </c>
      <c r="R136" s="97" t="str">
        <f t="shared" ca="1" si="78"/>
        <v/>
      </c>
      <c r="S136" s="97" t="str">
        <f t="shared" ca="1" si="78"/>
        <v/>
      </c>
      <c r="T136" s="95">
        <f ca="1">IF(B$135="","",SUM(R136:S136))</f>
        <v>0</v>
      </c>
      <c r="U136" s="97" t="str">
        <f t="shared" ca="1" si="51"/>
        <v/>
      </c>
      <c r="Y136" s="610"/>
      <c r="Z136" s="610"/>
      <c r="AA136" s="80" t="s">
        <v>259</v>
      </c>
      <c r="AB136" s="80">
        <f ca="1">IF(OR($AC136="",$AC136=0),"",SUMIF($AA$62:$AA$111,$Z135,AB$62:AB$111))</f>
        <v>10</v>
      </c>
      <c r="AC136" s="80">
        <f ca="1">IF($Z135="","",COUNTIF(AA$62:AA$111,$Z135))</f>
        <v>1</v>
      </c>
      <c r="AD136" s="80">
        <f t="shared" ref="AD136:AN136" ca="1" si="79">IF(OR($AC136="",$AC136=0),"",SUMIF($AA$62:$AA$111,$Z135,AD$62:AD$111))</f>
        <v>10</v>
      </c>
      <c r="AE136" s="97">
        <f t="shared" ca="1" si="79"/>
        <v>0</v>
      </c>
      <c r="AF136" s="97">
        <f t="shared" ca="1" si="79"/>
        <v>1</v>
      </c>
      <c r="AG136" s="95">
        <f t="shared" ca="1" si="79"/>
        <v>10</v>
      </c>
      <c r="AH136" s="97">
        <f t="shared" ca="1" si="79"/>
        <v>0</v>
      </c>
      <c r="AI136" s="97">
        <f t="shared" ca="1" si="79"/>
        <v>0</v>
      </c>
      <c r="AJ136" s="97">
        <f t="shared" ca="1" si="79"/>
        <v>0</v>
      </c>
      <c r="AK136" s="80">
        <f t="shared" ca="1" si="79"/>
        <v>2</v>
      </c>
      <c r="AL136" s="80">
        <f t="shared" ca="1" si="79"/>
        <v>0</v>
      </c>
      <c r="AM136" s="97">
        <f t="shared" ca="1" si="79"/>
        <v>3</v>
      </c>
      <c r="AN136" s="97">
        <f t="shared" ca="1" si="79"/>
        <v>2</v>
      </c>
      <c r="AO136" s="95">
        <f ca="1">IF($Z$135="","",SUM(AM136:AN136))</f>
        <v>5</v>
      </c>
      <c r="AP136" s="97">
        <f ca="1">IF(OR($AC136="",$AC136=0),"",SUMIF($AA$62:$AA$111,$Z135,AP$62:AP$111))</f>
        <v>0</v>
      </c>
      <c r="AQ136" s="97">
        <f ca="1">IF(OR($AC136="",$AC136=0),"",SUMIF($AA$62:$AA$111,$Z135,AQ$62:AQ$111))</f>
        <v>0</v>
      </c>
      <c r="AR136" s="95">
        <f ca="1">IF($Z$135="","",SUM(AP136:AQ136))</f>
        <v>0</v>
      </c>
      <c r="AS136" s="97">
        <f t="shared" ca="1" si="53"/>
        <v>0</v>
      </c>
    </row>
    <row r="137" spans="1:45">
      <c r="A137" s="610"/>
      <c r="B137" s="610"/>
      <c r="C137" s="84" t="s">
        <v>267</v>
      </c>
      <c r="D137" s="84">
        <f ca="1">IF($B135="","",SUM(D135:D136))</f>
        <v>0</v>
      </c>
      <c r="E137" s="84">
        <f ca="1">IF($B135="","",SUM(E135:E136))</f>
        <v>0</v>
      </c>
      <c r="F137" s="84">
        <f ca="1">IF($B135="","",SUM(F135:F136))</f>
        <v>0</v>
      </c>
      <c r="G137" s="96">
        <f t="shared" ref="G137:L137" ca="1" si="80">IF($B135="","",SUM(G135,G136))</f>
        <v>0</v>
      </c>
      <c r="H137" s="96">
        <f t="shared" ca="1" si="80"/>
        <v>0</v>
      </c>
      <c r="I137" s="99">
        <f t="shared" ca="1" si="80"/>
        <v>0</v>
      </c>
      <c r="J137" s="96">
        <f t="shared" ca="1" si="80"/>
        <v>0</v>
      </c>
      <c r="K137" s="96">
        <f t="shared" ca="1" si="80"/>
        <v>0</v>
      </c>
      <c r="L137" s="96">
        <f t="shared" ca="1" si="80"/>
        <v>0</v>
      </c>
      <c r="M137" s="84">
        <f ca="1">IF($B135="","",SUM(M135:M136))</f>
        <v>0</v>
      </c>
      <c r="N137" s="84">
        <f ca="1">IF($B135="","",SUM(N135:N136))</f>
        <v>0</v>
      </c>
      <c r="O137" s="96">
        <f ca="1">IF($B135="","",SUM(O135,O136))</f>
        <v>0</v>
      </c>
      <c r="P137" s="96">
        <f ca="1">IF($B135="","",SUM(P135,P136))</f>
        <v>0</v>
      </c>
      <c r="Q137" s="99">
        <f ca="1">IF(B$135="","",SUM(O137:P137))</f>
        <v>0</v>
      </c>
      <c r="R137" s="96">
        <f ca="1">IF($B135="","",SUM(R135,R136))</f>
        <v>0</v>
      </c>
      <c r="S137" s="96">
        <f ca="1">IF($B135="","",SUM(S135,S136))</f>
        <v>0</v>
      </c>
      <c r="T137" s="99">
        <f ca="1">IF(B$135="","",SUM(R137:S137))</f>
        <v>0</v>
      </c>
      <c r="U137" s="96" t="str">
        <f t="shared" ca="1" si="51"/>
        <v/>
      </c>
      <c r="Y137" s="610"/>
      <c r="Z137" s="610"/>
      <c r="AA137" s="84" t="s">
        <v>267</v>
      </c>
      <c r="AB137" s="84">
        <f ca="1">IF($Z135="","",SUM(AB135:AB136))</f>
        <v>14</v>
      </c>
      <c r="AC137" s="84">
        <f t="shared" ref="AC137:AQ137" ca="1" si="81">IF($Z135="","",SUM(AC135,AC136))</f>
        <v>4</v>
      </c>
      <c r="AD137" s="84">
        <f t="shared" ca="1" si="81"/>
        <v>9</v>
      </c>
      <c r="AE137" s="96">
        <f t="shared" ca="1" si="81"/>
        <v>0</v>
      </c>
      <c r="AF137" s="96">
        <f t="shared" ca="1" si="81"/>
        <v>2</v>
      </c>
      <c r="AG137" s="99">
        <f t="shared" ca="1" si="81"/>
        <v>14</v>
      </c>
      <c r="AH137" s="96">
        <f t="shared" ca="1" si="81"/>
        <v>1</v>
      </c>
      <c r="AI137" s="96">
        <f t="shared" ca="1" si="81"/>
        <v>0</v>
      </c>
      <c r="AJ137" s="96">
        <f t="shared" ca="1" si="81"/>
        <v>0</v>
      </c>
      <c r="AK137" s="84">
        <f t="shared" ca="1" si="81"/>
        <v>5</v>
      </c>
      <c r="AL137" s="84">
        <f t="shared" ca="1" si="81"/>
        <v>0</v>
      </c>
      <c r="AM137" s="96">
        <f t="shared" ca="1" si="81"/>
        <v>4</v>
      </c>
      <c r="AN137" s="96">
        <f t="shared" ca="1" si="81"/>
        <v>2</v>
      </c>
      <c r="AO137" s="99">
        <f ca="1">IF($Z$135="","",SUM(AM137:AN137))</f>
        <v>6</v>
      </c>
      <c r="AP137" s="96">
        <f t="shared" ca="1" si="81"/>
        <v>0</v>
      </c>
      <c r="AQ137" s="96">
        <f t="shared" ca="1" si="81"/>
        <v>0</v>
      </c>
      <c r="AR137" s="99">
        <f ca="1">IF($Z$135="","",SUM(AP137:AQ137))</f>
        <v>0</v>
      </c>
      <c r="AS137" s="96">
        <f t="shared" ca="1" si="53"/>
        <v>0</v>
      </c>
    </row>
    <row r="138" spans="1:45">
      <c r="A138" s="610">
        <f>A135+1</f>
        <v>7</v>
      </c>
      <c r="B138" s="610" t="str">
        <f ca="1">IF(Rosters!B17="","",Rosters!B17)</f>
        <v>53</v>
      </c>
      <c r="C138" s="80" t="s">
        <v>256</v>
      </c>
      <c r="D138" s="80" t="str">
        <f ca="1">IF(OR($E138="",$E138=0),"",SUMIF($C$3:$C$52,$B138,D$3:D$52))</f>
        <v/>
      </c>
      <c r="E138" s="80">
        <f ca="1">IF($B138="","",COUNTIF(C$3:C$52,$B138))</f>
        <v>0</v>
      </c>
      <c r="F138" s="80" t="str">
        <f t="shared" ref="F138:P138" ca="1" si="82">IF(OR($E138="",$E138=0),"",SUMIF($C$3:$C$52,$B138,F$3:F$52))</f>
        <v/>
      </c>
      <c r="G138" s="97" t="str">
        <f t="shared" ca="1" si="82"/>
        <v/>
      </c>
      <c r="H138" s="97" t="str">
        <f t="shared" ca="1" si="82"/>
        <v/>
      </c>
      <c r="I138" s="95" t="str">
        <f t="shared" ca="1" si="82"/>
        <v/>
      </c>
      <c r="J138" s="97" t="str">
        <f t="shared" ca="1" si="82"/>
        <v/>
      </c>
      <c r="K138" s="97" t="str">
        <f t="shared" ca="1" si="82"/>
        <v/>
      </c>
      <c r="L138" s="97" t="str">
        <f t="shared" ca="1" si="82"/>
        <v/>
      </c>
      <c r="M138" s="80" t="str">
        <f t="shared" ca="1" si="82"/>
        <v/>
      </c>
      <c r="N138" s="80" t="str">
        <f t="shared" ca="1" si="82"/>
        <v/>
      </c>
      <c r="O138" s="97" t="str">
        <f t="shared" ca="1" si="82"/>
        <v/>
      </c>
      <c r="P138" s="97" t="str">
        <f t="shared" ca="1" si="82"/>
        <v/>
      </c>
      <c r="Q138" s="95">
        <f ca="1">IF(B$138="","",SUM(O138:P138))</f>
        <v>0</v>
      </c>
      <c r="R138" s="97" t="str">
        <f ca="1">IF(OR($E138="",$E138=0),"",SUMIF($C$3:$C$52,$B138,R$3:R$52))</f>
        <v/>
      </c>
      <c r="S138" s="97" t="str">
        <f ca="1">IF(OR($E138="",$E138=0),"",SUMIF($C$3:$C$52,$B138,S$3:S$52))</f>
        <v/>
      </c>
      <c r="T138" s="95">
        <f ca="1">IF(B$138="","",SUM(R138:S138))</f>
        <v>0</v>
      </c>
      <c r="U138" s="97" t="str">
        <f t="shared" ca="1" si="51"/>
        <v/>
      </c>
      <c r="Y138" s="610">
        <f>Y135+1</f>
        <v>7</v>
      </c>
      <c r="Z138" s="610" t="str">
        <f ca="1">IF(Rosters!H17="","",Rosters!H17)</f>
        <v>33 1/3</v>
      </c>
      <c r="AA138" s="80" t="s">
        <v>256</v>
      </c>
      <c r="AB138" s="80">
        <f ca="1">IF(OR($AC138="",$AC138=0),"",SUMIF($AA$3:$AA$52,$Z138,AB$3:AB$52))</f>
        <v>23</v>
      </c>
      <c r="AC138" s="80">
        <f ca="1">IF($Z138="","",COUNTIF(AA$3:AA$52,$Z138))</f>
        <v>2</v>
      </c>
      <c r="AD138" s="80">
        <f t="shared" ref="AD138:AQ138" ca="1" si="83">IF(OR($AC138="",$AC138=0),"",SUMIF($AA$3:$AA$52,$Z138,AD$3:AD$52))</f>
        <v>23</v>
      </c>
      <c r="AE138" s="97">
        <f t="shared" ca="1" si="83"/>
        <v>0</v>
      </c>
      <c r="AF138" s="97">
        <f t="shared" ca="1" si="83"/>
        <v>2</v>
      </c>
      <c r="AG138" s="95">
        <f t="shared" ca="1" si="83"/>
        <v>23</v>
      </c>
      <c r="AH138" s="97">
        <f t="shared" ca="1" si="83"/>
        <v>1</v>
      </c>
      <c r="AI138" s="97">
        <f t="shared" ca="1" si="83"/>
        <v>0</v>
      </c>
      <c r="AJ138" s="97">
        <f t="shared" ca="1" si="83"/>
        <v>0</v>
      </c>
      <c r="AK138" s="80">
        <f t="shared" ca="1" si="83"/>
        <v>5</v>
      </c>
      <c r="AL138" s="80">
        <f t="shared" ca="1" si="83"/>
        <v>0</v>
      </c>
      <c r="AM138" s="97">
        <f t="shared" ca="1" si="83"/>
        <v>4</v>
      </c>
      <c r="AN138" s="97">
        <f t="shared" ca="1" si="83"/>
        <v>4</v>
      </c>
      <c r="AO138" s="95">
        <f ca="1">IF($Z$138="","",SUM(AM138:AN138))</f>
        <v>8</v>
      </c>
      <c r="AP138" s="97">
        <f t="shared" ca="1" si="83"/>
        <v>0</v>
      </c>
      <c r="AQ138" s="97">
        <f t="shared" ca="1" si="83"/>
        <v>0</v>
      </c>
      <c r="AR138" s="95">
        <f ca="1">IF($Z$138="","",SUM(AP138:AQ138))</f>
        <v>0</v>
      </c>
      <c r="AS138" s="97">
        <f t="shared" ca="1" si="53"/>
        <v>0</v>
      </c>
    </row>
    <row r="139" spans="1:45">
      <c r="A139" s="610"/>
      <c r="B139" s="610"/>
      <c r="C139" s="80" t="s">
        <v>259</v>
      </c>
      <c r="D139" s="80" t="str">
        <f ca="1">IF(OR($E139="",$E139=0),"",SUMIF($C$62:$C$111,$B138,D$62:D$111))</f>
        <v/>
      </c>
      <c r="E139" s="80">
        <f ca="1">IF($B138="","",COUNTIF(C$62:C$111,$B138))</f>
        <v>0</v>
      </c>
      <c r="F139" s="80" t="str">
        <f t="shared" ref="F139:S139" ca="1" si="84">IF(OR($E139="",$E139=0),"",SUMIF($C$62:$C$111,$B138,F$62:F$111))</f>
        <v/>
      </c>
      <c r="G139" s="97" t="str">
        <f t="shared" ca="1" si="84"/>
        <v/>
      </c>
      <c r="H139" s="97" t="str">
        <f t="shared" ca="1" si="84"/>
        <v/>
      </c>
      <c r="I139" s="95" t="str">
        <f t="shared" ca="1" si="84"/>
        <v/>
      </c>
      <c r="J139" s="97" t="str">
        <f t="shared" ca="1" si="84"/>
        <v/>
      </c>
      <c r="K139" s="97" t="str">
        <f t="shared" ca="1" si="84"/>
        <v/>
      </c>
      <c r="L139" s="97" t="str">
        <f t="shared" ca="1" si="84"/>
        <v/>
      </c>
      <c r="M139" s="80" t="str">
        <f t="shared" ca="1" si="84"/>
        <v/>
      </c>
      <c r="N139" s="80" t="str">
        <f t="shared" ca="1" si="84"/>
        <v/>
      </c>
      <c r="O139" s="97" t="str">
        <f t="shared" ca="1" si="84"/>
        <v/>
      </c>
      <c r="P139" s="97" t="str">
        <f t="shared" ca="1" si="84"/>
        <v/>
      </c>
      <c r="Q139" s="95">
        <f ca="1">IF(B$138="","",SUM(O139:P139))</f>
        <v>0</v>
      </c>
      <c r="R139" s="97" t="str">
        <f t="shared" ca="1" si="84"/>
        <v/>
      </c>
      <c r="S139" s="97" t="str">
        <f t="shared" ca="1" si="84"/>
        <v/>
      </c>
      <c r="T139" s="95">
        <f ca="1">IF(B$138="","",SUM(R139:S139))</f>
        <v>0</v>
      </c>
      <c r="U139" s="97" t="str">
        <f t="shared" ca="1" si="51"/>
        <v/>
      </c>
      <c r="Y139" s="610"/>
      <c r="Z139" s="610"/>
      <c r="AA139" s="80" t="s">
        <v>259</v>
      </c>
      <c r="AB139" s="80" t="str">
        <f ca="1">IF(OR($AC139="",$AC139=0),"",SUMIF($AA$62:$AA$111,$Z138,AB$62:AB$111))</f>
        <v/>
      </c>
      <c r="AC139" s="80">
        <f ca="1">IF($Z138="","",COUNTIF(AA$62:AA$111,$Z138))</f>
        <v>0</v>
      </c>
      <c r="AD139" s="80" t="str">
        <f t="shared" ref="AD139:AN139" ca="1" si="85">IF(OR($AC139="",$AC139=0),"",SUMIF($AA$62:$AA$111,$Z138,AD$62:AD$111))</f>
        <v/>
      </c>
      <c r="AE139" s="97" t="str">
        <f t="shared" ca="1" si="85"/>
        <v/>
      </c>
      <c r="AF139" s="97" t="str">
        <f t="shared" ca="1" si="85"/>
        <v/>
      </c>
      <c r="AG139" s="95" t="str">
        <f t="shared" ca="1" si="85"/>
        <v/>
      </c>
      <c r="AH139" s="97" t="str">
        <f t="shared" ca="1" si="85"/>
        <v/>
      </c>
      <c r="AI139" s="97" t="str">
        <f t="shared" ca="1" si="85"/>
        <v/>
      </c>
      <c r="AJ139" s="97" t="str">
        <f t="shared" ca="1" si="85"/>
        <v/>
      </c>
      <c r="AK139" s="80" t="str">
        <f t="shared" ca="1" si="85"/>
        <v/>
      </c>
      <c r="AL139" s="80" t="str">
        <f t="shared" ca="1" si="85"/>
        <v/>
      </c>
      <c r="AM139" s="97" t="str">
        <f t="shared" ca="1" si="85"/>
        <v/>
      </c>
      <c r="AN139" s="97" t="str">
        <f t="shared" ca="1" si="85"/>
        <v/>
      </c>
      <c r="AO139" s="95">
        <f ca="1">IF($Z$138="","",SUM(AM139:AN139))</f>
        <v>0</v>
      </c>
      <c r="AP139" s="97" t="str">
        <f ca="1">IF(OR($AC139="",$AC139=0),"",SUMIF($AA$62:$AA$111,$Z138,AP$62:AP$111))</f>
        <v/>
      </c>
      <c r="AQ139" s="97" t="str">
        <f ca="1">IF(OR($AC139="",$AC139=0),"",SUMIF($AA$62:$AA$111,$Z138,AQ$62:AQ$111))</f>
        <v/>
      </c>
      <c r="AR139" s="95">
        <f ca="1">IF($Z$138="","",SUM(AP139:AQ139))</f>
        <v>0</v>
      </c>
      <c r="AS139" s="97" t="str">
        <f t="shared" ca="1" si="53"/>
        <v/>
      </c>
    </row>
    <row r="140" spans="1:45">
      <c r="A140" s="610"/>
      <c r="B140" s="610"/>
      <c r="C140" s="84" t="s">
        <v>267</v>
      </c>
      <c r="D140" s="84">
        <f ca="1">IF($B138="","",SUM(D138:D139))</f>
        <v>0</v>
      </c>
      <c r="E140" s="84">
        <f ca="1">IF($B138="","",SUM(E138:E139))</f>
        <v>0</v>
      </c>
      <c r="F140" s="84">
        <f ca="1">IF($B138="","",SUM(F138:F139))</f>
        <v>0</v>
      </c>
      <c r="G140" s="96">
        <f t="shared" ref="G140:L140" ca="1" si="86">IF($B138="","",SUM(G138,G139))</f>
        <v>0</v>
      </c>
      <c r="H140" s="96">
        <f t="shared" ca="1" si="86"/>
        <v>0</v>
      </c>
      <c r="I140" s="99">
        <f t="shared" ca="1" si="86"/>
        <v>0</v>
      </c>
      <c r="J140" s="96">
        <f t="shared" ca="1" si="86"/>
        <v>0</v>
      </c>
      <c r="K140" s="96">
        <f t="shared" ca="1" si="86"/>
        <v>0</v>
      </c>
      <c r="L140" s="96">
        <f t="shared" ca="1" si="86"/>
        <v>0</v>
      </c>
      <c r="M140" s="84">
        <f ca="1">IF($B138="","",SUM(M138:M139))</f>
        <v>0</v>
      </c>
      <c r="N140" s="84">
        <f ca="1">IF($B138="","",SUM(N138:N139))</f>
        <v>0</v>
      </c>
      <c r="O140" s="96">
        <f ca="1">IF($B138="","",SUM(O138,O139))</f>
        <v>0</v>
      </c>
      <c r="P140" s="96">
        <f ca="1">IF($B138="","",SUM(P138,P139))</f>
        <v>0</v>
      </c>
      <c r="Q140" s="99">
        <f ca="1">IF(B$138="","",SUM(O140:P140))</f>
        <v>0</v>
      </c>
      <c r="R140" s="96">
        <f ca="1">IF($B138="","",SUM(R138,R139))</f>
        <v>0</v>
      </c>
      <c r="S140" s="96">
        <f ca="1">IF($B138="","",SUM(S138,S139))</f>
        <v>0</v>
      </c>
      <c r="T140" s="99">
        <f ca="1">IF(B$138="","",SUM(R140:S140))</f>
        <v>0</v>
      </c>
      <c r="U140" s="96" t="str">
        <f t="shared" ca="1" si="51"/>
        <v/>
      </c>
      <c r="Y140" s="610"/>
      <c r="Z140" s="610"/>
      <c r="AA140" s="84" t="s">
        <v>267</v>
      </c>
      <c r="AB140" s="84">
        <f ca="1">IF($Z138="","",SUM(AB138:AB139))</f>
        <v>23</v>
      </c>
      <c r="AC140" s="84">
        <f t="shared" ref="AC140:AQ140" ca="1" si="87">IF($Z138="","",SUM(AC138,AC139))</f>
        <v>2</v>
      </c>
      <c r="AD140" s="84">
        <f t="shared" ca="1" si="87"/>
        <v>23</v>
      </c>
      <c r="AE140" s="96">
        <f t="shared" ca="1" si="87"/>
        <v>0</v>
      </c>
      <c r="AF140" s="96">
        <f t="shared" ca="1" si="87"/>
        <v>2</v>
      </c>
      <c r="AG140" s="99">
        <f t="shared" ca="1" si="87"/>
        <v>23</v>
      </c>
      <c r="AH140" s="96">
        <f t="shared" ca="1" si="87"/>
        <v>1</v>
      </c>
      <c r="AI140" s="96">
        <f t="shared" ca="1" si="87"/>
        <v>0</v>
      </c>
      <c r="AJ140" s="96">
        <f t="shared" ca="1" si="87"/>
        <v>0</v>
      </c>
      <c r="AK140" s="84">
        <f t="shared" ca="1" si="87"/>
        <v>5</v>
      </c>
      <c r="AL140" s="84">
        <f t="shared" ca="1" si="87"/>
        <v>0</v>
      </c>
      <c r="AM140" s="96">
        <f t="shared" ca="1" si="87"/>
        <v>4</v>
      </c>
      <c r="AN140" s="96">
        <f t="shared" ca="1" si="87"/>
        <v>4</v>
      </c>
      <c r="AO140" s="99">
        <f ca="1">IF($Z$138="","",SUM(AM140:AN140))</f>
        <v>8</v>
      </c>
      <c r="AP140" s="96">
        <f t="shared" ca="1" si="87"/>
        <v>0</v>
      </c>
      <c r="AQ140" s="96">
        <f t="shared" ca="1" si="87"/>
        <v>0</v>
      </c>
      <c r="AR140" s="99">
        <f ca="1">IF($Z$138="","",SUM(AP140:AQ140))</f>
        <v>0</v>
      </c>
      <c r="AS140" s="96">
        <f t="shared" ca="1" si="53"/>
        <v>0</v>
      </c>
    </row>
    <row r="141" spans="1:45">
      <c r="A141" s="610">
        <f>A138+1</f>
        <v>8</v>
      </c>
      <c r="B141" s="610" t="str">
        <f ca="1">IF(Rosters!B18="","",Rosters!B18)</f>
        <v>71</v>
      </c>
      <c r="C141" s="80" t="s">
        <v>256</v>
      </c>
      <c r="D141" s="80">
        <f ca="1">IF(OR($E141="",$E141=0),"",SUMIF($C$3:$C$52,$B141,D$3:D$52))</f>
        <v>9</v>
      </c>
      <c r="E141" s="80">
        <f ca="1">IF($B141="","",COUNTIF(C$3:C$52,$B141))</f>
        <v>7</v>
      </c>
      <c r="F141" s="80">
        <f t="shared" ref="F141:P141" ca="1" si="88">IF(OR($E141="",$E141=0),"",SUMIF($C$3:$C$52,$B141,F$3:F$52))</f>
        <v>-1</v>
      </c>
      <c r="G141" s="97">
        <f t="shared" ca="1" si="88"/>
        <v>0</v>
      </c>
      <c r="H141" s="97">
        <f t="shared" ca="1" si="88"/>
        <v>4</v>
      </c>
      <c r="I141" s="95">
        <f t="shared" ca="1" si="88"/>
        <v>6</v>
      </c>
      <c r="J141" s="97">
        <f t="shared" ca="1" si="88"/>
        <v>4</v>
      </c>
      <c r="K141" s="97">
        <f t="shared" ca="1" si="88"/>
        <v>0</v>
      </c>
      <c r="L141" s="97">
        <f t="shared" ca="1" si="88"/>
        <v>0</v>
      </c>
      <c r="M141" s="80">
        <f t="shared" ca="1" si="88"/>
        <v>7</v>
      </c>
      <c r="N141" s="80">
        <f t="shared" ca="1" si="88"/>
        <v>0</v>
      </c>
      <c r="O141" s="97">
        <f t="shared" ca="1" si="88"/>
        <v>0</v>
      </c>
      <c r="P141" s="97">
        <f t="shared" ca="1" si="88"/>
        <v>0</v>
      </c>
      <c r="Q141" s="95">
        <f ca="1">IF(B$141="","",SUM(O141:P141))</f>
        <v>0</v>
      </c>
      <c r="R141" s="97">
        <f ca="1">IF(OR($E141="",$E141=0),"",SUMIF($C$3:$C$52,$B141,R$3:R$52))</f>
        <v>0</v>
      </c>
      <c r="S141" s="97">
        <f ca="1">IF(OR($E141="",$E141=0),"",SUMIF($C$3:$C$52,$B141,S$3:S$52))</f>
        <v>0</v>
      </c>
      <c r="T141" s="95">
        <f ca="1">IF(B$141="","",SUM(R141:S141))</f>
        <v>0</v>
      </c>
      <c r="U141" s="97">
        <f ca="1">IF(OR(M141="",M141=0),"",T141/M141)</f>
        <v>0</v>
      </c>
      <c r="Y141" s="610">
        <f>Y138+1</f>
        <v>8</v>
      </c>
      <c r="Z141" s="610" t="str">
        <f ca="1">IF(Rosters!H18="","",Rosters!H18)</f>
        <v>46</v>
      </c>
      <c r="AA141" s="80" t="s">
        <v>256</v>
      </c>
      <c r="AB141" s="80" t="str">
        <f ca="1">IF(OR($AC141="",$AC141=0),"",SUMIF($AA$3:$AA$52,$Z141,AB$3:AB$52))</f>
        <v/>
      </c>
      <c r="AC141" s="80">
        <f ca="1">IF($Z141="","",COUNTIF(AA$3:AA$52,$Z141))</f>
        <v>0</v>
      </c>
      <c r="AD141" s="80" t="str">
        <f t="shared" ref="AD141:AQ141" ca="1" si="89">IF(OR($AC141="",$AC141=0),"",SUMIF($AA$3:$AA$52,$Z141,AD$3:AD$52))</f>
        <v/>
      </c>
      <c r="AE141" s="97" t="str">
        <f t="shared" ca="1" si="89"/>
        <v/>
      </c>
      <c r="AF141" s="97" t="str">
        <f t="shared" ca="1" si="89"/>
        <v/>
      </c>
      <c r="AG141" s="95" t="str">
        <f t="shared" ca="1" si="89"/>
        <v/>
      </c>
      <c r="AH141" s="97" t="str">
        <f t="shared" ca="1" si="89"/>
        <v/>
      </c>
      <c r="AI141" s="97" t="str">
        <f t="shared" ca="1" si="89"/>
        <v/>
      </c>
      <c r="AJ141" s="97" t="str">
        <f t="shared" ca="1" si="89"/>
        <v/>
      </c>
      <c r="AK141" s="80" t="str">
        <f t="shared" ca="1" si="89"/>
        <v/>
      </c>
      <c r="AL141" s="80" t="str">
        <f t="shared" ca="1" si="89"/>
        <v/>
      </c>
      <c r="AM141" s="97" t="str">
        <f t="shared" ca="1" si="89"/>
        <v/>
      </c>
      <c r="AN141" s="97" t="str">
        <f t="shared" ca="1" si="89"/>
        <v/>
      </c>
      <c r="AO141" s="95">
        <f ca="1">IF($Z$141="","",SUM(AM141:AN141))</f>
        <v>0</v>
      </c>
      <c r="AP141" s="97" t="str">
        <f t="shared" ca="1" si="89"/>
        <v/>
      </c>
      <c r="AQ141" s="97" t="str">
        <f t="shared" ca="1" si="89"/>
        <v/>
      </c>
      <c r="AR141" s="95">
        <f ca="1">IF($Z$141="","",SUM(AP141:AQ141))</f>
        <v>0</v>
      </c>
      <c r="AS141" s="97" t="str">
        <f t="shared" ca="1" si="53"/>
        <v/>
      </c>
    </row>
    <row r="142" spans="1:45">
      <c r="A142" s="610"/>
      <c r="B142" s="610"/>
      <c r="C142" s="80" t="s">
        <v>259</v>
      </c>
      <c r="D142" s="80">
        <f ca="1">IF(OR($E142="",$E142=0),"",SUMIF($C$62:$C$111,$B141,D$62:D$111))</f>
        <v>12</v>
      </c>
      <c r="E142" s="80">
        <f ca="1">IF($B141="","",COUNTIF(C$62:C$111,$B141))</f>
        <v>5</v>
      </c>
      <c r="F142" s="80">
        <f t="shared" ref="F142:S142" ca="1" si="90">IF(OR($E142="",$E142=0),"",SUMIF($C$62:$C$111,$B141,F$62:F$111))</f>
        <v>-3</v>
      </c>
      <c r="G142" s="97">
        <f t="shared" ca="1" si="90"/>
        <v>0</v>
      </c>
      <c r="H142" s="97">
        <f t="shared" ca="1" si="90"/>
        <v>2</v>
      </c>
      <c r="I142" s="95">
        <f t="shared" ca="1" si="90"/>
        <v>-3</v>
      </c>
      <c r="J142" s="97">
        <f t="shared" ca="1" si="90"/>
        <v>0</v>
      </c>
      <c r="K142" s="97">
        <f t="shared" ca="1" si="90"/>
        <v>0</v>
      </c>
      <c r="L142" s="97">
        <f t="shared" ca="1" si="90"/>
        <v>0</v>
      </c>
      <c r="M142" s="80">
        <f t="shared" ca="1" si="90"/>
        <v>6</v>
      </c>
      <c r="N142" s="80">
        <f t="shared" ca="1" si="90"/>
        <v>0</v>
      </c>
      <c r="O142" s="97">
        <f t="shared" ca="1" si="90"/>
        <v>3</v>
      </c>
      <c r="P142" s="97">
        <f t="shared" ca="1" si="90"/>
        <v>0</v>
      </c>
      <c r="Q142" s="95">
        <f ca="1">IF(B$141="","",SUM(O142:P142))</f>
        <v>3</v>
      </c>
      <c r="R142" s="97">
        <f t="shared" ca="1" si="90"/>
        <v>0</v>
      </c>
      <c r="S142" s="97">
        <f t="shared" ca="1" si="90"/>
        <v>0</v>
      </c>
      <c r="T142" s="95">
        <f ca="1">IF(B$141="","",SUM(R142:S142))</f>
        <v>0</v>
      </c>
      <c r="U142" s="97">
        <f t="shared" ca="1" si="51"/>
        <v>0</v>
      </c>
      <c r="Y142" s="610"/>
      <c r="Z142" s="610"/>
      <c r="AA142" s="80" t="s">
        <v>259</v>
      </c>
      <c r="AB142" s="80" t="str">
        <f ca="1">IF(OR($AC142="",$AC142=0),"",SUMIF($AA$62:$AA$111,$Z141,AB$62:AB$111))</f>
        <v/>
      </c>
      <c r="AC142" s="80">
        <f ca="1">IF($Z141="","",COUNTIF(AA$62:AA$111,$Z141))</f>
        <v>0</v>
      </c>
      <c r="AD142" s="80" t="str">
        <f t="shared" ref="AD142:AN142" ca="1" si="91">IF(OR($AC142="",$AC142=0),"",SUMIF($AA$62:$AA$111,$Z141,AD$62:AD$111))</f>
        <v/>
      </c>
      <c r="AE142" s="97" t="str">
        <f t="shared" ca="1" si="91"/>
        <v/>
      </c>
      <c r="AF142" s="97" t="str">
        <f t="shared" ca="1" si="91"/>
        <v/>
      </c>
      <c r="AG142" s="95" t="str">
        <f t="shared" ca="1" si="91"/>
        <v/>
      </c>
      <c r="AH142" s="97" t="str">
        <f t="shared" ca="1" si="91"/>
        <v/>
      </c>
      <c r="AI142" s="97" t="str">
        <f t="shared" ca="1" si="91"/>
        <v/>
      </c>
      <c r="AJ142" s="97" t="str">
        <f t="shared" ca="1" si="91"/>
        <v/>
      </c>
      <c r="AK142" s="80" t="str">
        <f t="shared" ca="1" si="91"/>
        <v/>
      </c>
      <c r="AL142" s="80" t="str">
        <f t="shared" ca="1" si="91"/>
        <v/>
      </c>
      <c r="AM142" s="97" t="str">
        <f t="shared" ca="1" si="91"/>
        <v/>
      </c>
      <c r="AN142" s="97" t="str">
        <f t="shared" ca="1" si="91"/>
        <v/>
      </c>
      <c r="AO142" s="95">
        <f ca="1">IF($Z$141="","",SUM(AM142:AN142))</f>
        <v>0</v>
      </c>
      <c r="AP142" s="97" t="str">
        <f ca="1">IF(OR($AC142="",$AC142=0),"",SUMIF($AA$62:$AA$111,$Z141,AP$62:AP$111))</f>
        <v/>
      </c>
      <c r="AQ142" s="97" t="str">
        <f ca="1">IF(OR($AC142="",$AC142=0),"",SUMIF($AA$62:$AA$111,$Z141,AQ$62:AQ$111))</f>
        <v/>
      </c>
      <c r="AR142" s="95">
        <f ca="1">IF($Z$141="","",SUM(AP142:AQ142))</f>
        <v>0</v>
      </c>
      <c r="AS142" s="97" t="str">
        <f t="shared" ca="1" si="53"/>
        <v/>
      </c>
    </row>
    <row r="143" spans="1:45">
      <c r="A143" s="610"/>
      <c r="B143" s="610"/>
      <c r="C143" s="84" t="s">
        <v>267</v>
      </c>
      <c r="D143" s="84">
        <f ca="1">IF($B141="","",SUM(D141:D142))</f>
        <v>21</v>
      </c>
      <c r="E143" s="84">
        <f ca="1">IF($B141="","",SUM(E141:E142))</f>
        <v>12</v>
      </c>
      <c r="F143" s="84">
        <f ca="1">IF($B141="","",SUM(F141:F142))</f>
        <v>-4</v>
      </c>
      <c r="G143" s="96">
        <f t="shared" ref="G143:L143" ca="1" si="92">IF($B141="","",SUM(G141,G142))</f>
        <v>0</v>
      </c>
      <c r="H143" s="96">
        <f t="shared" ca="1" si="92"/>
        <v>6</v>
      </c>
      <c r="I143" s="99">
        <f t="shared" ca="1" si="92"/>
        <v>3</v>
      </c>
      <c r="J143" s="96">
        <f t="shared" ca="1" si="92"/>
        <v>4</v>
      </c>
      <c r="K143" s="96">
        <f t="shared" ca="1" si="92"/>
        <v>0</v>
      </c>
      <c r="L143" s="96">
        <f t="shared" ca="1" si="92"/>
        <v>0</v>
      </c>
      <c r="M143" s="84">
        <f ca="1">IF($B141="","",SUM(M141:M142))</f>
        <v>13</v>
      </c>
      <c r="N143" s="84">
        <f ca="1">IF($B141="","",SUM(N141:N142))</f>
        <v>0</v>
      </c>
      <c r="O143" s="96">
        <f ca="1">IF($B141="","",SUM(O141,O142))</f>
        <v>3</v>
      </c>
      <c r="P143" s="96">
        <f ca="1">IF($B141="","",SUM(P141,P142))</f>
        <v>0</v>
      </c>
      <c r="Q143" s="99">
        <f ca="1">IF(B$141="","",SUM(O143:P143))</f>
        <v>3</v>
      </c>
      <c r="R143" s="96">
        <f ca="1">IF($B141="","",SUM(R141,R142))</f>
        <v>0</v>
      </c>
      <c r="S143" s="96">
        <f ca="1">IF($B141="","",SUM(S141,S142))</f>
        <v>0</v>
      </c>
      <c r="T143" s="99">
        <f ca="1">IF(B$141="","",SUM(R143:S143))</f>
        <v>0</v>
      </c>
      <c r="U143" s="96">
        <f t="shared" ca="1" si="51"/>
        <v>0</v>
      </c>
      <c r="Y143" s="610"/>
      <c r="Z143" s="610"/>
      <c r="AA143" s="84" t="s">
        <v>267</v>
      </c>
      <c r="AB143" s="84">
        <f ca="1">IF($Z141="","",SUM(AB141:AB142))</f>
        <v>0</v>
      </c>
      <c r="AC143" s="84">
        <f t="shared" ref="AC143:AQ143" ca="1" si="93">IF($Z141="","",SUM(AC141,AC142))</f>
        <v>0</v>
      </c>
      <c r="AD143" s="84">
        <f t="shared" ca="1" si="93"/>
        <v>0</v>
      </c>
      <c r="AE143" s="96">
        <f t="shared" ca="1" si="93"/>
        <v>0</v>
      </c>
      <c r="AF143" s="96">
        <f t="shared" ca="1" si="93"/>
        <v>0</v>
      </c>
      <c r="AG143" s="99">
        <f t="shared" ca="1" si="93"/>
        <v>0</v>
      </c>
      <c r="AH143" s="96">
        <f t="shared" ca="1" si="93"/>
        <v>0</v>
      </c>
      <c r="AI143" s="96">
        <f t="shared" ca="1" si="93"/>
        <v>0</v>
      </c>
      <c r="AJ143" s="96">
        <f t="shared" ca="1" si="93"/>
        <v>0</v>
      </c>
      <c r="AK143" s="84">
        <f t="shared" ca="1" si="93"/>
        <v>0</v>
      </c>
      <c r="AL143" s="84">
        <f t="shared" ca="1" si="93"/>
        <v>0</v>
      </c>
      <c r="AM143" s="96">
        <f t="shared" ca="1" si="93"/>
        <v>0</v>
      </c>
      <c r="AN143" s="96">
        <f t="shared" ca="1" si="93"/>
        <v>0</v>
      </c>
      <c r="AO143" s="99">
        <f ca="1">IF($Z$141="","",SUM(AM143:AN143))</f>
        <v>0</v>
      </c>
      <c r="AP143" s="96">
        <f t="shared" ca="1" si="93"/>
        <v>0</v>
      </c>
      <c r="AQ143" s="96">
        <f t="shared" ca="1" si="93"/>
        <v>0</v>
      </c>
      <c r="AR143" s="99">
        <f ca="1">IF($Z$141="","",SUM(AP143:AQ143))</f>
        <v>0</v>
      </c>
      <c r="AS143" s="96" t="str">
        <f t="shared" ca="1" si="53"/>
        <v/>
      </c>
    </row>
    <row r="144" spans="1:45">
      <c r="A144" s="610">
        <f>A141+1</f>
        <v>9</v>
      </c>
      <c r="B144" s="610" t="str">
        <f ca="1">IF(Rosters!B19="","",Rosters!B19)</f>
        <v>68</v>
      </c>
      <c r="C144" s="80" t="s">
        <v>256</v>
      </c>
      <c r="D144" s="80">
        <f ca="1">IF(OR($E144="",$E144=0),"",SUMIF($C$3:$C$52,$B144,D$3:D$52))</f>
        <v>6</v>
      </c>
      <c r="E144" s="80">
        <f ca="1">IF($B144="","",COUNTIF(C$3:C$52,$B144))</f>
        <v>8</v>
      </c>
      <c r="F144" s="80" t="e">
        <f t="shared" ref="F144:P144" ca="1" si="94">IF(OR($E144="",$E144=0),"",SUMIF($C$3:$C$52,$B144,F$3:F$52))</f>
        <v>#VALUE!</v>
      </c>
      <c r="G144" s="97">
        <f t="shared" ca="1" si="94"/>
        <v>1</v>
      </c>
      <c r="H144" s="97">
        <f t="shared" ca="1" si="94"/>
        <v>1</v>
      </c>
      <c r="I144" s="95">
        <f t="shared" ca="1" si="94"/>
        <v>0</v>
      </c>
      <c r="J144" s="97">
        <f t="shared" ca="1" si="94"/>
        <v>1</v>
      </c>
      <c r="K144" s="97">
        <f t="shared" ca="1" si="94"/>
        <v>0</v>
      </c>
      <c r="L144" s="97">
        <f t="shared" ca="1" si="94"/>
        <v>0</v>
      </c>
      <c r="M144" s="80">
        <f t="shared" ca="1" si="94"/>
        <v>8</v>
      </c>
      <c r="N144" s="80">
        <f t="shared" ca="1" si="94"/>
        <v>0</v>
      </c>
      <c r="O144" s="97">
        <f t="shared" ca="1" si="94"/>
        <v>1</v>
      </c>
      <c r="P144" s="97">
        <f t="shared" ca="1" si="94"/>
        <v>0</v>
      </c>
      <c r="Q144" s="95">
        <f ca="1">IF(B$144="","",SUM(O144:P144))</f>
        <v>1</v>
      </c>
      <c r="R144" s="97">
        <f ca="1">IF(OR($E144="",$E144=0),"",SUMIF($C$3:$C$52,$B144,R$3:R$52))</f>
        <v>0</v>
      </c>
      <c r="S144" s="97">
        <f ca="1">IF(OR($E144="",$E144=0),"",SUMIF($C$3:$C$52,$B144,S$3:S$52))</f>
        <v>0</v>
      </c>
      <c r="T144" s="95">
        <f ca="1">IF(B$144="","",SUM(R144:S144))</f>
        <v>0</v>
      </c>
      <c r="U144" s="97">
        <f t="shared" ca="1" si="51"/>
        <v>0</v>
      </c>
      <c r="Y144" s="610">
        <f>Y141+1</f>
        <v>9</v>
      </c>
      <c r="Z144" s="610" t="str">
        <f ca="1">IF(Rosters!H19="","",Rosters!H19)</f>
        <v>68</v>
      </c>
      <c r="AA144" s="80" t="s">
        <v>256</v>
      </c>
      <c r="AB144" s="80" t="str">
        <f ca="1">IF(OR($AC144="",$AC144=0),"",SUMIF($AA$3:$AA$52,$Z144,AB$3:AB$52))</f>
        <v/>
      </c>
      <c r="AC144" s="80">
        <f ca="1">IF($Z144="","",COUNTIF(AA$3:AA$52,$Z144))</f>
        <v>0</v>
      </c>
      <c r="AD144" s="80" t="str">
        <f t="shared" ref="AD144:AQ144" ca="1" si="95">IF(OR($AC144="",$AC144=0),"",SUMIF($AA$3:$AA$52,$Z144,AD$3:AD$52))</f>
        <v/>
      </c>
      <c r="AE144" s="97" t="str">
        <f t="shared" ca="1" si="95"/>
        <v/>
      </c>
      <c r="AF144" s="97" t="str">
        <f t="shared" ca="1" si="95"/>
        <v/>
      </c>
      <c r="AG144" s="95" t="str">
        <f t="shared" ca="1" si="95"/>
        <v/>
      </c>
      <c r="AH144" s="97" t="str">
        <f t="shared" ca="1" si="95"/>
        <v/>
      </c>
      <c r="AI144" s="97" t="str">
        <f t="shared" ca="1" si="95"/>
        <v/>
      </c>
      <c r="AJ144" s="97" t="str">
        <f t="shared" ca="1" si="95"/>
        <v/>
      </c>
      <c r="AK144" s="80" t="str">
        <f t="shared" ca="1" si="95"/>
        <v/>
      </c>
      <c r="AL144" s="80" t="str">
        <f t="shared" ca="1" si="95"/>
        <v/>
      </c>
      <c r="AM144" s="97" t="str">
        <f t="shared" ca="1" si="95"/>
        <v/>
      </c>
      <c r="AN144" s="97" t="str">
        <f t="shared" ca="1" si="95"/>
        <v/>
      </c>
      <c r="AO144" s="95">
        <f ca="1">IF($Z$144="","",SUM(AM144:AN144))</f>
        <v>0</v>
      </c>
      <c r="AP144" s="97" t="str">
        <f t="shared" ca="1" si="95"/>
        <v/>
      </c>
      <c r="AQ144" s="97" t="str">
        <f t="shared" ca="1" si="95"/>
        <v/>
      </c>
      <c r="AR144" s="95">
        <f ca="1">IF($Z$144="","",SUM(AP144:AQ144))</f>
        <v>0</v>
      </c>
      <c r="AS144" s="97" t="str">
        <f t="shared" ca="1" si="53"/>
        <v/>
      </c>
    </row>
    <row r="145" spans="1:45">
      <c r="A145" s="610"/>
      <c r="B145" s="610"/>
      <c r="C145" s="80" t="s">
        <v>259</v>
      </c>
      <c r="D145" s="80">
        <f ca="1">IF(OR($E145="",$E145=0),"",SUMIF($C$62:$C$111,$B144,D$62:D$111))</f>
        <v>2</v>
      </c>
      <c r="E145" s="80">
        <f ca="1">IF($B144="","",COUNTIF(C$62:C$111,$B144))</f>
        <v>6</v>
      </c>
      <c r="F145" s="80">
        <f t="shared" ref="F145:S145" ca="1" si="96">IF(OR($E145="",$E145=0),"",SUMIF($C$62:$C$111,$B144,F$62:F$111))</f>
        <v>-39</v>
      </c>
      <c r="G145" s="97">
        <f t="shared" ca="1" si="96"/>
        <v>1</v>
      </c>
      <c r="H145" s="97">
        <f t="shared" ca="1" si="96"/>
        <v>1</v>
      </c>
      <c r="I145" s="95">
        <f t="shared" ca="1" si="96"/>
        <v>2</v>
      </c>
      <c r="J145" s="97">
        <f t="shared" ca="1" si="96"/>
        <v>1</v>
      </c>
      <c r="K145" s="97">
        <f t="shared" ca="1" si="96"/>
        <v>0</v>
      </c>
      <c r="L145" s="97">
        <f t="shared" ca="1" si="96"/>
        <v>0</v>
      </c>
      <c r="M145" s="80">
        <f t="shared" ca="1" si="96"/>
        <v>6</v>
      </c>
      <c r="N145" s="80">
        <f t="shared" ca="1" si="96"/>
        <v>0</v>
      </c>
      <c r="O145" s="97">
        <f t="shared" ca="1" si="96"/>
        <v>0</v>
      </c>
      <c r="P145" s="97">
        <f t="shared" ca="1" si="96"/>
        <v>0</v>
      </c>
      <c r="Q145" s="95">
        <f ca="1">IF(B$144="","",SUM(O145:P145))</f>
        <v>0</v>
      </c>
      <c r="R145" s="97">
        <f t="shared" ca="1" si="96"/>
        <v>0</v>
      </c>
      <c r="S145" s="97">
        <f t="shared" ca="1" si="96"/>
        <v>0</v>
      </c>
      <c r="T145" s="95">
        <f ca="1">IF(B$144="","",SUM(R145:S145))</f>
        <v>0</v>
      </c>
      <c r="U145" s="97">
        <f t="shared" ca="1" si="51"/>
        <v>0</v>
      </c>
      <c r="Y145" s="610"/>
      <c r="Z145" s="610"/>
      <c r="AA145" s="80" t="s">
        <v>259</v>
      </c>
      <c r="AB145" s="80" t="str">
        <f ca="1">IF(OR($AC145="",$AC145=0),"",SUMIF($AA$62:$AA$111,$Z144,AB$62:AB$111))</f>
        <v/>
      </c>
      <c r="AC145" s="80">
        <f ca="1">IF($Z144="","",COUNTIF(AA$62:AA$111,$Z144))</f>
        <v>0</v>
      </c>
      <c r="AD145" s="80" t="str">
        <f t="shared" ref="AD145:AN145" ca="1" si="97">IF(OR($AC145="",$AC145=0),"",SUMIF($AA$62:$AA$111,$Z144,AD$62:AD$111))</f>
        <v/>
      </c>
      <c r="AE145" s="97" t="str">
        <f t="shared" ca="1" si="97"/>
        <v/>
      </c>
      <c r="AF145" s="97" t="str">
        <f t="shared" ca="1" si="97"/>
        <v/>
      </c>
      <c r="AG145" s="95" t="str">
        <f t="shared" ca="1" si="97"/>
        <v/>
      </c>
      <c r="AH145" s="97" t="str">
        <f t="shared" ca="1" si="97"/>
        <v/>
      </c>
      <c r="AI145" s="97" t="str">
        <f t="shared" ca="1" si="97"/>
        <v/>
      </c>
      <c r="AJ145" s="97" t="str">
        <f t="shared" ca="1" si="97"/>
        <v/>
      </c>
      <c r="AK145" s="80" t="str">
        <f t="shared" ca="1" si="97"/>
        <v/>
      </c>
      <c r="AL145" s="80" t="str">
        <f t="shared" ca="1" si="97"/>
        <v/>
      </c>
      <c r="AM145" s="97" t="str">
        <f t="shared" ca="1" si="97"/>
        <v/>
      </c>
      <c r="AN145" s="97" t="str">
        <f t="shared" ca="1" si="97"/>
        <v/>
      </c>
      <c r="AO145" s="95">
        <f ca="1">IF($Z$144="","",SUM(AM145:AN145))</f>
        <v>0</v>
      </c>
      <c r="AP145" s="97" t="str">
        <f ca="1">IF(OR($AC145="",$AC145=0),"",SUMIF($AA$62:$AA$111,$Z144,AP$62:AP$111))</f>
        <v/>
      </c>
      <c r="AQ145" s="97" t="str">
        <f ca="1">IF(OR($AC145="",$AC145=0),"",SUMIF($AA$62:$AA$111,$Z144,AQ$62:AQ$111))</f>
        <v/>
      </c>
      <c r="AR145" s="95">
        <f ca="1">IF($Z$144="","",SUM(AP145:AQ145))</f>
        <v>0</v>
      </c>
      <c r="AS145" s="97" t="str">
        <f t="shared" ca="1" si="53"/>
        <v/>
      </c>
    </row>
    <row r="146" spans="1:45">
      <c r="A146" s="610"/>
      <c r="B146" s="610"/>
      <c r="C146" s="84" t="s">
        <v>267</v>
      </c>
      <c r="D146" s="84">
        <f ca="1">IF($B144="","",SUM(D144:D145))</f>
        <v>8</v>
      </c>
      <c r="E146" s="84">
        <f ca="1">IF($B144="","",SUM(E144:E145))</f>
        <v>14</v>
      </c>
      <c r="F146" s="84" t="e">
        <f ca="1">IF($B144="","",SUM(F144:F145))</f>
        <v>#VALUE!</v>
      </c>
      <c r="G146" s="96">
        <f t="shared" ref="G146:L146" ca="1" si="98">IF($B144="","",SUM(G144,G145))</f>
        <v>2</v>
      </c>
      <c r="H146" s="96">
        <f t="shared" ca="1" si="98"/>
        <v>2</v>
      </c>
      <c r="I146" s="99">
        <f t="shared" ca="1" si="98"/>
        <v>2</v>
      </c>
      <c r="J146" s="96">
        <f t="shared" ca="1" si="98"/>
        <v>2</v>
      </c>
      <c r="K146" s="96">
        <f t="shared" ca="1" si="98"/>
        <v>0</v>
      </c>
      <c r="L146" s="96">
        <f t="shared" ca="1" si="98"/>
        <v>0</v>
      </c>
      <c r="M146" s="84">
        <f ca="1">IF($B144="","",SUM(M144:M145))</f>
        <v>14</v>
      </c>
      <c r="N146" s="84">
        <f ca="1">IF($B144="","",SUM(N144:N145))</f>
        <v>0</v>
      </c>
      <c r="O146" s="96">
        <f ca="1">IF($B144="","",SUM(O144,O145))</f>
        <v>1</v>
      </c>
      <c r="P146" s="96">
        <f ca="1">IF($B144="","",SUM(P144,P145))</f>
        <v>0</v>
      </c>
      <c r="Q146" s="99">
        <f ca="1">IF(B$144="","",SUM(O146:P146))</f>
        <v>1</v>
      </c>
      <c r="R146" s="96">
        <f ca="1">IF($B144="","",SUM(R144,R145))</f>
        <v>0</v>
      </c>
      <c r="S146" s="96">
        <f ca="1">IF($B144="","",SUM(S144,S145))</f>
        <v>0</v>
      </c>
      <c r="T146" s="99">
        <f ca="1">IF(B$144="","",SUM(R146:S146))</f>
        <v>0</v>
      </c>
      <c r="U146" s="96">
        <f t="shared" ca="1" si="51"/>
        <v>0</v>
      </c>
      <c r="Y146" s="610"/>
      <c r="Z146" s="610"/>
      <c r="AA146" s="84" t="s">
        <v>267</v>
      </c>
      <c r="AB146" s="84">
        <f ca="1">IF($Z144="","",SUM(AB144:AB145))</f>
        <v>0</v>
      </c>
      <c r="AC146" s="84">
        <f t="shared" ref="AC146:AQ146" ca="1" si="99">IF($Z144="","",SUM(AC144,AC145))</f>
        <v>0</v>
      </c>
      <c r="AD146" s="84">
        <f t="shared" ca="1" si="99"/>
        <v>0</v>
      </c>
      <c r="AE146" s="96">
        <f t="shared" ca="1" si="99"/>
        <v>0</v>
      </c>
      <c r="AF146" s="96">
        <f t="shared" ca="1" si="99"/>
        <v>0</v>
      </c>
      <c r="AG146" s="99">
        <f t="shared" ca="1" si="99"/>
        <v>0</v>
      </c>
      <c r="AH146" s="96">
        <f t="shared" ca="1" si="99"/>
        <v>0</v>
      </c>
      <c r="AI146" s="96">
        <f t="shared" ca="1" si="99"/>
        <v>0</v>
      </c>
      <c r="AJ146" s="96">
        <f t="shared" ca="1" si="99"/>
        <v>0</v>
      </c>
      <c r="AK146" s="84">
        <f t="shared" ca="1" si="99"/>
        <v>0</v>
      </c>
      <c r="AL146" s="84">
        <f t="shared" ca="1" si="99"/>
        <v>0</v>
      </c>
      <c r="AM146" s="96">
        <f t="shared" ca="1" si="99"/>
        <v>0</v>
      </c>
      <c r="AN146" s="96">
        <f t="shared" ca="1" si="99"/>
        <v>0</v>
      </c>
      <c r="AO146" s="99">
        <f ca="1">IF($Z$144="","",SUM(AM146:AN146))</f>
        <v>0</v>
      </c>
      <c r="AP146" s="96">
        <f t="shared" ca="1" si="99"/>
        <v>0</v>
      </c>
      <c r="AQ146" s="96">
        <f t="shared" ca="1" si="99"/>
        <v>0</v>
      </c>
      <c r="AR146" s="99">
        <f ca="1">IF($Z$144="","",SUM(AP146:AQ146))</f>
        <v>0</v>
      </c>
      <c r="AS146" s="96" t="str">
        <f t="shared" ca="1" si="53"/>
        <v/>
      </c>
    </row>
    <row r="147" spans="1:45">
      <c r="A147" s="610">
        <f>A144+1</f>
        <v>10</v>
      </c>
      <c r="B147" s="610" t="str">
        <f ca="1">IF(Rosters!B20="","",Rosters!B20)</f>
        <v>69</v>
      </c>
      <c r="C147" s="80" t="s">
        <v>256</v>
      </c>
      <c r="D147" s="80" t="str">
        <f ca="1">IF(OR($E147="",$E147=0),"",SUMIF($C$3:$C$52,$B147,D$3:D$52))</f>
        <v/>
      </c>
      <c r="E147" s="80">
        <f ca="1">IF($B147="","",COUNTIF(C$3:C$52,$B147))</f>
        <v>0</v>
      </c>
      <c r="F147" s="80" t="str">
        <f t="shared" ref="F147:P147" ca="1" si="100">IF(OR($E147="",$E147=0),"",SUMIF($C$3:$C$52,$B147,F$3:F$52))</f>
        <v/>
      </c>
      <c r="G147" s="97" t="str">
        <f t="shared" ca="1" si="100"/>
        <v/>
      </c>
      <c r="H147" s="97" t="str">
        <f t="shared" ca="1" si="100"/>
        <v/>
      </c>
      <c r="I147" s="95" t="str">
        <f t="shared" ca="1" si="100"/>
        <v/>
      </c>
      <c r="J147" s="97" t="str">
        <f t="shared" ca="1" si="100"/>
        <v/>
      </c>
      <c r="K147" s="97" t="str">
        <f t="shared" ca="1" si="100"/>
        <v/>
      </c>
      <c r="L147" s="97" t="str">
        <f t="shared" ca="1" si="100"/>
        <v/>
      </c>
      <c r="M147" s="80" t="str">
        <f t="shared" ca="1" si="100"/>
        <v/>
      </c>
      <c r="N147" s="80" t="str">
        <f t="shared" ca="1" si="100"/>
        <v/>
      </c>
      <c r="O147" s="97" t="str">
        <f t="shared" ca="1" si="100"/>
        <v/>
      </c>
      <c r="P147" s="97" t="str">
        <f t="shared" ca="1" si="100"/>
        <v/>
      </c>
      <c r="Q147" s="95">
        <f ca="1">IF(B$147="","",SUM(O147:P147))</f>
        <v>0</v>
      </c>
      <c r="R147" s="97" t="str">
        <f ca="1">IF(OR($E147="",$E147=0),"",SUMIF($C$3:$C$52,$B147,R$3:R$52))</f>
        <v/>
      </c>
      <c r="S147" s="97" t="str">
        <f ca="1">IF(OR($E147="",$E147=0),"",SUMIF($C$3:$C$52,$B147,S$3:S$52))</f>
        <v/>
      </c>
      <c r="T147" s="95">
        <f ca="1">IF(B$147="","",SUM(R147:S147))</f>
        <v>0</v>
      </c>
      <c r="U147" s="97" t="str">
        <f t="shared" ca="1" si="51"/>
        <v/>
      </c>
      <c r="Y147" s="610">
        <f>Y144+1</f>
        <v>10</v>
      </c>
      <c r="Z147" s="610" t="str">
        <f ca="1">IF(Rosters!H20="","",Rosters!H20)</f>
        <v>I75</v>
      </c>
      <c r="AA147" s="80" t="s">
        <v>256</v>
      </c>
      <c r="AB147" s="80" t="str">
        <f ca="1">IF(OR($AC147="",$AC147=0),"",SUMIF($AA$3:$AA$52,$Z147,AB$3:AB$52))</f>
        <v/>
      </c>
      <c r="AC147" s="80">
        <f ca="1">IF($Z147="","",COUNTIF(AA$3:AA$52,$Z147))</f>
        <v>0</v>
      </c>
      <c r="AD147" s="80" t="str">
        <f t="shared" ref="AD147:AQ147" ca="1" si="101">IF(OR($AC147="",$AC147=0),"",SUMIF($AA$3:$AA$52,$Z147,AD$3:AD$52))</f>
        <v/>
      </c>
      <c r="AE147" s="97" t="str">
        <f t="shared" ca="1" si="101"/>
        <v/>
      </c>
      <c r="AF147" s="97" t="str">
        <f t="shared" ca="1" si="101"/>
        <v/>
      </c>
      <c r="AG147" s="95" t="str">
        <f t="shared" ca="1" si="101"/>
        <v/>
      </c>
      <c r="AH147" s="97" t="str">
        <f t="shared" ca="1" si="101"/>
        <v/>
      </c>
      <c r="AI147" s="97" t="str">
        <f t="shared" ca="1" si="101"/>
        <v/>
      </c>
      <c r="AJ147" s="97" t="str">
        <f t="shared" ca="1" si="101"/>
        <v/>
      </c>
      <c r="AK147" s="80" t="str">
        <f t="shared" ca="1" si="101"/>
        <v/>
      </c>
      <c r="AL147" s="80" t="str">
        <f t="shared" ca="1" si="101"/>
        <v/>
      </c>
      <c r="AM147" s="97" t="str">
        <f t="shared" ca="1" si="101"/>
        <v/>
      </c>
      <c r="AN147" s="97" t="str">
        <f t="shared" ca="1" si="101"/>
        <v/>
      </c>
      <c r="AO147" s="95">
        <f ca="1">IF($Z$147="","",SUM(AM147:AN147))</f>
        <v>0</v>
      </c>
      <c r="AP147" s="97" t="str">
        <f t="shared" ca="1" si="101"/>
        <v/>
      </c>
      <c r="AQ147" s="97" t="str">
        <f t="shared" ca="1" si="101"/>
        <v/>
      </c>
      <c r="AR147" s="95">
        <f ca="1">IF($Z$147="","",SUM(AP147:AQ147))</f>
        <v>0</v>
      </c>
      <c r="AS147" s="97" t="str">
        <f t="shared" ca="1" si="53"/>
        <v/>
      </c>
    </row>
    <row r="148" spans="1:45">
      <c r="A148" s="610"/>
      <c r="B148" s="610"/>
      <c r="C148" s="80" t="s">
        <v>259</v>
      </c>
      <c r="D148" s="80" t="str">
        <f ca="1">IF(OR($E148="",$E148=0),"",SUMIF($C$62:$C$111,$B147,D$62:D$111))</f>
        <v/>
      </c>
      <c r="E148" s="80">
        <f ca="1">IF($B147="","",COUNTIF(C$62:C$111,$B147))</f>
        <v>0</v>
      </c>
      <c r="F148" s="80" t="str">
        <f t="shared" ref="F148:S148" ca="1" si="102">IF(OR($E148="",$E148=0),"",SUMIF($C$62:$C$111,$B147,F$62:F$111))</f>
        <v/>
      </c>
      <c r="G148" s="97" t="str">
        <f t="shared" ca="1" si="102"/>
        <v/>
      </c>
      <c r="H148" s="97" t="str">
        <f t="shared" ca="1" si="102"/>
        <v/>
      </c>
      <c r="I148" s="95" t="str">
        <f t="shared" ca="1" si="102"/>
        <v/>
      </c>
      <c r="J148" s="97" t="str">
        <f t="shared" ca="1" si="102"/>
        <v/>
      </c>
      <c r="K148" s="97" t="str">
        <f t="shared" ca="1" si="102"/>
        <v/>
      </c>
      <c r="L148" s="97" t="str">
        <f t="shared" ca="1" si="102"/>
        <v/>
      </c>
      <c r="M148" s="80" t="str">
        <f t="shared" ca="1" si="102"/>
        <v/>
      </c>
      <c r="N148" s="80" t="str">
        <f t="shared" ca="1" si="102"/>
        <v/>
      </c>
      <c r="O148" s="97" t="str">
        <f t="shared" ca="1" si="102"/>
        <v/>
      </c>
      <c r="P148" s="97" t="str">
        <f t="shared" ca="1" si="102"/>
        <v/>
      </c>
      <c r="Q148" s="95">
        <f ca="1">IF(B$147="","",SUM(O148:P148))</f>
        <v>0</v>
      </c>
      <c r="R148" s="97" t="str">
        <f t="shared" ca="1" si="102"/>
        <v/>
      </c>
      <c r="S148" s="97" t="str">
        <f t="shared" ca="1" si="102"/>
        <v/>
      </c>
      <c r="T148" s="95">
        <f ca="1">IF(B$147="","",SUM(R148:S148))</f>
        <v>0</v>
      </c>
      <c r="U148" s="97" t="str">
        <f t="shared" ca="1" si="51"/>
        <v/>
      </c>
      <c r="Y148" s="610"/>
      <c r="Z148" s="610"/>
      <c r="AA148" s="80" t="s">
        <v>259</v>
      </c>
      <c r="AB148" s="80" t="str">
        <f ca="1">IF(OR($AC148="",$AC148=0),"",SUMIF($AA$62:$AA$111,$Z147,AB$62:AB$111))</f>
        <v/>
      </c>
      <c r="AC148" s="80">
        <f ca="1">IF($Z147="","",COUNTIF(AA$62:AA$111,$Z147))</f>
        <v>0</v>
      </c>
      <c r="AD148" s="80" t="str">
        <f t="shared" ref="AD148:AN148" ca="1" si="103">IF(OR($AC148="",$AC148=0),"",SUMIF($AA$62:$AA$111,$Z147,AD$62:AD$111))</f>
        <v/>
      </c>
      <c r="AE148" s="97" t="str">
        <f t="shared" ca="1" si="103"/>
        <v/>
      </c>
      <c r="AF148" s="97" t="str">
        <f t="shared" ca="1" si="103"/>
        <v/>
      </c>
      <c r="AG148" s="95" t="str">
        <f t="shared" ca="1" si="103"/>
        <v/>
      </c>
      <c r="AH148" s="97" t="str">
        <f t="shared" ca="1" si="103"/>
        <v/>
      </c>
      <c r="AI148" s="97" t="str">
        <f t="shared" ca="1" si="103"/>
        <v/>
      </c>
      <c r="AJ148" s="97" t="str">
        <f t="shared" ca="1" si="103"/>
        <v/>
      </c>
      <c r="AK148" s="80" t="str">
        <f t="shared" ca="1" si="103"/>
        <v/>
      </c>
      <c r="AL148" s="80" t="str">
        <f t="shared" ca="1" si="103"/>
        <v/>
      </c>
      <c r="AM148" s="97" t="str">
        <f t="shared" ca="1" si="103"/>
        <v/>
      </c>
      <c r="AN148" s="97" t="str">
        <f t="shared" ca="1" si="103"/>
        <v/>
      </c>
      <c r="AO148" s="95">
        <f ca="1">IF($Z$147="","",SUM(AM148:AN148))</f>
        <v>0</v>
      </c>
      <c r="AP148" s="97" t="str">
        <f ca="1">IF(OR($AC148="",$AC148=0),"",SUMIF($AA$62:$AA$111,$Z147,AP$62:AP$111))</f>
        <v/>
      </c>
      <c r="AQ148" s="97" t="str">
        <f ca="1">IF(OR($AC148="",$AC148=0),"",SUMIF($AA$62:$AA$111,$Z147,AQ$62:AQ$111))</f>
        <v/>
      </c>
      <c r="AR148" s="95">
        <f ca="1">IF($Z$147="","",SUM(AP148:AQ148))</f>
        <v>0</v>
      </c>
      <c r="AS148" s="97" t="str">
        <f t="shared" ca="1" si="53"/>
        <v/>
      </c>
    </row>
    <row r="149" spans="1:45">
      <c r="A149" s="610"/>
      <c r="B149" s="610"/>
      <c r="C149" s="84" t="s">
        <v>267</v>
      </c>
      <c r="D149" s="84">
        <f ca="1">IF($B147="","",SUM(D147:D148))</f>
        <v>0</v>
      </c>
      <c r="E149" s="84">
        <f ca="1">IF($B147="","",SUM(E147:E148))</f>
        <v>0</v>
      </c>
      <c r="F149" s="84">
        <f ca="1">IF($B147="","",SUM(F147:F148))</f>
        <v>0</v>
      </c>
      <c r="G149" s="96">
        <f t="shared" ref="G149:L149" ca="1" si="104">IF($B147="","",SUM(G147,G148))</f>
        <v>0</v>
      </c>
      <c r="H149" s="96">
        <f t="shared" ca="1" si="104"/>
        <v>0</v>
      </c>
      <c r="I149" s="99">
        <f t="shared" ca="1" si="104"/>
        <v>0</v>
      </c>
      <c r="J149" s="96">
        <f t="shared" ca="1" si="104"/>
        <v>0</v>
      </c>
      <c r="K149" s="96">
        <f t="shared" ca="1" si="104"/>
        <v>0</v>
      </c>
      <c r="L149" s="96">
        <f t="shared" ca="1" si="104"/>
        <v>0</v>
      </c>
      <c r="M149" s="84">
        <f ca="1">IF($B147="","",SUM(M147:M148))</f>
        <v>0</v>
      </c>
      <c r="N149" s="84">
        <f ca="1">IF($B147="","",SUM(N147:N148))</f>
        <v>0</v>
      </c>
      <c r="O149" s="96">
        <f ca="1">IF($B147="","",SUM(O147,O148))</f>
        <v>0</v>
      </c>
      <c r="P149" s="96">
        <f ca="1">IF($B147="","",SUM(P147,P148))</f>
        <v>0</v>
      </c>
      <c r="Q149" s="99">
        <f ca="1">IF(B$147="","",SUM(O149:P149))</f>
        <v>0</v>
      </c>
      <c r="R149" s="96">
        <f ca="1">IF($B147="","",SUM(R147,R148))</f>
        <v>0</v>
      </c>
      <c r="S149" s="96">
        <f ca="1">IF($B147="","",SUM(S147,S148))</f>
        <v>0</v>
      </c>
      <c r="T149" s="99">
        <f ca="1">IF(B$147="","",SUM(R149:S149))</f>
        <v>0</v>
      </c>
      <c r="U149" s="96" t="str">
        <f t="shared" ca="1" si="51"/>
        <v/>
      </c>
      <c r="Y149" s="610"/>
      <c r="Z149" s="610"/>
      <c r="AA149" s="84" t="s">
        <v>267</v>
      </c>
      <c r="AB149" s="84">
        <f ca="1">IF($Z147="","",SUM(AB147:AB148))</f>
        <v>0</v>
      </c>
      <c r="AC149" s="84">
        <f t="shared" ref="AC149:AQ149" ca="1" si="105">IF($Z147="","",SUM(AC147,AC148))</f>
        <v>0</v>
      </c>
      <c r="AD149" s="84">
        <f t="shared" ca="1" si="105"/>
        <v>0</v>
      </c>
      <c r="AE149" s="96">
        <f t="shared" ca="1" si="105"/>
        <v>0</v>
      </c>
      <c r="AF149" s="96">
        <f t="shared" ca="1" si="105"/>
        <v>0</v>
      </c>
      <c r="AG149" s="99">
        <f t="shared" ca="1" si="105"/>
        <v>0</v>
      </c>
      <c r="AH149" s="96">
        <f t="shared" ca="1" si="105"/>
        <v>0</v>
      </c>
      <c r="AI149" s="96">
        <f t="shared" ca="1" si="105"/>
        <v>0</v>
      </c>
      <c r="AJ149" s="96">
        <f t="shared" ca="1" si="105"/>
        <v>0</v>
      </c>
      <c r="AK149" s="84">
        <f t="shared" ca="1" si="105"/>
        <v>0</v>
      </c>
      <c r="AL149" s="84">
        <f t="shared" ca="1" si="105"/>
        <v>0</v>
      </c>
      <c r="AM149" s="96">
        <f t="shared" ca="1" si="105"/>
        <v>0</v>
      </c>
      <c r="AN149" s="96">
        <f t="shared" ca="1" si="105"/>
        <v>0</v>
      </c>
      <c r="AO149" s="99">
        <f ca="1">IF($Z$147="","",SUM(AM149:AN149))</f>
        <v>0</v>
      </c>
      <c r="AP149" s="96">
        <f t="shared" ca="1" si="105"/>
        <v>0</v>
      </c>
      <c r="AQ149" s="96">
        <f t="shared" ca="1" si="105"/>
        <v>0</v>
      </c>
      <c r="AR149" s="99">
        <f ca="1">IF($Z$147="","",SUM(AP149:AQ149))</f>
        <v>0</v>
      </c>
      <c r="AS149" s="96" t="str">
        <f t="shared" ca="1" si="53"/>
        <v/>
      </c>
    </row>
    <row r="150" spans="1:45">
      <c r="A150" s="610">
        <f>A147+1</f>
        <v>11</v>
      </c>
      <c r="B150" s="610" t="str">
        <f ca="1">IF(Rosters!B21="","",Rosters!B21)</f>
        <v>80mph</v>
      </c>
      <c r="C150" s="80" t="s">
        <v>256</v>
      </c>
      <c r="D150" s="80" t="str">
        <f ca="1">IF(OR($E150="",$E150=0),"",SUMIF($C$3:$C$52,$B150,D$3:D$52))</f>
        <v/>
      </c>
      <c r="E150" s="80">
        <f ca="1">IF($B150="","",COUNTIF(C$3:C$52,$B150))</f>
        <v>0</v>
      </c>
      <c r="F150" s="80" t="str">
        <f t="shared" ref="F150:P150" ca="1" si="106">IF(OR($E150="",$E150=0),"",SUMIF($C$3:$C$52,$B150,F$3:F$52))</f>
        <v/>
      </c>
      <c r="G150" s="97" t="str">
        <f t="shared" ca="1" si="106"/>
        <v/>
      </c>
      <c r="H150" s="97" t="str">
        <f t="shared" ca="1" si="106"/>
        <v/>
      </c>
      <c r="I150" s="95" t="str">
        <f t="shared" ca="1" si="106"/>
        <v/>
      </c>
      <c r="J150" s="97" t="str">
        <f t="shared" ca="1" si="106"/>
        <v/>
      </c>
      <c r="K150" s="97" t="str">
        <f t="shared" ca="1" si="106"/>
        <v/>
      </c>
      <c r="L150" s="97" t="str">
        <f t="shared" ca="1" si="106"/>
        <v/>
      </c>
      <c r="M150" s="80" t="str">
        <f t="shared" ca="1" si="106"/>
        <v/>
      </c>
      <c r="N150" s="80" t="str">
        <f t="shared" ca="1" si="106"/>
        <v/>
      </c>
      <c r="O150" s="97" t="str">
        <f t="shared" ca="1" si="106"/>
        <v/>
      </c>
      <c r="P150" s="97" t="str">
        <f t="shared" ca="1" si="106"/>
        <v/>
      </c>
      <c r="Q150" s="95">
        <f ca="1">IF(B$150="","",SUM(O150:P150))</f>
        <v>0</v>
      </c>
      <c r="R150" s="97" t="str">
        <f ca="1">IF(OR($E150="",$E150=0),"",SUMIF($C$3:$C$52,$B150,R$3:R$52))</f>
        <v/>
      </c>
      <c r="S150" s="97" t="str">
        <f ca="1">IF(OR($E150="",$E150=0),"",SUMIF($C$3:$C$52,$B150,S$3:S$52))</f>
        <v/>
      </c>
      <c r="T150" s="95">
        <f ca="1">IF(B$150="","",SUM(R150:S150))</f>
        <v>0</v>
      </c>
      <c r="U150" s="97" t="str">
        <f t="shared" ca="1" si="51"/>
        <v/>
      </c>
      <c r="Y150" s="610">
        <f>Y147+1</f>
        <v>11</v>
      </c>
      <c r="Z150" s="610" t="str">
        <f ca="1">IF(Rosters!H21="","",Rosters!H21)</f>
        <v>100</v>
      </c>
      <c r="AA150" s="80" t="s">
        <v>256</v>
      </c>
      <c r="AB150" s="80" t="str">
        <f ca="1">IF(OR($AC150="",$AC150=0),"",SUMIF($AA$3:$AA$52,$Z150,AB$3:AB$52))</f>
        <v/>
      </c>
      <c r="AC150" s="80">
        <f ca="1">IF($Z150="","",COUNTIF(AA$3:AA$52,$Z150))</f>
        <v>0</v>
      </c>
      <c r="AD150" s="80" t="str">
        <f t="shared" ref="AD150:AQ150" ca="1" si="107">IF(OR($AC150="",$AC150=0),"",SUMIF($AA$3:$AA$52,$Z150,AD$3:AD$52))</f>
        <v/>
      </c>
      <c r="AE150" s="97" t="str">
        <f t="shared" ca="1" si="107"/>
        <v/>
      </c>
      <c r="AF150" s="97" t="str">
        <f t="shared" ca="1" si="107"/>
        <v/>
      </c>
      <c r="AG150" s="95" t="str">
        <f t="shared" ca="1" si="107"/>
        <v/>
      </c>
      <c r="AH150" s="97" t="str">
        <f t="shared" ca="1" si="107"/>
        <v/>
      </c>
      <c r="AI150" s="97" t="str">
        <f t="shared" ca="1" si="107"/>
        <v/>
      </c>
      <c r="AJ150" s="97" t="str">
        <f t="shared" ca="1" si="107"/>
        <v/>
      </c>
      <c r="AK150" s="80" t="str">
        <f t="shared" ca="1" si="107"/>
        <v/>
      </c>
      <c r="AL150" s="80" t="str">
        <f t="shared" ca="1" si="107"/>
        <v/>
      </c>
      <c r="AM150" s="97" t="str">
        <f t="shared" ca="1" si="107"/>
        <v/>
      </c>
      <c r="AN150" s="97" t="str">
        <f t="shared" ca="1" si="107"/>
        <v/>
      </c>
      <c r="AO150" s="95">
        <f ca="1">IF($Z$150="","",SUM(AM150:AN150))</f>
        <v>0</v>
      </c>
      <c r="AP150" s="97" t="str">
        <f t="shared" ca="1" si="107"/>
        <v/>
      </c>
      <c r="AQ150" s="97" t="str">
        <f t="shared" ca="1" si="107"/>
        <v/>
      </c>
      <c r="AR150" s="95">
        <f ca="1">IF($Z$150="","",SUM(AP150:AQ150))</f>
        <v>0</v>
      </c>
      <c r="AS150" s="97" t="str">
        <f t="shared" ca="1" si="53"/>
        <v/>
      </c>
    </row>
    <row r="151" spans="1:45">
      <c r="A151" s="610"/>
      <c r="B151" s="610"/>
      <c r="C151" s="80" t="s">
        <v>259</v>
      </c>
      <c r="D151" s="80" t="str">
        <f ca="1">IF(OR($E151="",$E151=0),"",SUMIF($C$62:$C$111,$B150,D$62:D$111))</f>
        <v/>
      </c>
      <c r="E151" s="80">
        <f ca="1">IF($B150="","",COUNTIF(C$62:C$111,$B150))</f>
        <v>0</v>
      </c>
      <c r="F151" s="80" t="str">
        <f t="shared" ref="F151:S151" ca="1" si="108">IF(OR($E151="",$E151=0),"",SUMIF($C$62:$C$111,$B150,F$62:F$111))</f>
        <v/>
      </c>
      <c r="G151" s="97" t="str">
        <f t="shared" ca="1" si="108"/>
        <v/>
      </c>
      <c r="H151" s="97" t="str">
        <f t="shared" ca="1" si="108"/>
        <v/>
      </c>
      <c r="I151" s="95" t="str">
        <f t="shared" ca="1" si="108"/>
        <v/>
      </c>
      <c r="J151" s="97" t="str">
        <f t="shared" ca="1" si="108"/>
        <v/>
      </c>
      <c r="K151" s="97" t="str">
        <f t="shared" ca="1" si="108"/>
        <v/>
      </c>
      <c r="L151" s="97" t="str">
        <f t="shared" ca="1" si="108"/>
        <v/>
      </c>
      <c r="M151" s="80" t="str">
        <f t="shared" ca="1" si="108"/>
        <v/>
      </c>
      <c r="N151" s="80" t="str">
        <f t="shared" ca="1" si="108"/>
        <v/>
      </c>
      <c r="O151" s="97" t="str">
        <f t="shared" ca="1" si="108"/>
        <v/>
      </c>
      <c r="P151" s="97" t="str">
        <f t="shared" ca="1" si="108"/>
        <v/>
      </c>
      <c r="Q151" s="95">
        <f ca="1">IF(B$150="","",SUM(O151:P151))</f>
        <v>0</v>
      </c>
      <c r="R151" s="97" t="str">
        <f t="shared" ca="1" si="108"/>
        <v/>
      </c>
      <c r="S151" s="97" t="str">
        <f t="shared" ca="1" si="108"/>
        <v/>
      </c>
      <c r="T151" s="95">
        <f ca="1">IF(B$150="","",SUM(R151:S151))</f>
        <v>0</v>
      </c>
      <c r="U151" s="97" t="str">
        <f t="shared" ca="1" si="51"/>
        <v/>
      </c>
      <c r="Y151" s="610"/>
      <c r="Z151" s="610"/>
      <c r="AA151" s="80" t="s">
        <v>259</v>
      </c>
      <c r="AB151" s="80" t="str">
        <f ca="1">IF(OR($AC151="",$AC151=0),"",SUMIF($AA$62:$AA$111,$Z150,AB$62:AB$111))</f>
        <v/>
      </c>
      <c r="AC151" s="80">
        <f ca="1">IF($Z150="","",COUNTIF(AA$62:AA$111,$Z150))</f>
        <v>0</v>
      </c>
      <c r="AD151" s="80" t="str">
        <f t="shared" ref="AD151:AN151" ca="1" si="109">IF(OR($AC151="",$AC151=0),"",SUMIF($AA$62:$AA$111,$Z150,AD$62:AD$111))</f>
        <v/>
      </c>
      <c r="AE151" s="97" t="str">
        <f t="shared" ca="1" si="109"/>
        <v/>
      </c>
      <c r="AF151" s="97" t="str">
        <f t="shared" ca="1" si="109"/>
        <v/>
      </c>
      <c r="AG151" s="95" t="str">
        <f t="shared" ca="1" si="109"/>
        <v/>
      </c>
      <c r="AH151" s="97" t="str">
        <f t="shared" ca="1" si="109"/>
        <v/>
      </c>
      <c r="AI151" s="97" t="str">
        <f t="shared" ca="1" si="109"/>
        <v/>
      </c>
      <c r="AJ151" s="97" t="str">
        <f t="shared" ca="1" si="109"/>
        <v/>
      </c>
      <c r="AK151" s="80" t="str">
        <f t="shared" ca="1" si="109"/>
        <v/>
      </c>
      <c r="AL151" s="80" t="str">
        <f t="shared" ca="1" si="109"/>
        <v/>
      </c>
      <c r="AM151" s="97" t="str">
        <f t="shared" ca="1" si="109"/>
        <v/>
      </c>
      <c r="AN151" s="97" t="str">
        <f t="shared" ca="1" si="109"/>
        <v/>
      </c>
      <c r="AO151" s="95">
        <f ca="1">IF($Z$150="","",SUM(AM151:AN151))</f>
        <v>0</v>
      </c>
      <c r="AP151" s="97" t="str">
        <f ca="1">IF(OR($AC151="",$AC151=0),"",SUMIF($AA$62:$AA$111,$Z150,AP$62:AP$111))</f>
        <v/>
      </c>
      <c r="AQ151" s="97" t="str">
        <f ca="1">IF(OR($AC151="",$AC151=0),"",SUMIF($AA$62:$AA$111,$Z150,AQ$62:AQ$111))</f>
        <v/>
      </c>
      <c r="AR151" s="95">
        <f ca="1">IF($Z$150="","",SUM(AP151:AQ151))</f>
        <v>0</v>
      </c>
      <c r="AS151" s="97" t="str">
        <f t="shared" ca="1" si="53"/>
        <v/>
      </c>
    </row>
    <row r="152" spans="1:45">
      <c r="A152" s="610"/>
      <c r="B152" s="610"/>
      <c r="C152" s="84" t="s">
        <v>267</v>
      </c>
      <c r="D152" s="84">
        <f ca="1">IF($B150="","",SUM(D150:D151))</f>
        <v>0</v>
      </c>
      <c r="E152" s="84">
        <f ca="1">IF($B150="","",SUM(E150:E151))</f>
        <v>0</v>
      </c>
      <c r="F152" s="84">
        <f ca="1">IF($B150="","",SUM(F150:F151))</f>
        <v>0</v>
      </c>
      <c r="G152" s="96">
        <f t="shared" ref="G152:L152" ca="1" si="110">IF($B150="","",SUM(G150,G151))</f>
        <v>0</v>
      </c>
      <c r="H152" s="96">
        <f t="shared" ca="1" si="110"/>
        <v>0</v>
      </c>
      <c r="I152" s="99">
        <f t="shared" ca="1" si="110"/>
        <v>0</v>
      </c>
      <c r="J152" s="96">
        <f t="shared" ca="1" si="110"/>
        <v>0</v>
      </c>
      <c r="K152" s="96">
        <f t="shared" ca="1" si="110"/>
        <v>0</v>
      </c>
      <c r="L152" s="96">
        <f t="shared" ca="1" si="110"/>
        <v>0</v>
      </c>
      <c r="M152" s="84">
        <f ca="1">IF($B150="","",SUM(M150:M151))</f>
        <v>0</v>
      </c>
      <c r="N152" s="84">
        <f ca="1">IF($B150="","",SUM(N150:N151))</f>
        <v>0</v>
      </c>
      <c r="O152" s="96">
        <f ca="1">IF($B150="","",SUM(O150,O151))</f>
        <v>0</v>
      </c>
      <c r="P152" s="96">
        <f ca="1">IF($B150="","",SUM(P150,P151))</f>
        <v>0</v>
      </c>
      <c r="Q152" s="99">
        <f ca="1">IF(B$150="","",SUM(O152:P152))</f>
        <v>0</v>
      </c>
      <c r="R152" s="96">
        <f ca="1">IF($B150="","",SUM(R150,R151))</f>
        <v>0</v>
      </c>
      <c r="S152" s="96">
        <f ca="1">IF($B150="","",SUM(S150,S151))</f>
        <v>0</v>
      </c>
      <c r="T152" s="99">
        <f ca="1">IF(B$150="","",SUM(R152:S152))</f>
        <v>0</v>
      </c>
      <c r="U152" s="96" t="str">
        <f t="shared" ca="1" si="51"/>
        <v/>
      </c>
      <c r="Y152" s="610"/>
      <c r="Z152" s="610"/>
      <c r="AA152" s="84" t="s">
        <v>267</v>
      </c>
      <c r="AB152" s="84">
        <f ca="1">IF($Z150="","",SUM(AB150:AB151))</f>
        <v>0</v>
      </c>
      <c r="AC152" s="84">
        <f t="shared" ref="AC152:AQ152" ca="1" si="111">IF($Z150="","",SUM(AC150,AC151))</f>
        <v>0</v>
      </c>
      <c r="AD152" s="84">
        <f t="shared" ca="1" si="111"/>
        <v>0</v>
      </c>
      <c r="AE152" s="96">
        <f t="shared" ca="1" si="111"/>
        <v>0</v>
      </c>
      <c r="AF152" s="96">
        <f t="shared" ca="1" si="111"/>
        <v>0</v>
      </c>
      <c r="AG152" s="99">
        <f t="shared" ca="1" si="111"/>
        <v>0</v>
      </c>
      <c r="AH152" s="96">
        <f t="shared" ca="1" si="111"/>
        <v>0</v>
      </c>
      <c r="AI152" s="96">
        <f t="shared" ca="1" si="111"/>
        <v>0</v>
      </c>
      <c r="AJ152" s="96">
        <f t="shared" ca="1" si="111"/>
        <v>0</v>
      </c>
      <c r="AK152" s="84">
        <f t="shared" ca="1" si="111"/>
        <v>0</v>
      </c>
      <c r="AL152" s="84">
        <f t="shared" ca="1" si="111"/>
        <v>0</v>
      </c>
      <c r="AM152" s="96">
        <f t="shared" ca="1" si="111"/>
        <v>0</v>
      </c>
      <c r="AN152" s="96">
        <f t="shared" ca="1" si="111"/>
        <v>0</v>
      </c>
      <c r="AO152" s="99">
        <f ca="1">IF($Z$150="","",SUM(AM152:AN152))</f>
        <v>0</v>
      </c>
      <c r="AP152" s="96">
        <f t="shared" ca="1" si="111"/>
        <v>0</v>
      </c>
      <c r="AQ152" s="96">
        <f t="shared" ca="1" si="111"/>
        <v>0</v>
      </c>
      <c r="AR152" s="99">
        <f ca="1">IF($Z$150="","",SUM(AP152:AQ152))</f>
        <v>0</v>
      </c>
      <c r="AS152" s="96" t="str">
        <f t="shared" ca="1" si="53"/>
        <v/>
      </c>
    </row>
    <row r="153" spans="1:45">
      <c r="A153" s="610">
        <f>A150+1</f>
        <v>12</v>
      </c>
      <c r="B153" s="610" t="str">
        <f ca="1">IF(Rosters!B22="","",Rosters!B22)</f>
        <v>99</v>
      </c>
      <c r="C153" s="80" t="s">
        <v>256</v>
      </c>
      <c r="D153" s="80" t="str">
        <f ca="1">IF(OR($E153="",$E153=0),"",SUMIF($C$3:$C$52,$B153,D$3:D$52))</f>
        <v/>
      </c>
      <c r="E153" s="80">
        <f ca="1">IF($B153="","",COUNTIF(C$3:C$52,$B153))</f>
        <v>0</v>
      </c>
      <c r="F153" s="80" t="str">
        <f t="shared" ref="F153:P153" ca="1" si="112">IF(OR($E153="",$E153=0),"",SUMIF($C$3:$C$52,$B153,F$3:F$52))</f>
        <v/>
      </c>
      <c r="G153" s="97" t="str">
        <f t="shared" ca="1" si="112"/>
        <v/>
      </c>
      <c r="H153" s="97" t="str">
        <f t="shared" ca="1" si="112"/>
        <v/>
      </c>
      <c r="I153" s="95" t="str">
        <f t="shared" ca="1" si="112"/>
        <v/>
      </c>
      <c r="J153" s="97" t="str">
        <f t="shared" ca="1" si="112"/>
        <v/>
      </c>
      <c r="K153" s="97" t="str">
        <f t="shared" ca="1" si="112"/>
        <v/>
      </c>
      <c r="L153" s="97" t="str">
        <f t="shared" ca="1" si="112"/>
        <v/>
      </c>
      <c r="M153" s="80" t="str">
        <f t="shared" ca="1" si="112"/>
        <v/>
      </c>
      <c r="N153" s="80" t="str">
        <f t="shared" ca="1" si="112"/>
        <v/>
      </c>
      <c r="O153" s="97" t="str">
        <f t="shared" ca="1" si="112"/>
        <v/>
      </c>
      <c r="P153" s="97" t="str">
        <f t="shared" ca="1" si="112"/>
        <v/>
      </c>
      <c r="Q153" s="95">
        <f ca="1">IF(B$153="","",SUM(O153:P153))</f>
        <v>0</v>
      </c>
      <c r="R153" s="97" t="str">
        <f ca="1">IF(OR($E153="",$E153=0),"",SUMIF($C$3:$C$52,$B153,R$3:R$52))</f>
        <v/>
      </c>
      <c r="S153" s="97" t="str">
        <f ca="1">IF(OR($E153="",$E153=0),"",SUMIF($C$3:$C$52,$B153,S$3:S$52))</f>
        <v/>
      </c>
      <c r="T153" s="95">
        <f ca="1">IF(B$153="","",SUM(R153:S153))</f>
        <v>0</v>
      </c>
      <c r="U153" s="97" t="str">
        <f t="shared" ca="1" si="51"/>
        <v/>
      </c>
      <c r="Y153" s="610">
        <f>Y150+1</f>
        <v>12</v>
      </c>
      <c r="Z153" s="610" t="str">
        <f ca="1">IF(Rosters!H22="","",Rosters!H22)</f>
        <v>303</v>
      </c>
      <c r="AA153" s="80" t="s">
        <v>256</v>
      </c>
      <c r="AB153" s="80" t="str">
        <f ca="1">IF(OR($AC153="",$AC153=0),"",SUMIF($AA$3:$AA$52,$Z153,AB$3:AB$52))</f>
        <v/>
      </c>
      <c r="AC153" s="80">
        <f ca="1">IF($Z153="","",COUNTIF(AA$3:AA$52,$Z153))</f>
        <v>0</v>
      </c>
      <c r="AD153" s="80" t="str">
        <f t="shared" ref="AD153:AQ153" ca="1" si="113">IF(OR($AC153="",$AC153=0),"",SUMIF($AA$3:$AA$52,$Z153,AD$3:AD$52))</f>
        <v/>
      </c>
      <c r="AE153" s="97" t="str">
        <f t="shared" ca="1" si="113"/>
        <v/>
      </c>
      <c r="AF153" s="97" t="str">
        <f t="shared" ca="1" si="113"/>
        <v/>
      </c>
      <c r="AG153" s="95" t="str">
        <f t="shared" ca="1" si="113"/>
        <v/>
      </c>
      <c r="AH153" s="97" t="str">
        <f t="shared" ca="1" si="113"/>
        <v/>
      </c>
      <c r="AI153" s="97" t="str">
        <f t="shared" ca="1" si="113"/>
        <v/>
      </c>
      <c r="AJ153" s="97" t="str">
        <f t="shared" ca="1" si="113"/>
        <v/>
      </c>
      <c r="AK153" s="80" t="str">
        <f t="shared" ca="1" si="113"/>
        <v/>
      </c>
      <c r="AL153" s="80" t="str">
        <f t="shared" ca="1" si="113"/>
        <v/>
      </c>
      <c r="AM153" s="97" t="str">
        <f t="shared" ca="1" si="113"/>
        <v/>
      </c>
      <c r="AN153" s="97" t="str">
        <f t="shared" ca="1" si="113"/>
        <v/>
      </c>
      <c r="AO153" s="95">
        <f ca="1">IF($Z$153="","",SUM(AM153:AN153))</f>
        <v>0</v>
      </c>
      <c r="AP153" s="97" t="str">
        <f t="shared" ca="1" si="113"/>
        <v/>
      </c>
      <c r="AQ153" s="97" t="str">
        <f t="shared" ca="1" si="113"/>
        <v/>
      </c>
      <c r="AR153" s="95">
        <f ca="1">IF($Z$153="","",SUM(AP153:AQ153))</f>
        <v>0</v>
      </c>
      <c r="AS153" s="97" t="str">
        <f t="shared" ca="1" si="53"/>
        <v/>
      </c>
    </row>
    <row r="154" spans="1:45">
      <c r="A154" s="610"/>
      <c r="B154" s="610"/>
      <c r="C154" s="80" t="s">
        <v>259</v>
      </c>
      <c r="D154" s="80" t="str">
        <f ca="1">IF(OR($E154="",$E154=0),"",SUMIF($C$62:$C$111,$B153,D$62:D$111))</f>
        <v/>
      </c>
      <c r="E154" s="80">
        <f ca="1">IF($B153="","",COUNTIF(C$62:C$111,$B153))</f>
        <v>0</v>
      </c>
      <c r="F154" s="80" t="str">
        <f t="shared" ref="F154:S154" ca="1" si="114">IF(OR($E154="",$E154=0),"",SUMIF($C$62:$C$111,$B153,F$62:F$111))</f>
        <v/>
      </c>
      <c r="G154" s="97" t="str">
        <f t="shared" ca="1" si="114"/>
        <v/>
      </c>
      <c r="H154" s="97" t="str">
        <f t="shared" ca="1" si="114"/>
        <v/>
      </c>
      <c r="I154" s="95" t="str">
        <f t="shared" ca="1" si="114"/>
        <v/>
      </c>
      <c r="J154" s="97" t="str">
        <f t="shared" ca="1" si="114"/>
        <v/>
      </c>
      <c r="K154" s="97" t="str">
        <f t="shared" ca="1" si="114"/>
        <v/>
      </c>
      <c r="L154" s="97" t="str">
        <f t="shared" ca="1" si="114"/>
        <v/>
      </c>
      <c r="M154" s="80" t="str">
        <f t="shared" ca="1" si="114"/>
        <v/>
      </c>
      <c r="N154" s="80" t="str">
        <f t="shared" ca="1" si="114"/>
        <v/>
      </c>
      <c r="O154" s="97" t="str">
        <f t="shared" ca="1" si="114"/>
        <v/>
      </c>
      <c r="P154" s="97" t="str">
        <f t="shared" ca="1" si="114"/>
        <v/>
      </c>
      <c r="Q154" s="95">
        <f ca="1">IF(B$153="","",SUM(O154:P154))</f>
        <v>0</v>
      </c>
      <c r="R154" s="97" t="str">
        <f t="shared" ca="1" si="114"/>
        <v/>
      </c>
      <c r="S154" s="97" t="str">
        <f t="shared" ca="1" si="114"/>
        <v/>
      </c>
      <c r="T154" s="95">
        <f ca="1">IF(B$153="","",SUM(R154:S154))</f>
        <v>0</v>
      </c>
      <c r="U154" s="97" t="str">
        <f t="shared" ca="1" si="51"/>
        <v/>
      </c>
      <c r="Y154" s="610"/>
      <c r="Z154" s="610"/>
      <c r="AA154" s="80" t="s">
        <v>259</v>
      </c>
      <c r="AB154" s="80" t="str">
        <f ca="1">IF(OR($AC154="",$AC154=0),"",SUMIF($AA$62:$AA$111,$Z153,AB$62:AB$111))</f>
        <v/>
      </c>
      <c r="AC154" s="80">
        <f ca="1">IF($Z153="","",COUNTIF(AA$62:AA$111,$Z153))</f>
        <v>0</v>
      </c>
      <c r="AD154" s="80" t="str">
        <f t="shared" ref="AD154:AN154" ca="1" si="115">IF(OR($AC154="",$AC154=0),"",SUMIF($AA$62:$AA$111,$Z153,AD$62:AD$111))</f>
        <v/>
      </c>
      <c r="AE154" s="97" t="str">
        <f t="shared" ca="1" si="115"/>
        <v/>
      </c>
      <c r="AF154" s="97" t="str">
        <f t="shared" ca="1" si="115"/>
        <v/>
      </c>
      <c r="AG154" s="95" t="str">
        <f t="shared" ca="1" si="115"/>
        <v/>
      </c>
      <c r="AH154" s="97" t="str">
        <f t="shared" ca="1" si="115"/>
        <v/>
      </c>
      <c r="AI154" s="97" t="str">
        <f t="shared" ca="1" si="115"/>
        <v/>
      </c>
      <c r="AJ154" s="97" t="str">
        <f t="shared" ca="1" si="115"/>
        <v/>
      </c>
      <c r="AK154" s="80" t="str">
        <f t="shared" ca="1" si="115"/>
        <v/>
      </c>
      <c r="AL154" s="80" t="str">
        <f t="shared" ca="1" si="115"/>
        <v/>
      </c>
      <c r="AM154" s="97" t="str">
        <f t="shared" ca="1" si="115"/>
        <v/>
      </c>
      <c r="AN154" s="97" t="str">
        <f t="shared" ca="1" si="115"/>
        <v/>
      </c>
      <c r="AO154" s="95">
        <f ca="1">IF($Z$153="","",SUM(AM154:AN154))</f>
        <v>0</v>
      </c>
      <c r="AP154" s="97" t="str">
        <f ca="1">IF(OR($AC154="",$AC154=0),"",SUMIF($AA$62:$AA$111,$Z153,AP$62:AP$111))</f>
        <v/>
      </c>
      <c r="AQ154" s="97" t="str">
        <f ca="1">IF(OR($AC154="",$AC154=0),"",SUMIF($AA$62:$AA$111,$Z153,AQ$62:AQ$111))</f>
        <v/>
      </c>
      <c r="AR154" s="95">
        <f ca="1">IF($Z$153="","",SUM(AP154:AQ154))</f>
        <v>0</v>
      </c>
      <c r="AS154" s="97" t="str">
        <f t="shared" ca="1" si="53"/>
        <v/>
      </c>
    </row>
    <row r="155" spans="1:45">
      <c r="A155" s="610"/>
      <c r="B155" s="610"/>
      <c r="C155" s="84" t="s">
        <v>267</v>
      </c>
      <c r="D155" s="84">
        <f ca="1">IF($B153="","",SUM(D153:D154))</f>
        <v>0</v>
      </c>
      <c r="E155" s="84">
        <f ca="1">IF($B153="","",SUM(E153:E154))</f>
        <v>0</v>
      </c>
      <c r="F155" s="84">
        <f ca="1">IF($B153="","",SUM(F153:F154))</f>
        <v>0</v>
      </c>
      <c r="G155" s="96">
        <f t="shared" ref="G155:L155" ca="1" si="116">IF($B153="","",SUM(G153,G154))</f>
        <v>0</v>
      </c>
      <c r="H155" s="96">
        <f t="shared" ca="1" si="116"/>
        <v>0</v>
      </c>
      <c r="I155" s="99">
        <f t="shared" ca="1" si="116"/>
        <v>0</v>
      </c>
      <c r="J155" s="96">
        <f t="shared" ca="1" si="116"/>
        <v>0</v>
      </c>
      <c r="K155" s="96">
        <f t="shared" ca="1" si="116"/>
        <v>0</v>
      </c>
      <c r="L155" s="96">
        <f t="shared" ca="1" si="116"/>
        <v>0</v>
      </c>
      <c r="M155" s="84">
        <f ca="1">IF($B153="","",SUM(M153:M154))</f>
        <v>0</v>
      </c>
      <c r="N155" s="84">
        <f ca="1">IF($B153="","",SUM(N153:N154))</f>
        <v>0</v>
      </c>
      <c r="O155" s="96">
        <f ca="1">IF($B153="","",SUM(O153,O154))</f>
        <v>0</v>
      </c>
      <c r="P155" s="96">
        <f ca="1">IF($B153="","",SUM(P153,P154))</f>
        <v>0</v>
      </c>
      <c r="Q155" s="99">
        <f ca="1">IF(B$153="","",SUM(O155:P155))</f>
        <v>0</v>
      </c>
      <c r="R155" s="96">
        <f ca="1">IF($B153="","",SUM(R153,R154))</f>
        <v>0</v>
      </c>
      <c r="S155" s="96">
        <f ca="1">IF($B153="","",SUM(S153,S154))</f>
        <v>0</v>
      </c>
      <c r="T155" s="99">
        <f ca="1">IF(B$153="","",SUM(R155:S155))</f>
        <v>0</v>
      </c>
      <c r="U155" s="96" t="str">
        <f t="shared" ca="1" si="51"/>
        <v/>
      </c>
      <c r="Y155" s="610"/>
      <c r="Z155" s="610"/>
      <c r="AA155" s="84" t="s">
        <v>267</v>
      </c>
      <c r="AB155" s="84">
        <f ca="1">IF($Z153="","",SUM(AB153:AB154))</f>
        <v>0</v>
      </c>
      <c r="AC155" s="84">
        <f t="shared" ref="AC155:AQ155" ca="1" si="117">IF($Z153="","",SUM(AC153,AC154))</f>
        <v>0</v>
      </c>
      <c r="AD155" s="84">
        <f t="shared" ca="1" si="117"/>
        <v>0</v>
      </c>
      <c r="AE155" s="96">
        <f t="shared" ca="1" si="117"/>
        <v>0</v>
      </c>
      <c r="AF155" s="96">
        <f t="shared" ca="1" si="117"/>
        <v>0</v>
      </c>
      <c r="AG155" s="99">
        <f t="shared" ca="1" si="117"/>
        <v>0</v>
      </c>
      <c r="AH155" s="96">
        <f t="shared" ca="1" si="117"/>
        <v>0</v>
      </c>
      <c r="AI155" s="96">
        <f t="shared" ca="1" si="117"/>
        <v>0</v>
      </c>
      <c r="AJ155" s="96">
        <f t="shared" ca="1" si="117"/>
        <v>0</v>
      </c>
      <c r="AK155" s="84">
        <f t="shared" ca="1" si="117"/>
        <v>0</v>
      </c>
      <c r="AL155" s="84">
        <f t="shared" ca="1" si="117"/>
        <v>0</v>
      </c>
      <c r="AM155" s="96">
        <f t="shared" ca="1" si="117"/>
        <v>0</v>
      </c>
      <c r="AN155" s="96">
        <f t="shared" ca="1" si="117"/>
        <v>0</v>
      </c>
      <c r="AO155" s="99">
        <f ca="1">IF($Z$153="","",SUM(AM155:AN155))</f>
        <v>0</v>
      </c>
      <c r="AP155" s="96">
        <f t="shared" ca="1" si="117"/>
        <v>0</v>
      </c>
      <c r="AQ155" s="96">
        <f t="shared" ca="1" si="117"/>
        <v>0</v>
      </c>
      <c r="AR155" s="99">
        <f ca="1">IF($Z$153="","",SUM(AP155:AQ155))</f>
        <v>0</v>
      </c>
      <c r="AS155" s="96" t="str">
        <f t="shared" ca="1" si="53"/>
        <v/>
      </c>
    </row>
    <row r="156" spans="1:45">
      <c r="A156" s="610">
        <f>A153+1</f>
        <v>13</v>
      </c>
      <c r="B156" s="610" t="str">
        <f ca="1">IF(Rosters!B23="","",Rosters!B23)</f>
        <v>96</v>
      </c>
      <c r="C156" s="80" t="s">
        <v>256</v>
      </c>
      <c r="D156" s="80" t="str">
        <f ca="1">IF(OR($E156="",$E156=0),"",SUMIF($C$3:$C$52,$B156,D$3:D$52))</f>
        <v/>
      </c>
      <c r="E156" s="80">
        <f ca="1">IF($B156="","",COUNTIF(C$3:C$52,$B156))</f>
        <v>0</v>
      </c>
      <c r="F156" s="80" t="str">
        <f t="shared" ref="F156:P156" ca="1" si="118">IF(OR($E156="",$E156=0),"",SUMIF($C$3:$C$52,$B156,F$3:F$52))</f>
        <v/>
      </c>
      <c r="G156" s="97" t="str">
        <f t="shared" ca="1" si="118"/>
        <v/>
      </c>
      <c r="H156" s="97" t="str">
        <f t="shared" ca="1" si="118"/>
        <v/>
      </c>
      <c r="I156" s="95" t="str">
        <f t="shared" ca="1" si="118"/>
        <v/>
      </c>
      <c r="J156" s="97" t="str">
        <f t="shared" ca="1" si="118"/>
        <v/>
      </c>
      <c r="K156" s="97" t="str">
        <f t="shared" ca="1" si="118"/>
        <v/>
      </c>
      <c r="L156" s="97" t="str">
        <f t="shared" ca="1" si="118"/>
        <v/>
      </c>
      <c r="M156" s="80" t="str">
        <f t="shared" ca="1" si="118"/>
        <v/>
      </c>
      <c r="N156" s="80" t="str">
        <f t="shared" ca="1" si="118"/>
        <v/>
      </c>
      <c r="O156" s="97" t="str">
        <f t="shared" ca="1" si="118"/>
        <v/>
      </c>
      <c r="P156" s="97" t="str">
        <f t="shared" ca="1" si="118"/>
        <v/>
      </c>
      <c r="Q156" s="95">
        <f ca="1">IF(B$156="","",SUM(O156:P156))</f>
        <v>0</v>
      </c>
      <c r="R156" s="97" t="str">
        <f ca="1">IF(OR($E156="",$E156=0),"",SUMIF($C$3:$C$52,$B156,R$3:R$52))</f>
        <v/>
      </c>
      <c r="S156" s="97" t="str">
        <f ca="1">IF(OR($E156="",$E156=0),"",SUMIF($C$3:$C$52,$B156,S$3:S$52))</f>
        <v/>
      </c>
      <c r="T156" s="95">
        <f ca="1">IF(B$156="","",SUM(R156:S156))</f>
        <v>0</v>
      </c>
      <c r="U156" s="97" t="str">
        <f t="shared" ca="1" si="51"/>
        <v/>
      </c>
      <c r="Y156" s="610">
        <f>Y153+1</f>
        <v>13</v>
      </c>
      <c r="Z156" s="610" t="str">
        <f ca="1">IF(Rosters!H23="","",Rosters!H23)</f>
        <v>989</v>
      </c>
      <c r="AA156" s="80" t="s">
        <v>256</v>
      </c>
      <c r="AB156" s="80">
        <f ca="1">IF(OR($AC156="",$AC156=0),"",SUMIF($AA$3:$AA$52,$Z156,AB$3:AB$52))</f>
        <v>13</v>
      </c>
      <c r="AC156" s="80">
        <f ca="1">IF($Z156="","",COUNTIF(AA$3:AA$52,$Z156))</f>
        <v>4</v>
      </c>
      <c r="AD156" s="80">
        <f t="shared" ref="AD156:AQ156" ca="1" si="119">IF(OR($AC156="",$AC156=0),"",SUMIF($AA$3:$AA$52,$Z156,AD$3:AD$52))</f>
        <v>9</v>
      </c>
      <c r="AE156" s="97">
        <f t="shared" ca="1" si="119"/>
        <v>0</v>
      </c>
      <c r="AF156" s="97">
        <f t="shared" ca="1" si="119"/>
        <v>3</v>
      </c>
      <c r="AG156" s="95">
        <f t="shared" ca="1" si="119"/>
        <v>9</v>
      </c>
      <c r="AH156" s="97">
        <f t="shared" ca="1" si="119"/>
        <v>3</v>
      </c>
      <c r="AI156" s="97">
        <f t="shared" ca="1" si="119"/>
        <v>0</v>
      </c>
      <c r="AJ156" s="97">
        <f t="shared" ca="1" si="119"/>
        <v>0</v>
      </c>
      <c r="AK156" s="80">
        <f t="shared" ca="1" si="119"/>
        <v>5</v>
      </c>
      <c r="AL156" s="80">
        <f t="shared" ca="1" si="119"/>
        <v>1</v>
      </c>
      <c r="AM156" s="97">
        <f t="shared" ca="1" si="119"/>
        <v>1</v>
      </c>
      <c r="AN156" s="97">
        <f t="shared" ca="1" si="119"/>
        <v>0</v>
      </c>
      <c r="AO156" s="95">
        <f ca="1">IF($Z$156="","",SUM(AM156:AN156))</f>
        <v>1</v>
      </c>
      <c r="AP156" s="97">
        <f t="shared" ca="1" si="119"/>
        <v>0</v>
      </c>
      <c r="AQ156" s="97">
        <f t="shared" ca="1" si="119"/>
        <v>0</v>
      </c>
      <c r="AR156" s="95">
        <f ca="1">IF($Z$156="","",SUM(AP156:AQ156))</f>
        <v>0</v>
      </c>
      <c r="AS156" s="97">
        <f t="shared" ca="1" si="53"/>
        <v>0</v>
      </c>
    </row>
    <row r="157" spans="1:45">
      <c r="A157" s="610"/>
      <c r="B157" s="610"/>
      <c r="C157" s="80" t="s">
        <v>259</v>
      </c>
      <c r="D157" s="80" t="str">
        <f ca="1">IF(OR($E157="",$E157=0),"",SUMIF($C$62:$C$111,$B156,D$62:D$111))</f>
        <v/>
      </c>
      <c r="E157" s="80">
        <f ca="1">IF($B156="","",COUNTIF(C$62:C$111,$B156))</f>
        <v>0</v>
      </c>
      <c r="F157" s="80" t="str">
        <f t="shared" ref="F157:S157" ca="1" si="120">IF(OR($E157="",$E157=0),"",SUMIF($C$62:$C$111,$B156,F$62:F$111))</f>
        <v/>
      </c>
      <c r="G157" s="97" t="str">
        <f t="shared" ca="1" si="120"/>
        <v/>
      </c>
      <c r="H157" s="97" t="str">
        <f t="shared" ca="1" si="120"/>
        <v/>
      </c>
      <c r="I157" s="95" t="str">
        <f t="shared" ca="1" si="120"/>
        <v/>
      </c>
      <c r="J157" s="97" t="str">
        <f t="shared" ca="1" si="120"/>
        <v/>
      </c>
      <c r="K157" s="97" t="str">
        <f t="shared" ca="1" si="120"/>
        <v/>
      </c>
      <c r="L157" s="97" t="str">
        <f t="shared" ca="1" si="120"/>
        <v/>
      </c>
      <c r="M157" s="80" t="str">
        <f t="shared" ca="1" si="120"/>
        <v/>
      </c>
      <c r="N157" s="80" t="str">
        <f t="shared" ca="1" si="120"/>
        <v/>
      </c>
      <c r="O157" s="97" t="str">
        <f t="shared" ca="1" si="120"/>
        <v/>
      </c>
      <c r="P157" s="97" t="str">
        <f t="shared" ca="1" si="120"/>
        <v/>
      </c>
      <c r="Q157" s="95">
        <f ca="1">IF(B$156="","",SUM(O157:P157))</f>
        <v>0</v>
      </c>
      <c r="R157" s="97" t="str">
        <f t="shared" ca="1" si="120"/>
        <v/>
      </c>
      <c r="S157" s="97" t="str">
        <f t="shared" ca="1" si="120"/>
        <v/>
      </c>
      <c r="T157" s="95">
        <f ca="1">IF(B$156="","",SUM(R157:S157))</f>
        <v>0</v>
      </c>
      <c r="U157" s="97" t="str">
        <f t="shared" ca="1" si="51"/>
        <v/>
      </c>
      <c r="Y157" s="610"/>
      <c r="Z157" s="610"/>
      <c r="AA157" s="80" t="s">
        <v>259</v>
      </c>
      <c r="AB157" s="80">
        <f ca="1">IF(OR($AC157="",$AC157=0),"",SUMIF($AA$62:$AA$111,$Z156,AB$62:AB$111))</f>
        <v>19</v>
      </c>
      <c r="AC157" s="80">
        <f ca="1">IF($Z156="","",COUNTIF(AA$62:AA$111,$Z156))</f>
        <v>3</v>
      </c>
      <c r="AD157" s="80">
        <f t="shared" ref="AD157:AN157" ca="1" si="121">IF(OR($AC157="",$AC157=0),"",SUMIF($AA$62:$AA$111,$Z156,AD$62:AD$111))</f>
        <v>18</v>
      </c>
      <c r="AE157" s="97">
        <f t="shared" ca="1" si="121"/>
        <v>1</v>
      </c>
      <c r="AF157" s="97">
        <f t="shared" ca="1" si="121"/>
        <v>2</v>
      </c>
      <c r="AG157" s="95">
        <f t="shared" ca="1" si="121"/>
        <v>9</v>
      </c>
      <c r="AH157" s="97">
        <f t="shared" ca="1" si="121"/>
        <v>2</v>
      </c>
      <c r="AI157" s="97">
        <f t="shared" ca="1" si="121"/>
        <v>0</v>
      </c>
      <c r="AJ157" s="97">
        <f t="shared" ca="1" si="121"/>
        <v>0</v>
      </c>
      <c r="AK157" s="80">
        <f t="shared" ca="1" si="121"/>
        <v>5</v>
      </c>
      <c r="AL157" s="80">
        <f ca="1">IF(OR($AC157="",$AC157=0),"",SUMIF($AA$62:$AA$111,$Z156,AL$62:AL$111))</f>
        <v>1</v>
      </c>
      <c r="AM157" s="97">
        <f t="shared" ca="1" si="121"/>
        <v>6</v>
      </c>
      <c r="AN157" s="97">
        <f t="shared" ca="1" si="121"/>
        <v>0</v>
      </c>
      <c r="AO157" s="95">
        <f ca="1">IF($Z$156="","",SUM(AM157:AN157))</f>
        <v>6</v>
      </c>
      <c r="AP157" s="97">
        <f ca="1">IF(OR($AC157="",$AC157=0),"",SUMIF($AA$62:$AA$111,$Z156,AP$62:AP$111))</f>
        <v>0</v>
      </c>
      <c r="AQ157" s="97">
        <f ca="1">IF(OR($AC157="",$AC157=0),"",SUMIF($AA$62:$AA$111,$Z156,AQ$62:AQ$111))</f>
        <v>0</v>
      </c>
      <c r="AR157" s="95">
        <f ca="1">IF($Z$156="","",SUM(AP157:AQ157))</f>
        <v>0</v>
      </c>
      <c r="AS157" s="97">
        <f t="shared" ca="1" si="53"/>
        <v>0</v>
      </c>
    </row>
    <row r="158" spans="1:45">
      <c r="A158" s="610"/>
      <c r="B158" s="610"/>
      <c r="C158" s="84" t="s">
        <v>267</v>
      </c>
      <c r="D158" s="84">
        <f ca="1">IF($B156="","",SUM(D156:D157))</f>
        <v>0</v>
      </c>
      <c r="E158" s="84">
        <f ca="1">IF($B156="","",SUM(E156:E157))</f>
        <v>0</v>
      </c>
      <c r="F158" s="84">
        <f ca="1">IF($B156="","",SUM(F156:F157))</f>
        <v>0</v>
      </c>
      <c r="G158" s="96">
        <f t="shared" ref="G158:L158" ca="1" si="122">IF($B156="","",SUM(G156,G157))</f>
        <v>0</v>
      </c>
      <c r="H158" s="96">
        <f t="shared" ca="1" si="122"/>
        <v>0</v>
      </c>
      <c r="I158" s="99">
        <f t="shared" ca="1" si="122"/>
        <v>0</v>
      </c>
      <c r="J158" s="96">
        <f t="shared" ca="1" si="122"/>
        <v>0</v>
      </c>
      <c r="K158" s="96">
        <f t="shared" ca="1" si="122"/>
        <v>0</v>
      </c>
      <c r="L158" s="96">
        <f t="shared" ca="1" si="122"/>
        <v>0</v>
      </c>
      <c r="M158" s="84">
        <f ca="1">IF($B156="","",SUM(M156:M157))</f>
        <v>0</v>
      </c>
      <c r="N158" s="84">
        <f ca="1">IF($B156="","",SUM(N156:N157))</f>
        <v>0</v>
      </c>
      <c r="O158" s="96">
        <f ca="1">IF($B156="","",SUM(O156,O157))</f>
        <v>0</v>
      </c>
      <c r="P158" s="96">
        <f ca="1">IF($B156="","",SUM(P156,P157))</f>
        <v>0</v>
      </c>
      <c r="Q158" s="99">
        <f ca="1">IF(B$156="","",SUM(O158:P158))</f>
        <v>0</v>
      </c>
      <c r="R158" s="96">
        <f ca="1">IF($B156="","",SUM(R156,R157))</f>
        <v>0</v>
      </c>
      <c r="S158" s="96">
        <f ca="1">IF($B156="","",SUM(S156,S157))</f>
        <v>0</v>
      </c>
      <c r="T158" s="99">
        <f ca="1">IF(B$156="","",SUM(R158:S158))</f>
        <v>0</v>
      </c>
      <c r="U158" s="96" t="str">
        <f t="shared" ca="1" si="51"/>
        <v/>
      </c>
      <c r="Y158" s="610"/>
      <c r="Z158" s="610"/>
      <c r="AA158" s="84" t="s">
        <v>267</v>
      </c>
      <c r="AB158" s="84">
        <f ca="1">IF($Z156="","",SUM(AB156:AB157))</f>
        <v>32</v>
      </c>
      <c r="AC158" s="84">
        <f t="shared" ref="AC158:AQ158" ca="1" si="123">IF($Z156="","",SUM(AC156,AC157))</f>
        <v>7</v>
      </c>
      <c r="AD158" s="84">
        <f t="shared" ca="1" si="123"/>
        <v>27</v>
      </c>
      <c r="AE158" s="96">
        <f t="shared" ca="1" si="123"/>
        <v>1</v>
      </c>
      <c r="AF158" s="96">
        <f t="shared" ca="1" si="123"/>
        <v>5</v>
      </c>
      <c r="AG158" s="99">
        <f t="shared" ca="1" si="123"/>
        <v>18</v>
      </c>
      <c r="AH158" s="96">
        <f t="shared" ca="1" si="123"/>
        <v>5</v>
      </c>
      <c r="AI158" s="96">
        <f t="shared" ca="1" si="123"/>
        <v>0</v>
      </c>
      <c r="AJ158" s="96">
        <f t="shared" ca="1" si="123"/>
        <v>0</v>
      </c>
      <c r="AK158" s="84">
        <f t="shared" ca="1" si="123"/>
        <v>10</v>
      </c>
      <c r="AL158" s="84">
        <f t="shared" ca="1" si="123"/>
        <v>2</v>
      </c>
      <c r="AM158" s="96">
        <f t="shared" ca="1" si="123"/>
        <v>7</v>
      </c>
      <c r="AN158" s="96">
        <f t="shared" ca="1" si="123"/>
        <v>0</v>
      </c>
      <c r="AO158" s="99">
        <f ca="1">IF($Z$156="","",SUM(AM158:AN158))</f>
        <v>7</v>
      </c>
      <c r="AP158" s="96">
        <f t="shared" ca="1" si="123"/>
        <v>0</v>
      </c>
      <c r="AQ158" s="96">
        <f t="shared" ca="1" si="123"/>
        <v>0</v>
      </c>
      <c r="AR158" s="99">
        <f ca="1">IF($Z$156="","",SUM(AP158:AQ158))</f>
        <v>0</v>
      </c>
      <c r="AS158" s="96">
        <f t="shared" ca="1" si="53"/>
        <v>0</v>
      </c>
    </row>
    <row r="159" spans="1:45">
      <c r="A159" s="610">
        <f>A156+1</f>
        <v>14</v>
      </c>
      <c r="B159" s="610" t="str">
        <f ca="1">IF(Rosters!B24="","",Rosters!B24)</f>
        <v>fish</v>
      </c>
      <c r="C159" s="80" t="s">
        <v>256</v>
      </c>
      <c r="D159" s="80">
        <f ca="1">IF(OR($E159="",$E159=0),"",SUMIF($C$3:$C$52,$B159,D$3:D$52))</f>
        <v>0</v>
      </c>
      <c r="E159" s="80">
        <f ca="1">IF($B159="","",COUNTIF(C$3:C$52,$B159))</f>
        <v>7</v>
      </c>
      <c r="F159" s="80">
        <f t="shared" ref="F159:P159" ca="1" si="124">IF(OR($E159="",$E159=0),"",SUMIF($C$3:$C$52,$B159,F$3:F$52))</f>
        <v>-40</v>
      </c>
      <c r="G159" s="97">
        <f t="shared" ca="1" si="124"/>
        <v>0</v>
      </c>
      <c r="H159" s="97">
        <f t="shared" ca="1" si="124"/>
        <v>1</v>
      </c>
      <c r="I159" s="95">
        <f t="shared" ca="1" si="124"/>
        <v>0</v>
      </c>
      <c r="J159" s="97">
        <f t="shared" ca="1" si="124"/>
        <v>1</v>
      </c>
      <c r="K159" s="97">
        <f t="shared" ca="1" si="124"/>
        <v>0</v>
      </c>
      <c r="L159" s="97">
        <f t="shared" ca="1" si="124"/>
        <v>0</v>
      </c>
      <c r="M159" s="80">
        <f t="shared" ca="1" si="124"/>
        <v>7</v>
      </c>
      <c r="N159" s="80">
        <f t="shared" ca="1" si="124"/>
        <v>0</v>
      </c>
      <c r="O159" s="97">
        <f t="shared" ca="1" si="124"/>
        <v>0</v>
      </c>
      <c r="P159" s="97">
        <f t="shared" ca="1" si="124"/>
        <v>0</v>
      </c>
      <c r="Q159" s="95">
        <f ca="1">IF(B$159="","",SUM(O159:P159))</f>
        <v>0</v>
      </c>
      <c r="R159" s="97">
        <f ca="1">IF(OR($E159="",$E159=0),"",SUMIF($C$3:$C$52,$B159,R$3:R$52))</f>
        <v>0</v>
      </c>
      <c r="S159" s="97">
        <f ca="1">IF(OR($E159="",$E159=0),"",SUMIF($C$3:$C$52,$B159,S$3:S$52))</f>
        <v>0</v>
      </c>
      <c r="T159" s="95">
        <f ca="1">IF(B$159="","",SUM(R159:S159))</f>
        <v>0</v>
      </c>
      <c r="U159" s="97">
        <f t="shared" ca="1" si="51"/>
        <v>0</v>
      </c>
      <c r="Y159" s="610">
        <f>Y156+1</f>
        <v>14</v>
      </c>
      <c r="Z159" s="610" t="str">
        <f ca="1">IF(Rosters!H24="","",Rosters!H24)</f>
        <v>247</v>
      </c>
      <c r="AA159" s="80" t="s">
        <v>256</v>
      </c>
      <c r="AB159" s="80">
        <f ca="1">IF(OR($AC159="",$AC159=0),"",SUMIF($AA$3:$AA$52,$Z159,AB$3:AB$52))</f>
        <v>9</v>
      </c>
      <c r="AC159" s="80">
        <f ca="1">IF($Z159="","",COUNTIF(AA$3:AA$52,$Z159))</f>
        <v>4</v>
      </c>
      <c r="AD159" s="80">
        <f t="shared" ref="AD159:AQ159" ca="1" si="125">IF(OR($AC159="",$AC159=0),"",SUMIF($AA$3:$AA$52,$Z159,AD$3:AD$52))</f>
        <v>5</v>
      </c>
      <c r="AE159" s="97">
        <f t="shared" ca="1" si="125"/>
        <v>0</v>
      </c>
      <c r="AF159" s="97">
        <f t="shared" ca="1" si="125"/>
        <v>3</v>
      </c>
      <c r="AG159" s="95">
        <f t="shared" ca="1" si="125"/>
        <v>9</v>
      </c>
      <c r="AH159" s="97">
        <f t="shared" ca="1" si="125"/>
        <v>3</v>
      </c>
      <c r="AI159" s="97">
        <f t="shared" ca="1" si="125"/>
        <v>0</v>
      </c>
      <c r="AJ159" s="97">
        <f t="shared" ca="1" si="125"/>
        <v>0</v>
      </c>
      <c r="AK159" s="80">
        <f t="shared" ca="1" si="125"/>
        <v>4</v>
      </c>
      <c r="AL159" s="80">
        <f t="shared" ca="1" si="125"/>
        <v>0</v>
      </c>
      <c r="AM159" s="97">
        <f t="shared" ca="1" si="125"/>
        <v>2</v>
      </c>
      <c r="AN159" s="97">
        <f t="shared" ca="1" si="125"/>
        <v>0</v>
      </c>
      <c r="AO159" s="95">
        <f ca="1">IF($Z$159="","",SUM(AM159:AN159))</f>
        <v>2</v>
      </c>
      <c r="AP159" s="97">
        <f t="shared" ca="1" si="125"/>
        <v>0</v>
      </c>
      <c r="AQ159" s="97">
        <f t="shared" ca="1" si="125"/>
        <v>0</v>
      </c>
      <c r="AR159" s="95">
        <f ca="1">IF($Z$159="","",SUM(AP159:AQ159))</f>
        <v>0</v>
      </c>
      <c r="AS159" s="97">
        <f t="shared" ca="1" si="53"/>
        <v>0</v>
      </c>
    </row>
    <row r="160" spans="1:45">
      <c r="A160" s="610"/>
      <c r="B160" s="610"/>
      <c r="C160" s="80" t="s">
        <v>259</v>
      </c>
      <c r="D160" s="80">
        <f ca="1">IF(OR($E160="",$E160=0),"",SUMIF($C$62:$C$111,$B159,D$62:D$111))</f>
        <v>15</v>
      </c>
      <c r="E160" s="80">
        <f ca="1">IF($B159="","",COUNTIF(C$62:C$111,$B159))</f>
        <v>5</v>
      </c>
      <c r="F160" s="80">
        <f t="shared" ref="F160:S160" ca="1" si="126">IF(OR($E160="",$E160=0),"",SUMIF($C$62:$C$111,$B159,F$62:F$111))</f>
        <v>4</v>
      </c>
      <c r="G160" s="97">
        <f t="shared" ca="1" si="126"/>
        <v>0</v>
      </c>
      <c r="H160" s="97">
        <f t="shared" ca="1" si="126"/>
        <v>3</v>
      </c>
      <c r="I160" s="95">
        <f t="shared" ca="1" si="126"/>
        <v>13</v>
      </c>
      <c r="J160" s="97">
        <f t="shared" ca="1" si="126"/>
        <v>2</v>
      </c>
      <c r="K160" s="97">
        <f t="shared" ca="1" si="126"/>
        <v>0</v>
      </c>
      <c r="L160" s="97">
        <f t="shared" ca="1" si="126"/>
        <v>0</v>
      </c>
      <c r="M160" s="80">
        <f t="shared" ca="1" si="126"/>
        <v>6</v>
      </c>
      <c r="N160" s="80">
        <f t="shared" ca="1" si="126"/>
        <v>3</v>
      </c>
      <c r="O160" s="97">
        <f t="shared" ca="1" si="126"/>
        <v>4</v>
      </c>
      <c r="P160" s="97">
        <f t="shared" ca="1" si="126"/>
        <v>3</v>
      </c>
      <c r="Q160" s="95">
        <f ca="1">IF(B$159="","",SUM(O160:P160))</f>
        <v>7</v>
      </c>
      <c r="R160" s="97">
        <f t="shared" ca="1" si="126"/>
        <v>3</v>
      </c>
      <c r="S160" s="97">
        <f t="shared" ca="1" si="126"/>
        <v>3</v>
      </c>
      <c r="T160" s="95">
        <f ca="1">IF(B$159="","",SUM(R160:S160))</f>
        <v>6</v>
      </c>
      <c r="U160" s="97">
        <f t="shared" ca="1" si="51"/>
        <v>1</v>
      </c>
      <c r="Y160" s="610"/>
      <c r="Z160" s="610"/>
      <c r="AA160" s="80" t="s">
        <v>259</v>
      </c>
      <c r="AB160" s="80">
        <f ca="1">IF(OR($AC160="",$AC160=0),"",SUMIF($AA$62:$AA$111,$Z159,AB$62:AB$111))</f>
        <v>2</v>
      </c>
      <c r="AC160" s="80">
        <f ca="1">IF($Z159="","",COUNTIF(AA$62:AA$111,$Z159))</f>
        <v>4</v>
      </c>
      <c r="AD160" s="80">
        <f t="shared" ref="AD160:AN160" ca="1" si="127">IF(OR($AC160="",$AC160=0),"",SUMIF($AA$62:$AA$111,$Z159,AD$62:AD$111))</f>
        <v>-13</v>
      </c>
      <c r="AE160" s="97">
        <f t="shared" ca="1" si="127"/>
        <v>0</v>
      </c>
      <c r="AF160" s="97">
        <f t="shared" ca="1" si="127"/>
        <v>1</v>
      </c>
      <c r="AG160" s="95">
        <f t="shared" ca="1" si="127"/>
        <v>0</v>
      </c>
      <c r="AH160" s="97">
        <f t="shared" ca="1" si="127"/>
        <v>1</v>
      </c>
      <c r="AI160" s="97">
        <f t="shared" ca="1" si="127"/>
        <v>0</v>
      </c>
      <c r="AJ160" s="97">
        <f t="shared" ca="1" si="127"/>
        <v>0</v>
      </c>
      <c r="AK160" s="80">
        <f t="shared" ca="1" si="127"/>
        <v>4</v>
      </c>
      <c r="AL160" s="80">
        <f t="shared" ca="1" si="127"/>
        <v>0</v>
      </c>
      <c r="AM160" s="97">
        <f t="shared" ca="1" si="127"/>
        <v>0</v>
      </c>
      <c r="AN160" s="97">
        <f t="shared" ca="1" si="127"/>
        <v>0</v>
      </c>
      <c r="AO160" s="95">
        <f ca="1">IF($Z$159="","",SUM(AM160:AN160))</f>
        <v>0</v>
      </c>
      <c r="AP160" s="97">
        <f ca="1">IF(OR($AC160="",$AC160=0),"",SUMIF($AA$62:$AA$111,$Z159,AP$62:AP$111))</f>
        <v>0</v>
      </c>
      <c r="AQ160" s="97">
        <f ca="1">IF(OR($AC160="",$AC160=0),"",SUMIF($AA$62:$AA$111,$Z159,AQ$62:AQ$111))</f>
        <v>0</v>
      </c>
      <c r="AR160" s="95">
        <f ca="1">IF($Z$159="","",SUM(AP160:AQ160))</f>
        <v>0</v>
      </c>
      <c r="AS160" s="97">
        <f t="shared" ca="1" si="53"/>
        <v>0</v>
      </c>
    </row>
    <row r="161" spans="1:45">
      <c r="A161" s="610"/>
      <c r="B161" s="610"/>
      <c r="C161" s="84" t="s">
        <v>267</v>
      </c>
      <c r="D161" s="84">
        <f ca="1">IF($B159="","",SUM(D159:D160))</f>
        <v>15</v>
      </c>
      <c r="E161" s="84">
        <f ca="1">IF($B159="","",SUM(E159:E160))</f>
        <v>12</v>
      </c>
      <c r="F161" s="84">
        <f ca="1">IF($B159="","",SUM(F159:F160))</f>
        <v>-36</v>
      </c>
      <c r="G161" s="96">
        <f t="shared" ref="G161:L161" ca="1" si="128">IF($B159="","",SUM(G159,G160))</f>
        <v>0</v>
      </c>
      <c r="H161" s="96">
        <f t="shared" ca="1" si="128"/>
        <v>4</v>
      </c>
      <c r="I161" s="99">
        <f t="shared" ca="1" si="128"/>
        <v>13</v>
      </c>
      <c r="J161" s="96">
        <f t="shared" ca="1" si="128"/>
        <v>3</v>
      </c>
      <c r="K161" s="96">
        <f t="shared" ca="1" si="128"/>
        <v>0</v>
      </c>
      <c r="L161" s="96">
        <f t="shared" ca="1" si="128"/>
        <v>0</v>
      </c>
      <c r="M161" s="84">
        <f ca="1">IF($B159="","",SUM(M159:M160))</f>
        <v>13</v>
      </c>
      <c r="N161" s="84">
        <f ca="1">IF($B159="","",SUM(N159:N160))</f>
        <v>3</v>
      </c>
      <c r="O161" s="96">
        <f ca="1">IF($B159="","",SUM(O159,O160))</f>
        <v>4</v>
      </c>
      <c r="P161" s="96">
        <f ca="1">IF($B159="","",SUM(P159,P160))</f>
        <v>3</v>
      </c>
      <c r="Q161" s="99">
        <f ca="1">IF(B$159="","",SUM(O161:P161))</f>
        <v>7</v>
      </c>
      <c r="R161" s="96">
        <f ca="1">IF($B159="","",SUM(R159,R160))</f>
        <v>3</v>
      </c>
      <c r="S161" s="96">
        <f ca="1">IF($B159="","",SUM(S159,S160))</f>
        <v>3</v>
      </c>
      <c r="T161" s="99">
        <f ca="1">IF(B$159="","",SUM(R161:S161))</f>
        <v>6</v>
      </c>
      <c r="U161" s="96">
        <f t="shared" ca="1" si="51"/>
        <v>0.46153846153846156</v>
      </c>
      <c r="Y161" s="610"/>
      <c r="Z161" s="610"/>
      <c r="AA161" s="84" t="s">
        <v>267</v>
      </c>
      <c r="AB161" s="84">
        <f ca="1">IF($Z159="","",SUM(AB159:AB160))</f>
        <v>11</v>
      </c>
      <c r="AC161" s="84">
        <f t="shared" ref="AC161:AQ161" ca="1" si="129">IF($Z159="","",SUM(AC159,AC160))</f>
        <v>8</v>
      </c>
      <c r="AD161" s="84">
        <f t="shared" ca="1" si="129"/>
        <v>-8</v>
      </c>
      <c r="AE161" s="96">
        <f t="shared" ca="1" si="129"/>
        <v>0</v>
      </c>
      <c r="AF161" s="96">
        <f t="shared" ca="1" si="129"/>
        <v>4</v>
      </c>
      <c r="AG161" s="99">
        <f t="shared" ca="1" si="129"/>
        <v>9</v>
      </c>
      <c r="AH161" s="96">
        <f t="shared" ca="1" si="129"/>
        <v>4</v>
      </c>
      <c r="AI161" s="96">
        <f t="shared" ca="1" si="129"/>
        <v>0</v>
      </c>
      <c r="AJ161" s="96">
        <f t="shared" ca="1" si="129"/>
        <v>0</v>
      </c>
      <c r="AK161" s="84">
        <f t="shared" ca="1" si="129"/>
        <v>8</v>
      </c>
      <c r="AL161" s="84">
        <f t="shared" ca="1" si="129"/>
        <v>0</v>
      </c>
      <c r="AM161" s="96">
        <f t="shared" ca="1" si="129"/>
        <v>2</v>
      </c>
      <c r="AN161" s="96">
        <f t="shared" ca="1" si="129"/>
        <v>0</v>
      </c>
      <c r="AO161" s="99">
        <f ca="1">IF($Z$159="","",SUM(AM161:AN161))</f>
        <v>2</v>
      </c>
      <c r="AP161" s="96">
        <f t="shared" ca="1" si="129"/>
        <v>0</v>
      </c>
      <c r="AQ161" s="96">
        <f t="shared" ca="1" si="129"/>
        <v>0</v>
      </c>
      <c r="AR161" s="99">
        <f ca="1">IF($Z$159="","",SUM(AP161:AQ161))</f>
        <v>0</v>
      </c>
      <c r="AS161" s="96">
        <f t="shared" ca="1" si="53"/>
        <v>0</v>
      </c>
    </row>
    <row r="162" spans="1:45">
      <c r="A162" s="610">
        <f>A159+1</f>
        <v>15</v>
      </c>
      <c r="B162" s="610" t="str">
        <f ca="1">IF(Rosters!B25="","",Rosters!B25)</f>
        <v/>
      </c>
      <c r="C162" s="80" t="s">
        <v>256</v>
      </c>
      <c r="D162" s="80" t="str">
        <f>IF(OR($E162="",$E162=0),"",SUMIF($C$3:$C$52,$B162,D$3:D$52))</f>
        <v/>
      </c>
      <c r="E162" s="80" t="str">
        <f>IF($B162="","",COUNTIF(C$3:C$52,$B162))</f>
        <v/>
      </c>
      <c r="F162" s="80" t="str">
        <f t="shared" ref="F162:P162" si="130">IF(OR($E162="",$E162=0),"",SUMIF($C$3:$C$52,$B162,F$3:F$52))</f>
        <v/>
      </c>
      <c r="G162" s="97" t="str">
        <f t="shared" si="130"/>
        <v/>
      </c>
      <c r="H162" s="97" t="str">
        <f t="shared" si="130"/>
        <v/>
      </c>
      <c r="I162" s="95" t="str">
        <f t="shared" si="130"/>
        <v/>
      </c>
      <c r="J162" s="97" t="str">
        <f t="shared" si="130"/>
        <v/>
      </c>
      <c r="K162" s="97" t="str">
        <f t="shared" si="130"/>
        <v/>
      </c>
      <c r="L162" s="97" t="str">
        <f t="shared" si="130"/>
        <v/>
      </c>
      <c r="M162" s="80" t="str">
        <f t="shared" si="130"/>
        <v/>
      </c>
      <c r="N162" s="80" t="str">
        <f t="shared" si="130"/>
        <v/>
      </c>
      <c r="O162" s="97" t="str">
        <f t="shared" si="130"/>
        <v/>
      </c>
      <c r="P162" s="97" t="str">
        <f t="shared" si="130"/>
        <v/>
      </c>
      <c r="Q162" s="95" t="str">
        <f t="shared" ref="Q162:Q176" si="131">IF(B$162="","",SUM(O162:P162))</f>
        <v/>
      </c>
      <c r="R162" s="97" t="str">
        <f>IF(OR($E162="",$E162=0),"",SUMIF($C$3:$C$52,$B162,R$3:R$52))</f>
        <v/>
      </c>
      <c r="S162" s="97" t="str">
        <f>IF(OR($E162="",$E162=0),"",SUMIF($C$3:$C$52,$B162,S$3:S$52))</f>
        <v/>
      </c>
      <c r="T162" s="95" t="str">
        <f t="shared" ref="T162:T176" si="132">IF(B$162="","",SUM(R162:S162))</f>
        <v/>
      </c>
      <c r="U162" s="97" t="str">
        <f t="shared" si="51"/>
        <v/>
      </c>
      <c r="Y162" s="610">
        <f>Y159+1</f>
        <v>15</v>
      </c>
      <c r="Z162" s="610" t="str">
        <f ca="1">IF(Rosters!H25="","",Rosters!H25)</f>
        <v/>
      </c>
      <c r="AA162" s="80" t="s">
        <v>256</v>
      </c>
      <c r="AB162" s="80" t="str">
        <f>IF(OR($AC162="",$AC162=0),"",SUMIF($AA$3:$AA$52,$Z162,AB$3:AB$52))</f>
        <v/>
      </c>
      <c r="AC162" s="80" t="str">
        <f>IF($Z162="","",COUNTIF(AA$3:AA$52,$Z162))</f>
        <v/>
      </c>
      <c r="AD162" s="80" t="str">
        <f t="shared" ref="AD162:AQ162" si="133">IF(OR($AC162="",$AC162=0),"",SUMIF($AA$3:$AA$52,$Z162,AD$3:AD$52))</f>
        <v/>
      </c>
      <c r="AE162" s="97" t="str">
        <f t="shared" si="133"/>
        <v/>
      </c>
      <c r="AF162" s="97" t="str">
        <f t="shared" si="133"/>
        <v/>
      </c>
      <c r="AG162" s="95" t="str">
        <f t="shared" si="133"/>
        <v/>
      </c>
      <c r="AH162" s="97" t="str">
        <f t="shared" si="133"/>
        <v/>
      </c>
      <c r="AI162" s="97" t="str">
        <f t="shared" si="133"/>
        <v/>
      </c>
      <c r="AJ162" s="97" t="str">
        <f t="shared" si="133"/>
        <v/>
      </c>
      <c r="AK162" s="80" t="str">
        <f t="shared" si="133"/>
        <v/>
      </c>
      <c r="AL162" s="80" t="str">
        <f t="shared" si="133"/>
        <v/>
      </c>
      <c r="AM162" s="97" t="str">
        <f t="shared" si="133"/>
        <v/>
      </c>
      <c r="AN162" s="97" t="str">
        <f t="shared" si="133"/>
        <v/>
      </c>
      <c r="AO162" s="95" t="str">
        <f t="shared" ref="AO162:AO176" si="134">IF($Z$162="","",SUM(AM162:AN162))</f>
        <v/>
      </c>
      <c r="AP162" s="97" t="str">
        <f t="shared" si="133"/>
        <v/>
      </c>
      <c r="AQ162" s="97" t="str">
        <f t="shared" si="133"/>
        <v/>
      </c>
      <c r="AR162" s="95" t="str">
        <f t="shared" ref="AR162:AR176" si="135">IF($Z$162="","",SUM(AP162:AQ162))</f>
        <v/>
      </c>
      <c r="AS162" s="97" t="str">
        <f t="shared" si="53"/>
        <v/>
      </c>
    </row>
    <row r="163" spans="1:45">
      <c r="A163" s="610"/>
      <c r="B163" s="610"/>
      <c r="C163" s="80" t="s">
        <v>259</v>
      </c>
      <c r="D163" s="80" t="str">
        <f>IF(OR($E163="",$E163=0),"",SUMIF($C$62:$C$111,$B162,D$62:D$111))</f>
        <v/>
      </c>
      <c r="E163" s="80" t="str">
        <f>IF($B162="","",COUNTIF(C$62:C$111,$B162))</f>
        <v/>
      </c>
      <c r="F163" s="80" t="str">
        <f t="shared" ref="F163:S163" si="136">IF(OR($E163="",$E163=0),"",SUMIF($C$62:$C$111,$B162,F$62:F$111))</f>
        <v/>
      </c>
      <c r="G163" s="97" t="str">
        <f t="shared" si="136"/>
        <v/>
      </c>
      <c r="H163" s="97" t="str">
        <f t="shared" si="136"/>
        <v/>
      </c>
      <c r="I163" s="95" t="str">
        <f t="shared" si="136"/>
        <v/>
      </c>
      <c r="J163" s="97" t="str">
        <f t="shared" si="136"/>
        <v/>
      </c>
      <c r="K163" s="97" t="str">
        <f t="shared" si="136"/>
        <v/>
      </c>
      <c r="L163" s="97" t="str">
        <f t="shared" si="136"/>
        <v/>
      </c>
      <c r="M163" s="80" t="str">
        <f t="shared" si="136"/>
        <v/>
      </c>
      <c r="N163" s="80" t="str">
        <f t="shared" si="136"/>
        <v/>
      </c>
      <c r="O163" s="97" t="str">
        <f t="shared" si="136"/>
        <v/>
      </c>
      <c r="P163" s="97" t="str">
        <f t="shared" si="136"/>
        <v/>
      </c>
      <c r="Q163" s="95" t="str">
        <f t="shared" si="131"/>
        <v/>
      </c>
      <c r="R163" s="97" t="str">
        <f t="shared" si="136"/>
        <v/>
      </c>
      <c r="S163" s="97" t="str">
        <f t="shared" si="136"/>
        <v/>
      </c>
      <c r="T163" s="95" t="str">
        <f t="shared" si="132"/>
        <v/>
      </c>
      <c r="U163" s="97" t="str">
        <f t="shared" si="51"/>
        <v/>
      </c>
      <c r="Y163" s="610"/>
      <c r="Z163" s="610"/>
      <c r="AA163" s="80" t="s">
        <v>259</v>
      </c>
      <c r="AB163" s="80" t="str">
        <f>IF(OR($AC163="",$AC163=0),"",SUMIF($AA$62:$AA$111,$Z162,AB$62:AB$111))</f>
        <v/>
      </c>
      <c r="AC163" s="80" t="str">
        <f>IF($Z162="","",COUNTIF(AA$62:AA$111,$Z162))</f>
        <v/>
      </c>
      <c r="AD163" s="80" t="str">
        <f t="shared" ref="AD163:AN163" si="137">IF(OR($AC163="",$AC163=0),"",SUMIF($AA$62:$AA$111,$Z162,AD$62:AD$111))</f>
        <v/>
      </c>
      <c r="AE163" s="97" t="str">
        <f t="shared" si="137"/>
        <v/>
      </c>
      <c r="AF163" s="97" t="str">
        <f t="shared" si="137"/>
        <v/>
      </c>
      <c r="AG163" s="95" t="str">
        <f t="shared" si="137"/>
        <v/>
      </c>
      <c r="AH163" s="97" t="str">
        <f t="shared" si="137"/>
        <v/>
      </c>
      <c r="AI163" s="97" t="str">
        <f t="shared" si="137"/>
        <v/>
      </c>
      <c r="AJ163" s="97" t="str">
        <f t="shared" si="137"/>
        <v/>
      </c>
      <c r="AK163" s="80" t="str">
        <f t="shared" si="137"/>
        <v/>
      </c>
      <c r="AL163" s="80" t="str">
        <f t="shared" si="137"/>
        <v/>
      </c>
      <c r="AM163" s="97" t="str">
        <f t="shared" si="137"/>
        <v/>
      </c>
      <c r="AN163" s="97" t="str">
        <f t="shared" si="137"/>
        <v/>
      </c>
      <c r="AO163" s="95" t="str">
        <f t="shared" si="134"/>
        <v/>
      </c>
      <c r="AP163" s="97" t="str">
        <f>IF(OR($AC163="",$AC163=0),"",SUMIF($AA$62:$AA$111,$Z162,AP$62:AP$111))</f>
        <v/>
      </c>
      <c r="AQ163" s="97" t="str">
        <f>IF(OR($AC163="",$AC163=0),"",SUMIF($AA$62:$AA$111,$Z162,AQ$62:AQ$111))</f>
        <v/>
      </c>
      <c r="AR163" s="95" t="str">
        <f t="shared" si="135"/>
        <v/>
      </c>
      <c r="AS163" s="97" t="str">
        <f t="shared" si="53"/>
        <v/>
      </c>
    </row>
    <row r="164" spans="1:45">
      <c r="A164" s="610"/>
      <c r="B164" s="610"/>
      <c r="C164" s="84" t="s">
        <v>267</v>
      </c>
      <c r="D164" s="84" t="str">
        <f>IF($B162="","",SUM(D162:D163))</f>
        <v/>
      </c>
      <c r="E164" s="84" t="str">
        <f>IF($B162="","",SUM(E162:E163))</f>
        <v/>
      </c>
      <c r="F164" s="84" t="str">
        <f>IF($B162="","",SUM(F162:F163))</f>
        <v/>
      </c>
      <c r="G164" s="96" t="str">
        <f t="shared" ref="G164:L164" si="138">IF($B162="","",SUM(G162,G163))</f>
        <v/>
      </c>
      <c r="H164" s="96" t="str">
        <f t="shared" si="138"/>
        <v/>
      </c>
      <c r="I164" s="99" t="str">
        <f t="shared" si="138"/>
        <v/>
      </c>
      <c r="J164" s="96" t="str">
        <f t="shared" si="138"/>
        <v/>
      </c>
      <c r="K164" s="96" t="str">
        <f t="shared" si="138"/>
        <v/>
      </c>
      <c r="L164" s="96" t="str">
        <f t="shared" si="138"/>
        <v/>
      </c>
      <c r="M164" s="84" t="str">
        <f>IF($B162="","",SUM(M162:M163))</f>
        <v/>
      </c>
      <c r="N164" s="84" t="str">
        <f>IF($B162="","",SUM(N162:N163))</f>
        <v/>
      </c>
      <c r="O164" s="96" t="str">
        <f>IF($B162="","",SUM(O162,O163))</f>
        <v/>
      </c>
      <c r="P164" s="96" t="str">
        <f>IF($B162="","",SUM(P162,P163))</f>
        <v/>
      </c>
      <c r="Q164" s="99" t="str">
        <f t="shared" si="131"/>
        <v/>
      </c>
      <c r="R164" s="96" t="str">
        <f>IF($B162="","",SUM(R162,R163))</f>
        <v/>
      </c>
      <c r="S164" s="96" t="str">
        <f>IF($B162="","",SUM(S162,S163))</f>
        <v/>
      </c>
      <c r="T164" s="99" t="str">
        <f t="shared" si="132"/>
        <v/>
      </c>
      <c r="U164" s="96" t="str">
        <f t="shared" si="51"/>
        <v/>
      </c>
      <c r="Y164" s="610"/>
      <c r="Z164" s="610"/>
      <c r="AA164" s="84" t="s">
        <v>267</v>
      </c>
      <c r="AB164" s="84" t="str">
        <f>IF($Z162="","",SUM(AB162:AB163))</f>
        <v/>
      </c>
      <c r="AC164" s="84" t="str">
        <f t="shared" ref="AC164:AQ164" si="139">IF($Z162="","",SUM(AC162,AC163))</f>
        <v/>
      </c>
      <c r="AD164" s="84" t="str">
        <f t="shared" si="139"/>
        <v/>
      </c>
      <c r="AE164" s="96" t="str">
        <f t="shared" si="139"/>
        <v/>
      </c>
      <c r="AF164" s="96" t="str">
        <f t="shared" si="139"/>
        <v/>
      </c>
      <c r="AG164" s="99" t="str">
        <f t="shared" si="139"/>
        <v/>
      </c>
      <c r="AH164" s="96" t="str">
        <f t="shared" si="139"/>
        <v/>
      </c>
      <c r="AI164" s="96" t="str">
        <f t="shared" si="139"/>
        <v/>
      </c>
      <c r="AJ164" s="96" t="str">
        <f t="shared" si="139"/>
        <v/>
      </c>
      <c r="AK164" s="84" t="str">
        <f t="shared" si="139"/>
        <v/>
      </c>
      <c r="AL164" s="84" t="str">
        <f t="shared" si="139"/>
        <v/>
      </c>
      <c r="AM164" s="96" t="str">
        <f t="shared" si="139"/>
        <v/>
      </c>
      <c r="AN164" s="96" t="str">
        <f t="shared" si="139"/>
        <v/>
      </c>
      <c r="AO164" s="99" t="str">
        <f t="shared" si="134"/>
        <v/>
      </c>
      <c r="AP164" s="96" t="str">
        <f t="shared" si="139"/>
        <v/>
      </c>
      <c r="AQ164" s="96" t="str">
        <f t="shared" si="139"/>
        <v/>
      </c>
      <c r="AR164" s="99" t="str">
        <f t="shared" si="135"/>
        <v/>
      </c>
      <c r="AS164" s="96" t="str">
        <f t="shared" si="53"/>
        <v/>
      </c>
    </row>
    <row r="165" spans="1:45">
      <c r="A165" s="610">
        <f>A162+1</f>
        <v>16</v>
      </c>
      <c r="B165" s="610" t="str">
        <f ca="1">IF(Rosters!B26="","",Rosters!B26)</f>
        <v/>
      </c>
      <c r="C165" s="80" t="s">
        <v>256</v>
      </c>
      <c r="D165" s="80" t="str">
        <f>IF(OR($E165="",$E165=0),"",SUMIF($C$3:$C$52,$B165,D$3:D$52))</f>
        <v/>
      </c>
      <c r="E165" s="80" t="str">
        <f>IF($B165="","",COUNTIF(C$3:C$52,$B165))</f>
        <v/>
      </c>
      <c r="F165" s="80" t="str">
        <f t="shared" ref="F165:P165" si="140">IF(OR($E165="",$E165=0),"",SUMIF($C$3:$C$52,$B165,F$3:F$52))</f>
        <v/>
      </c>
      <c r="G165" s="97" t="str">
        <f t="shared" si="140"/>
        <v/>
      </c>
      <c r="H165" s="97" t="str">
        <f t="shared" si="140"/>
        <v/>
      </c>
      <c r="I165" s="95" t="str">
        <f t="shared" si="140"/>
        <v/>
      </c>
      <c r="J165" s="97" t="str">
        <f t="shared" si="140"/>
        <v/>
      </c>
      <c r="K165" s="97" t="str">
        <f t="shared" si="140"/>
        <v/>
      </c>
      <c r="L165" s="97" t="str">
        <f t="shared" si="140"/>
        <v/>
      </c>
      <c r="M165" s="80" t="str">
        <f t="shared" si="140"/>
        <v/>
      </c>
      <c r="N165" s="80" t="str">
        <f t="shared" si="140"/>
        <v/>
      </c>
      <c r="O165" s="97" t="str">
        <f t="shared" si="140"/>
        <v/>
      </c>
      <c r="P165" s="97" t="str">
        <f t="shared" si="140"/>
        <v/>
      </c>
      <c r="Q165" s="95" t="str">
        <f t="shared" si="131"/>
        <v/>
      </c>
      <c r="R165" s="97" t="str">
        <f>IF(OR($E165="",$E165=0),"",SUMIF($C$3:$C$52,$B165,R$3:R$52))</f>
        <v/>
      </c>
      <c r="S165" s="97" t="str">
        <f>IF(OR($E165="",$E165=0),"",SUMIF($C$3:$C$52,$B165,S$3:S$52))</f>
        <v/>
      </c>
      <c r="T165" s="95" t="str">
        <f t="shared" si="132"/>
        <v/>
      </c>
      <c r="U165" s="97" t="str">
        <f t="shared" ref="U165:U176" si="141">IF(OR(M165="",M165=0),"",T165/M165)</f>
        <v/>
      </c>
      <c r="Y165" s="610">
        <f>Y162+1</f>
        <v>16</v>
      </c>
      <c r="Z165" s="610" t="str">
        <f ca="1">IF(Rosters!H26="","",Rosters!H26)</f>
        <v/>
      </c>
      <c r="AA165" s="80" t="s">
        <v>256</v>
      </c>
      <c r="AB165" s="80" t="str">
        <f>IF(OR($AC165="",$AC165=0),"",SUMIF($AA$3:$AA$52,$Z165,AB$3:AB$52))</f>
        <v/>
      </c>
      <c r="AC165" s="80" t="str">
        <f>IF($Z165="","",COUNTIF(AA$3:AA$52,$Z165))</f>
        <v/>
      </c>
      <c r="AD165" s="80" t="str">
        <f t="shared" ref="AD165:AQ165" si="142">IF(OR($AC165="",$AC165=0),"",SUMIF($AA$3:$AA$52,$Z165,AD$3:AD$52))</f>
        <v/>
      </c>
      <c r="AE165" s="97" t="str">
        <f t="shared" si="142"/>
        <v/>
      </c>
      <c r="AF165" s="97" t="str">
        <f t="shared" si="142"/>
        <v/>
      </c>
      <c r="AG165" s="95" t="str">
        <f t="shared" si="142"/>
        <v/>
      </c>
      <c r="AH165" s="97" t="str">
        <f t="shared" si="142"/>
        <v/>
      </c>
      <c r="AI165" s="97" t="str">
        <f t="shared" si="142"/>
        <v/>
      </c>
      <c r="AJ165" s="97" t="str">
        <f t="shared" si="142"/>
        <v/>
      </c>
      <c r="AK165" s="80" t="str">
        <f t="shared" si="142"/>
        <v/>
      </c>
      <c r="AL165" s="80" t="str">
        <f t="shared" si="142"/>
        <v/>
      </c>
      <c r="AM165" s="97" t="str">
        <f t="shared" si="142"/>
        <v/>
      </c>
      <c r="AN165" s="97" t="str">
        <f t="shared" si="142"/>
        <v/>
      </c>
      <c r="AO165" s="95" t="str">
        <f t="shared" si="134"/>
        <v/>
      </c>
      <c r="AP165" s="97" t="str">
        <f t="shared" si="142"/>
        <v/>
      </c>
      <c r="AQ165" s="97" t="str">
        <f t="shared" si="142"/>
        <v/>
      </c>
      <c r="AR165" s="95" t="str">
        <f t="shared" si="135"/>
        <v/>
      </c>
      <c r="AS165" s="97" t="str">
        <f t="shared" ref="AS165:AS176" si="143">IF(OR(AK165="",AK165=0),"",AR165/AK165)</f>
        <v/>
      </c>
    </row>
    <row r="166" spans="1:45">
      <c r="A166" s="610"/>
      <c r="B166" s="610"/>
      <c r="C166" s="80" t="s">
        <v>259</v>
      </c>
      <c r="D166" s="80" t="str">
        <f>IF(OR($E166="",$E166=0),"",SUMIF($C$62:$C$111,$B165,D$62:D$111))</f>
        <v/>
      </c>
      <c r="E166" s="80" t="str">
        <f>IF($B165="","",COUNTIF(C$62:C$111,$B165))</f>
        <v/>
      </c>
      <c r="F166" s="80" t="str">
        <f t="shared" ref="F166:S166" si="144">IF(OR($E166="",$E166=0),"",SUMIF($C$62:$C$111,$B165,F$62:F$111))</f>
        <v/>
      </c>
      <c r="G166" s="97" t="str">
        <f t="shared" si="144"/>
        <v/>
      </c>
      <c r="H166" s="97" t="str">
        <f t="shared" si="144"/>
        <v/>
      </c>
      <c r="I166" s="95" t="str">
        <f t="shared" si="144"/>
        <v/>
      </c>
      <c r="J166" s="97" t="str">
        <f t="shared" si="144"/>
        <v/>
      </c>
      <c r="K166" s="97" t="str">
        <f t="shared" si="144"/>
        <v/>
      </c>
      <c r="L166" s="97" t="str">
        <f t="shared" si="144"/>
        <v/>
      </c>
      <c r="M166" s="80" t="str">
        <f t="shared" si="144"/>
        <v/>
      </c>
      <c r="N166" s="80" t="str">
        <f t="shared" si="144"/>
        <v/>
      </c>
      <c r="O166" s="97" t="str">
        <f t="shared" si="144"/>
        <v/>
      </c>
      <c r="P166" s="97" t="str">
        <f t="shared" si="144"/>
        <v/>
      </c>
      <c r="Q166" s="95" t="str">
        <f t="shared" si="131"/>
        <v/>
      </c>
      <c r="R166" s="97" t="str">
        <f t="shared" si="144"/>
        <v/>
      </c>
      <c r="S166" s="97" t="str">
        <f t="shared" si="144"/>
        <v/>
      </c>
      <c r="T166" s="95" t="str">
        <f t="shared" si="132"/>
        <v/>
      </c>
      <c r="U166" s="97" t="str">
        <f t="shared" si="141"/>
        <v/>
      </c>
      <c r="Y166" s="610"/>
      <c r="Z166" s="610"/>
      <c r="AA166" s="80" t="s">
        <v>259</v>
      </c>
      <c r="AB166" s="80" t="str">
        <f>IF(OR($AC166="",$AC166=0),"",SUMIF($AA$62:$AA$111,$Z165,AB$62:AB$111))</f>
        <v/>
      </c>
      <c r="AC166" s="80" t="str">
        <f>IF($Z165="","",COUNTIF(AA$62:AA$111,$Z165))</f>
        <v/>
      </c>
      <c r="AD166" s="80" t="str">
        <f t="shared" ref="AD166:AN166" si="145">IF(OR($AC166="",$AC166=0),"",SUMIF($AA$62:$AA$111,$Z165,AD$62:AD$111))</f>
        <v/>
      </c>
      <c r="AE166" s="97" t="str">
        <f t="shared" si="145"/>
        <v/>
      </c>
      <c r="AF166" s="97" t="str">
        <f t="shared" si="145"/>
        <v/>
      </c>
      <c r="AG166" s="95" t="str">
        <f t="shared" si="145"/>
        <v/>
      </c>
      <c r="AH166" s="97" t="str">
        <f t="shared" si="145"/>
        <v/>
      </c>
      <c r="AI166" s="97" t="str">
        <f t="shared" si="145"/>
        <v/>
      </c>
      <c r="AJ166" s="97" t="str">
        <f t="shared" si="145"/>
        <v/>
      </c>
      <c r="AK166" s="80" t="str">
        <f t="shared" si="145"/>
        <v/>
      </c>
      <c r="AL166" s="80" t="str">
        <f t="shared" si="145"/>
        <v/>
      </c>
      <c r="AM166" s="97" t="str">
        <f t="shared" si="145"/>
        <v/>
      </c>
      <c r="AN166" s="97" t="str">
        <f t="shared" si="145"/>
        <v/>
      </c>
      <c r="AO166" s="95" t="str">
        <f t="shared" si="134"/>
        <v/>
      </c>
      <c r="AP166" s="97" t="str">
        <f>IF(OR($AC166="",$AC166=0),"",SUMIF($AA$62:$AA$111,$Z165,AP$62:AP$111))</f>
        <v/>
      </c>
      <c r="AQ166" s="97" t="str">
        <f>IF(OR($AC166="",$AC166=0),"",SUMIF($AA$62:$AA$111,$Z165,AQ$62:AQ$111))</f>
        <v/>
      </c>
      <c r="AR166" s="95" t="str">
        <f t="shared" si="135"/>
        <v/>
      </c>
      <c r="AS166" s="97" t="str">
        <f t="shared" si="143"/>
        <v/>
      </c>
    </row>
    <row r="167" spans="1:45">
      <c r="A167" s="610"/>
      <c r="B167" s="610"/>
      <c r="C167" s="84" t="s">
        <v>267</v>
      </c>
      <c r="D167" s="84" t="str">
        <f>IF($B165="","",SUM(D165:D166))</f>
        <v/>
      </c>
      <c r="E167" s="84" t="str">
        <f>IF($B165="","",SUM(E165:E166))</f>
        <v/>
      </c>
      <c r="F167" s="84" t="str">
        <f>IF($B165="","",SUM(F165:F166))</f>
        <v/>
      </c>
      <c r="G167" s="96" t="str">
        <f t="shared" ref="G167:L167" si="146">IF($B165="","",SUM(G165,G166))</f>
        <v/>
      </c>
      <c r="H167" s="96" t="str">
        <f t="shared" si="146"/>
        <v/>
      </c>
      <c r="I167" s="99" t="str">
        <f t="shared" si="146"/>
        <v/>
      </c>
      <c r="J167" s="96" t="str">
        <f t="shared" si="146"/>
        <v/>
      </c>
      <c r="K167" s="96" t="str">
        <f t="shared" si="146"/>
        <v/>
      </c>
      <c r="L167" s="96" t="str">
        <f t="shared" si="146"/>
        <v/>
      </c>
      <c r="M167" s="84" t="str">
        <f>IF($B165="","",SUM(M165:M166))</f>
        <v/>
      </c>
      <c r="N167" s="84" t="str">
        <f>IF($B165="","",SUM(N165:N166))</f>
        <v/>
      </c>
      <c r="O167" s="96" t="str">
        <f>IF($B165="","",SUM(O165,O166))</f>
        <v/>
      </c>
      <c r="P167" s="96" t="str">
        <f>IF($B165="","",SUM(P165,P166))</f>
        <v/>
      </c>
      <c r="Q167" s="99" t="str">
        <f t="shared" si="131"/>
        <v/>
      </c>
      <c r="R167" s="96" t="str">
        <f>IF($B165="","",SUM(R165,R166))</f>
        <v/>
      </c>
      <c r="S167" s="96" t="str">
        <f>IF($B165="","",SUM(S165,S166))</f>
        <v/>
      </c>
      <c r="T167" s="99" t="str">
        <f t="shared" si="132"/>
        <v/>
      </c>
      <c r="U167" s="96" t="str">
        <f t="shared" si="141"/>
        <v/>
      </c>
      <c r="Y167" s="610"/>
      <c r="Z167" s="610"/>
      <c r="AA167" s="84" t="s">
        <v>267</v>
      </c>
      <c r="AB167" s="84" t="str">
        <f>IF($Z165="","",SUM(AB165:AB166))</f>
        <v/>
      </c>
      <c r="AC167" s="84" t="str">
        <f t="shared" ref="AC167:AN167" si="147">IF($Z165="","",SUM(AC165,AC166))</f>
        <v/>
      </c>
      <c r="AD167" s="84" t="str">
        <f t="shared" si="147"/>
        <v/>
      </c>
      <c r="AE167" s="96" t="str">
        <f t="shared" si="147"/>
        <v/>
      </c>
      <c r="AF167" s="96" t="str">
        <f t="shared" si="147"/>
        <v/>
      </c>
      <c r="AG167" s="99" t="str">
        <f t="shared" si="147"/>
        <v/>
      </c>
      <c r="AH167" s="96" t="str">
        <f t="shared" si="147"/>
        <v/>
      </c>
      <c r="AI167" s="96" t="str">
        <f t="shared" si="147"/>
        <v/>
      </c>
      <c r="AJ167" s="96" t="str">
        <f t="shared" si="147"/>
        <v/>
      </c>
      <c r="AK167" s="84" t="str">
        <f t="shared" si="147"/>
        <v/>
      </c>
      <c r="AL167" s="84" t="str">
        <f t="shared" si="147"/>
        <v/>
      </c>
      <c r="AM167" s="96" t="str">
        <f t="shared" si="147"/>
        <v/>
      </c>
      <c r="AN167" s="96" t="str">
        <f t="shared" si="147"/>
        <v/>
      </c>
      <c r="AO167" s="99" t="str">
        <f t="shared" si="134"/>
        <v/>
      </c>
      <c r="AP167" s="96" t="str">
        <f>IF($Z165="","",SUM(AP165,AP166))</f>
        <v/>
      </c>
      <c r="AQ167" s="96" t="str">
        <f>IF($Z165="","",SUM(AQ165,AQ166))</f>
        <v/>
      </c>
      <c r="AR167" s="99" t="str">
        <f t="shared" si="135"/>
        <v/>
      </c>
      <c r="AS167" s="96" t="str">
        <f t="shared" si="143"/>
        <v/>
      </c>
    </row>
    <row r="168" spans="1:45">
      <c r="A168" s="610">
        <f>A165+1</f>
        <v>17</v>
      </c>
      <c r="B168" s="610" t="str">
        <f ca="1">IF(Rosters!B27="","",Rosters!B27)</f>
        <v/>
      </c>
      <c r="C168" s="80" t="s">
        <v>256</v>
      </c>
      <c r="D168" s="80" t="str">
        <f>IF(OR($E168="",$E168=0),"",SUMIF($C$3:$C$52,$B168,D$3:D$52))</f>
        <v/>
      </c>
      <c r="E168" s="80" t="str">
        <f>IF($B168="","",COUNTIF(C$3:C$52,$B168))</f>
        <v/>
      </c>
      <c r="F168" s="80" t="str">
        <f t="shared" ref="F168:P168" si="148">IF(OR($E168="",$E168=0),"",SUMIF($C$3:$C$52,$B168,F$3:F$52))</f>
        <v/>
      </c>
      <c r="G168" s="97" t="str">
        <f t="shared" si="148"/>
        <v/>
      </c>
      <c r="H168" s="97" t="str">
        <f t="shared" si="148"/>
        <v/>
      </c>
      <c r="I168" s="95" t="str">
        <f t="shared" si="148"/>
        <v/>
      </c>
      <c r="J168" s="97" t="str">
        <f t="shared" si="148"/>
        <v/>
      </c>
      <c r="K168" s="97" t="str">
        <f t="shared" si="148"/>
        <v/>
      </c>
      <c r="L168" s="97" t="str">
        <f t="shared" si="148"/>
        <v/>
      </c>
      <c r="M168" s="80" t="str">
        <f t="shared" si="148"/>
        <v/>
      </c>
      <c r="N168" s="80" t="str">
        <f t="shared" si="148"/>
        <v/>
      </c>
      <c r="O168" s="97" t="str">
        <f t="shared" si="148"/>
        <v/>
      </c>
      <c r="P168" s="97" t="str">
        <f t="shared" si="148"/>
        <v/>
      </c>
      <c r="Q168" s="95" t="str">
        <f t="shared" si="131"/>
        <v/>
      </c>
      <c r="R168" s="97" t="str">
        <f>IF(OR($E168="",$E168=0),"",SUMIF($C$3:$C$52,$B168,R$3:R$52))</f>
        <v/>
      </c>
      <c r="S168" s="97" t="str">
        <f>IF(OR($E168="",$E168=0),"",SUMIF($C$3:$C$52,$B168,S$3:S$52))</f>
        <v/>
      </c>
      <c r="T168" s="95" t="str">
        <f t="shared" si="132"/>
        <v/>
      </c>
      <c r="U168" s="97" t="str">
        <f t="shared" si="141"/>
        <v/>
      </c>
      <c r="Y168" s="610">
        <f>Y165+1</f>
        <v>17</v>
      </c>
      <c r="Z168" s="610" t="str">
        <f ca="1">IF(Rosters!H27="","",Rosters!H27)</f>
        <v/>
      </c>
      <c r="AA168" s="80" t="s">
        <v>256</v>
      </c>
      <c r="AB168" s="80" t="str">
        <f>IF(OR($AC168="",$AC168=0),"",SUMIF($AA$3:$AA$52,$Z168,AB$3:AB$52))</f>
        <v/>
      </c>
      <c r="AC168" s="80" t="str">
        <f>IF($Z168="","",COUNTIF(AA$3:AA$52,$Z168))</f>
        <v/>
      </c>
      <c r="AD168" s="80" t="str">
        <f t="shared" ref="AD168:AQ168" si="149">IF(OR($AC168="",$AC168=0),"",SUMIF($AA$3:$AA$52,$Z168,AD$3:AD$52))</f>
        <v/>
      </c>
      <c r="AE168" s="97" t="str">
        <f t="shared" si="149"/>
        <v/>
      </c>
      <c r="AF168" s="97" t="str">
        <f t="shared" si="149"/>
        <v/>
      </c>
      <c r="AG168" s="95" t="str">
        <f t="shared" si="149"/>
        <v/>
      </c>
      <c r="AH168" s="97" t="str">
        <f t="shared" si="149"/>
        <v/>
      </c>
      <c r="AI168" s="97" t="str">
        <f t="shared" si="149"/>
        <v/>
      </c>
      <c r="AJ168" s="97" t="str">
        <f t="shared" si="149"/>
        <v/>
      </c>
      <c r="AK168" s="80" t="str">
        <f t="shared" si="149"/>
        <v/>
      </c>
      <c r="AL168" s="80" t="str">
        <f t="shared" si="149"/>
        <v/>
      </c>
      <c r="AM168" s="97" t="str">
        <f t="shared" si="149"/>
        <v/>
      </c>
      <c r="AN168" s="97" t="str">
        <f t="shared" si="149"/>
        <v/>
      </c>
      <c r="AO168" s="95" t="str">
        <f t="shared" si="134"/>
        <v/>
      </c>
      <c r="AP168" s="97" t="str">
        <f t="shared" si="149"/>
        <v/>
      </c>
      <c r="AQ168" s="97" t="str">
        <f t="shared" si="149"/>
        <v/>
      </c>
      <c r="AR168" s="95" t="str">
        <f t="shared" si="135"/>
        <v/>
      </c>
      <c r="AS168" s="97" t="str">
        <f t="shared" si="143"/>
        <v/>
      </c>
    </row>
    <row r="169" spans="1:45">
      <c r="A169" s="610"/>
      <c r="B169" s="610"/>
      <c r="C169" s="80" t="s">
        <v>259</v>
      </c>
      <c r="D169" s="80" t="str">
        <f>IF(OR($E169="",$E169=0),"",SUMIF($C$62:$C$111,$B168,D$62:D$111))</f>
        <v/>
      </c>
      <c r="E169" s="80" t="str">
        <f>IF($B168="","",COUNTIF(C$62:C$111,$B168))</f>
        <v/>
      </c>
      <c r="F169" s="80" t="str">
        <f t="shared" ref="F169:S169" si="150">IF(OR($E169="",$E169=0),"",SUMIF($C$62:$C$111,$B168,F$62:F$111))</f>
        <v/>
      </c>
      <c r="G169" s="97" t="str">
        <f t="shared" si="150"/>
        <v/>
      </c>
      <c r="H169" s="97" t="str">
        <f t="shared" si="150"/>
        <v/>
      </c>
      <c r="I169" s="95" t="str">
        <f t="shared" si="150"/>
        <v/>
      </c>
      <c r="J169" s="97" t="str">
        <f t="shared" si="150"/>
        <v/>
      </c>
      <c r="K169" s="97" t="str">
        <f t="shared" si="150"/>
        <v/>
      </c>
      <c r="L169" s="97" t="str">
        <f t="shared" si="150"/>
        <v/>
      </c>
      <c r="M169" s="80" t="str">
        <f t="shared" si="150"/>
        <v/>
      </c>
      <c r="N169" s="80" t="str">
        <f t="shared" si="150"/>
        <v/>
      </c>
      <c r="O169" s="97" t="str">
        <f t="shared" si="150"/>
        <v/>
      </c>
      <c r="P169" s="97" t="str">
        <f t="shared" si="150"/>
        <v/>
      </c>
      <c r="Q169" s="95" t="str">
        <f t="shared" si="131"/>
        <v/>
      </c>
      <c r="R169" s="97" t="str">
        <f t="shared" si="150"/>
        <v/>
      </c>
      <c r="S169" s="97" t="str">
        <f t="shared" si="150"/>
        <v/>
      </c>
      <c r="T169" s="95" t="str">
        <f t="shared" si="132"/>
        <v/>
      </c>
      <c r="U169" s="97" t="str">
        <f t="shared" si="141"/>
        <v/>
      </c>
      <c r="Y169" s="610"/>
      <c r="Z169" s="610"/>
      <c r="AA169" s="80" t="s">
        <v>259</v>
      </c>
      <c r="AB169" s="80" t="str">
        <f>IF(OR($AC169="",$AC169=0),"",SUMIF($AA$62:$AA$111,$Z168,AB$62:AB$111))</f>
        <v/>
      </c>
      <c r="AC169" s="80" t="str">
        <f>IF($Z168="","",COUNTIF(AA$62:AA$111,$Z168))</f>
        <v/>
      </c>
      <c r="AD169" s="80" t="str">
        <f t="shared" ref="AD169:AN169" si="151">IF(OR($AC169="",$AC169=0),"",SUMIF($AA$62:$AA$111,$Z168,AD$62:AD$111))</f>
        <v/>
      </c>
      <c r="AE169" s="97" t="str">
        <f t="shared" si="151"/>
        <v/>
      </c>
      <c r="AF169" s="97" t="str">
        <f t="shared" si="151"/>
        <v/>
      </c>
      <c r="AG169" s="95" t="str">
        <f t="shared" si="151"/>
        <v/>
      </c>
      <c r="AH169" s="97" t="str">
        <f t="shared" si="151"/>
        <v/>
      </c>
      <c r="AI169" s="97" t="str">
        <f t="shared" si="151"/>
        <v/>
      </c>
      <c r="AJ169" s="97" t="str">
        <f t="shared" si="151"/>
        <v/>
      </c>
      <c r="AK169" s="80" t="str">
        <f t="shared" si="151"/>
        <v/>
      </c>
      <c r="AL169" s="80" t="str">
        <f t="shared" si="151"/>
        <v/>
      </c>
      <c r="AM169" s="97" t="str">
        <f t="shared" si="151"/>
        <v/>
      </c>
      <c r="AN169" s="97" t="str">
        <f t="shared" si="151"/>
        <v/>
      </c>
      <c r="AO169" s="95" t="str">
        <f t="shared" si="134"/>
        <v/>
      </c>
      <c r="AP169" s="97" t="str">
        <f>IF(OR($AC169="",$AC169=0),"",SUMIF($AA$62:$AA$111,$Z168,AP$62:AP$111))</f>
        <v/>
      </c>
      <c r="AQ169" s="97" t="str">
        <f>IF(OR($AC169="",$AC169=0),"",SUMIF($AA$62:$AA$111,$Z168,AQ$62:AQ$111))</f>
        <v/>
      </c>
      <c r="AR169" s="95" t="str">
        <f t="shared" si="135"/>
        <v/>
      </c>
      <c r="AS169" s="97" t="str">
        <f t="shared" si="143"/>
        <v/>
      </c>
    </row>
    <row r="170" spans="1:45">
      <c r="A170" s="610"/>
      <c r="B170" s="610"/>
      <c r="C170" s="84" t="s">
        <v>267</v>
      </c>
      <c r="D170" s="84" t="str">
        <f>IF($B168="","",SUM(D168:D169))</f>
        <v/>
      </c>
      <c r="E170" s="84" t="str">
        <f>IF($B168="","",SUM(E168:E169))</f>
        <v/>
      </c>
      <c r="F170" s="84" t="str">
        <f>IF($B168="","",SUM(F168:F169))</f>
        <v/>
      </c>
      <c r="G170" s="96" t="str">
        <f t="shared" ref="G170:L170" si="152">IF($B168="","",SUM(G168,G169))</f>
        <v/>
      </c>
      <c r="H170" s="96" t="str">
        <f t="shared" si="152"/>
        <v/>
      </c>
      <c r="I170" s="99" t="str">
        <f t="shared" si="152"/>
        <v/>
      </c>
      <c r="J170" s="96" t="str">
        <f t="shared" si="152"/>
        <v/>
      </c>
      <c r="K170" s="96" t="str">
        <f t="shared" si="152"/>
        <v/>
      </c>
      <c r="L170" s="96" t="str">
        <f t="shared" si="152"/>
        <v/>
      </c>
      <c r="M170" s="84" t="str">
        <f>IF($B168="","",SUM(M168:M169))</f>
        <v/>
      </c>
      <c r="N170" s="84" t="str">
        <f>IF($B168="","",SUM(N168:N169))</f>
        <v/>
      </c>
      <c r="O170" s="96" t="str">
        <f>IF($B168="","",SUM(O168,O169))</f>
        <v/>
      </c>
      <c r="P170" s="96" t="str">
        <f>IF($B168="","",SUM(P168,P169))</f>
        <v/>
      </c>
      <c r="Q170" s="99" t="str">
        <f t="shared" si="131"/>
        <v/>
      </c>
      <c r="R170" s="96" t="str">
        <f>IF($B168="","",SUM(R168,R169))</f>
        <v/>
      </c>
      <c r="S170" s="96" t="str">
        <f>IF($B168="","",SUM(S168,S169))</f>
        <v/>
      </c>
      <c r="T170" s="99" t="str">
        <f t="shared" si="132"/>
        <v/>
      </c>
      <c r="U170" s="96" t="str">
        <f t="shared" si="141"/>
        <v/>
      </c>
      <c r="Y170" s="610"/>
      <c r="Z170" s="610"/>
      <c r="AA170" s="84" t="s">
        <v>267</v>
      </c>
      <c r="AB170" s="84" t="str">
        <f>IF($Z168="","",SUM(AB168:AB169))</f>
        <v/>
      </c>
      <c r="AC170" s="84" t="str">
        <f t="shared" ref="AC170:AN170" si="153">IF($Z168="","",SUM(AC168,AC169))</f>
        <v/>
      </c>
      <c r="AD170" s="84" t="str">
        <f t="shared" si="153"/>
        <v/>
      </c>
      <c r="AE170" s="96" t="str">
        <f t="shared" si="153"/>
        <v/>
      </c>
      <c r="AF170" s="96" t="str">
        <f t="shared" si="153"/>
        <v/>
      </c>
      <c r="AG170" s="99" t="str">
        <f t="shared" si="153"/>
        <v/>
      </c>
      <c r="AH170" s="96" t="str">
        <f t="shared" si="153"/>
        <v/>
      </c>
      <c r="AI170" s="96" t="str">
        <f t="shared" si="153"/>
        <v/>
      </c>
      <c r="AJ170" s="96" t="str">
        <f t="shared" si="153"/>
        <v/>
      </c>
      <c r="AK170" s="84" t="str">
        <f t="shared" si="153"/>
        <v/>
      </c>
      <c r="AL170" s="84" t="str">
        <f t="shared" si="153"/>
        <v/>
      </c>
      <c r="AM170" s="96" t="str">
        <f t="shared" si="153"/>
        <v/>
      </c>
      <c r="AN170" s="96" t="str">
        <f t="shared" si="153"/>
        <v/>
      </c>
      <c r="AO170" s="99" t="str">
        <f t="shared" si="134"/>
        <v/>
      </c>
      <c r="AP170" s="96" t="str">
        <f>IF($Z168="","",SUM(AP168,AP169))</f>
        <v/>
      </c>
      <c r="AQ170" s="96" t="str">
        <f>IF($Z168="","",SUM(AQ168,AQ169))</f>
        <v/>
      </c>
      <c r="AR170" s="99" t="str">
        <f t="shared" si="135"/>
        <v/>
      </c>
      <c r="AS170" s="96" t="str">
        <f t="shared" si="143"/>
        <v/>
      </c>
    </row>
    <row r="171" spans="1:45">
      <c r="A171" s="610">
        <f>A168+1</f>
        <v>18</v>
      </c>
      <c r="B171" s="610" t="str">
        <f ca="1">IF(Rosters!B28="","",Rosters!B28)</f>
        <v/>
      </c>
      <c r="C171" s="80" t="s">
        <v>256</v>
      </c>
      <c r="D171" s="80" t="str">
        <f>IF(OR($E171="",$E171=0),"",SUMIF($C$3:$C$52,$B171,D$3:D$52))</f>
        <v/>
      </c>
      <c r="E171" s="80" t="str">
        <f>IF($B171="","",COUNTIF(C$3:C$52,$B171))</f>
        <v/>
      </c>
      <c r="F171" s="80" t="str">
        <f t="shared" ref="F171:P171" si="154">IF(OR($E171="",$E171=0),"",SUMIF($C$3:$C$52,$B171,F$3:F$52))</f>
        <v/>
      </c>
      <c r="G171" s="97" t="str">
        <f t="shared" si="154"/>
        <v/>
      </c>
      <c r="H171" s="97" t="str">
        <f t="shared" si="154"/>
        <v/>
      </c>
      <c r="I171" s="95" t="str">
        <f t="shared" si="154"/>
        <v/>
      </c>
      <c r="J171" s="97" t="str">
        <f t="shared" si="154"/>
        <v/>
      </c>
      <c r="K171" s="97" t="str">
        <f t="shared" si="154"/>
        <v/>
      </c>
      <c r="L171" s="97" t="str">
        <f t="shared" si="154"/>
        <v/>
      </c>
      <c r="M171" s="80" t="str">
        <f t="shared" si="154"/>
        <v/>
      </c>
      <c r="N171" s="80" t="str">
        <f t="shared" si="154"/>
        <v/>
      </c>
      <c r="O171" s="97" t="str">
        <f t="shared" si="154"/>
        <v/>
      </c>
      <c r="P171" s="97" t="str">
        <f t="shared" si="154"/>
        <v/>
      </c>
      <c r="Q171" s="95" t="str">
        <f t="shared" si="131"/>
        <v/>
      </c>
      <c r="R171" s="97" t="str">
        <f>IF(OR($E171="",$E171=0),"",SUMIF($C$3:$C$52,$B171,R$3:R$52))</f>
        <v/>
      </c>
      <c r="S171" s="97" t="str">
        <f>IF(OR($E171="",$E171=0),"",SUMIF($C$3:$C$52,$B171,S$3:S$52))</f>
        <v/>
      </c>
      <c r="T171" s="95" t="str">
        <f t="shared" si="132"/>
        <v/>
      </c>
      <c r="U171" s="97" t="str">
        <f t="shared" si="141"/>
        <v/>
      </c>
      <c r="Y171" s="610">
        <f>Y168+1</f>
        <v>18</v>
      </c>
      <c r="Z171" s="610" t="str">
        <f ca="1">IF(Rosters!H28="","",Rosters!H28)</f>
        <v/>
      </c>
      <c r="AA171" s="80" t="s">
        <v>256</v>
      </c>
      <c r="AB171" s="80" t="str">
        <f>IF(OR($AC171="",$AC171=0),"",SUMIF($AA$3:$AA$52,$Z171,AB$3:AB$52))</f>
        <v/>
      </c>
      <c r="AC171" s="80" t="str">
        <f>IF($Z171="","",COUNTIF(AA$3:AA$52,$Z171))</f>
        <v/>
      </c>
      <c r="AD171" s="80" t="str">
        <f t="shared" ref="AD171:AQ171" si="155">IF(OR($AC171="",$AC171=0),"",SUMIF($AA$3:$AA$52,$Z171,AD$3:AD$52))</f>
        <v/>
      </c>
      <c r="AE171" s="97" t="str">
        <f t="shared" si="155"/>
        <v/>
      </c>
      <c r="AF171" s="97" t="str">
        <f t="shared" si="155"/>
        <v/>
      </c>
      <c r="AG171" s="95" t="str">
        <f t="shared" si="155"/>
        <v/>
      </c>
      <c r="AH171" s="97" t="str">
        <f t="shared" si="155"/>
        <v/>
      </c>
      <c r="AI171" s="97" t="str">
        <f t="shared" si="155"/>
        <v/>
      </c>
      <c r="AJ171" s="97" t="str">
        <f t="shared" si="155"/>
        <v/>
      </c>
      <c r="AK171" s="80" t="str">
        <f t="shared" si="155"/>
        <v/>
      </c>
      <c r="AL171" s="80" t="str">
        <f t="shared" si="155"/>
        <v/>
      </c>
      <c r="AM171" s="97" t="str">
        <f t="shared" si="155"/>
        <v/>
      </c>
      <c r="AN171" s="97" t="str">
        <f t="shared" si="155"/>
        <v/>
      </c>
      <c r="AO171" s="95" t="str">
        <f t="shared" si="134"/>
        <v/>
      </c>
      <c r="AP171" s="97" t="str">
        <f t="shared" si="155"/>
        <v/>
      </c>
      <c r="AQ171" s="97" t="str">
        <f t="shared" si="155"/>
        <v/>
      </c>
      <c r="AR171" s="95" t="str">
        <f t="shared" si="135"/>
        <v/>
      </c>
      <c r="AS171" s="97" t="str">
        <f t="shared" si="143"/>
        <v/>
      </c>
    </row>
    <row r="172" spans="1:45">
      <c r="A172" s="610"/>
      <c r="B172" s="610"/>
      <c r="C172" s="80" t="s">
        <v>259</v>
      </c>
      <c r="D172" s="80" t="str">
        <f>IF(OR($E172="",$E172=0),"",SUMIF($C$62:$C$111,$B171,D$62:D$111))</f>
        <v/>
      </c>
      <c r="E172" s="80" t="str">
        <f>IF($B171="","",COUNTIF(C$62:C$111,$B171))</f>
        <v/>
      </c>
      <c r="F172" s="80" t="str">
        <f t="shared" ref="F172:S172" si="156">IF(OR($E172="",$E172=0),"",SUMIF($C$62:$C$111,$B171,F$62:F$111))</f>
        <v/>
      </c>
      <c r="G172" s="97" t="str">
        <f t="shared" si="156"/>
        <v/>
      </c>
      <c r="H172" s="97" t="str">
        <f t="shared" si="156"/>
        <v/>
      </c>
      <c r="I172" s="95" t="str">
        <f t="shared" si="156"/>
        <v/>
      </c>
      <c r="J172" s="97" t="str">
        <f t="shared" si="156"/>
        <v/>
      </c>
      <c r="K172" s="97" t="str">
        <f t="shared" si="156"/>
        <v/>
      </c>
      <c r="L172" s="97" t="str">
        <f t="shared" si="156"/>
        <v/>
      </c>
      <c r="M172" s="80" t="str">
        <f t="shared" si="156"/>
        <v/>
      </c>
      <c r="N172" s="80" t="str">
        <f t="shared" si="156"/>
        <v/>
      </c>
      <c r="O172" s="97" t="str">
        <f t="shared" si="156"/>
        <v/>
      </c>
      <c r="P172" s="97" t="str">
        <f t="shared" si="156"/>
        <v/>
      </c>
      <c r="Q172" s="95" t="str">
        <f t="shared" si="131"/>
        <v/>
      </c>
      <c r="R172" s="97" t="str">
        <f t="shared" si="156"/>
        <v/>
      </c>
      <c r="S172" s="97" t="str">
        <f t="shared" si="156"/>
        <v/>
      </c>
      <c r="T172" s="95" t="str">
        <f t="shared" si="132"/>
        <v/>
      </c>
      <c r="U172" s="97" t="str">
        <f t="shared" si="141"/>
        <v/>
      </c>
      <c r="Y172" s="610"/>
      <c r="Z172" s="610"/>
      <c r="AA172" s="80" t="s">
        <v>259</v>
      </c>
      <c r="AB172" s="80" t="str">
        <f>IF(OR($AC172="",$AC172=0),"",SUMIF($AA$62:$AA$111,$Z171,AB$62:AB$111))</f>
        <v/>
      </c>
      <c r="AC172" s="80" t="str">
        <f>IF($Z171="","",COUNTIF(AA$62:AA$111,$Z171))</f>
        <v/>
      </c>
      <c r="AD172" s="80" t="str">
        <f t="shared" ref="AD172:AN172" si="157">IF(OR($AC172="",$AC172=0),"",SUMIF($AA$62:$AA$111,$Z171,AD$62:AD$111))</f>
        <v/>
      </c>
      <c r="AE172" s="97" t="str">
        <f t="shared" si="157"/>
        <v/>
      </c>
      <c r="AF172" s="97" t="str">
        <f t="shared" si="157"/>
        <v/>
      </c>
      <c r="AG172" s="95" t="str">
        <f t="shared" si="157"/>
        <v/>
      </c>
      <c r="AH172" s="97" t="str">
        <f t="shared" si="157"/>
        <v/>
      </c>
      <c r="AI172" s="97" t="str">
        <f t="shared" si="157"/>
        <v/>
      </c>
      <c r="AJ172" s="97" t="str">
        <f t="shared" si="157"/>
        <v/>
      </c>
      <c r="AK172" s="80" t="str">
        <f t="shared" si="157"/>
        <v/>
      </c>
      <c r="AL172" s="80" t="str">
        <f t="shared" si="157"/>
        <v/>
      </c>
      <c r="AM172" s="97" t="str">
        <f t="shared" si="157"/>
        <v/>
      </c>
      <c r="AN172" s="97" t="str">
        <f t="shared" si="157"/>
        <v/>
      </c>
      <c r="AO172" s="95" t="str">
        <f t="shared" si="134"/>
        <v/>
      </c>
      <c r="AP172" s="97" t="str">
        <f>IF(OR($AC172="",$AC172=0),"",SUMIF($AA$62:$AA$111,$Z171,AP$62:AP$111))</f>
        <v/>
      </c>
      <c r="AQ172" s="97" t="str">
        <f>IF(OR($AC172="",$AC172=0),"",SUMIF($AA$62:$AA$111,$Z171,AQ$62:AQ$111))</f>
        <v/>
      </c>
      <c r="AR172" s="95" t="str">
        <f t="shared" si="135"/>
        <v/>
      </c>
      <c r="AS172" s="97" t="str">
        <f t="shared" si="143"/>
        <v/>
      </c>
    </row>
    <row r="173" spans="1:45">
      <c r="A173" s="610"/>
      <c r="B173" s="610"/>
      <c r="C173" s="84" t="s">
        <v>267</v>
      </c>
      <c r="D173" s="84" t="str">
        <f>IF($B171="","",SUM(D171:D172))</f>
        <v/>
      </c>
      <c r="E173" s="84" t="str">
        <f>IF($B171="","",SUM(E171:E172))</f>
        <v/>
      </c>
      <c r="F173" s="84" t="str">
        <f>IF($B171="","",SUM(F171:F172))</f>
        <v/>
      </c>
      <c r="G173" s="96" t="str">
        <f t="shared" ref="G173:L173" si="158">IF($B171="","",SUM(G171,G172))</f>
        <v/>
      </c>
      <c r="H173" s="96" t="str">
        <f t="shared" si="158"/>
        <v/>
      </c>
      <c r="I173" s="99" t="str">
        <f t="shared" si="158"/>
        <v/>
      </c>
      <c r="J173" s="96" t="str">
        <f t="shared" si="158"/>
        <v/>
      </c>
      <c r="K173" s="96" t="str">
        <f t="shared" si="158"/>
        <v/>
      </c>
      <c r="L173" s="96" t="str">
        <f t="shared" si="158"/>
        <v/>
      </c>
      <c r="M173" s="84" t="str">
        <f>IF($B171="","",SUM(M171:M172))</f>
        <v/>
      </c>
      <c r="N173" s="84" t="str">
        <f>IF($B171="","",SUM(N171:N172))</f>
        <v/>
      </c>
      <c r="O173" s="96" t="str">
        <f>IF($B171="","",SUM(O171,O172))</f>
        <v/>
      </c>
      <c r="P173" s="96" t="str">
        <f>IF($B171="","",SUM(P171,P172))</f>
        <v/>
      </c>
      <c r="Q173" s="99" t="str">
        <f t="shared" si="131"/>
        <v/>
      </c>
      <c r="R173" s="96" t="str">
        <f>IF($B171="","",SUM(R171,R172))</f>
        <v/>
      </c>
      <c r="S173" s="96" t="str">
        <f>IF($B171="","",SUM(S171,S172))</f>
        <v/>
      </c>
      <c r="T173" s="99" t="str">
        <f t="shared" si="132"/>
        <v/>
      </c>
      <c r="U173" s="96" t="str">
        <f t="shared" si="141"/>
        <v/>
      </c>
      <c r="Y173" s="610"/>
      <c r="Z173" s="610"/>
      <c r="AA173" s="84" t="s">
        <v>267</v>
      </c>
      <c r="AB173" s="84" t="str">
        <f>IF($Z171="","",SUM(AB171:AB172))</f>
        <v/>
      </c>
      <c r="AC173" s="84" t="str">
        <f t="shared" ref="AC173:AN173" si="159">IF($Z171="","",SUM(AC171,AC172))</f>
        <v/>
      </c>
      <c r="AD173" s="84" t="str">
        <f t="shared" si="159"/>
        <v/>
      </c>
      <c r="AE173" s="96" t="str">
        <f t="shared" si="159"/>
        <v/>
      </c>
      <c r="AF173" s="96" t="str">
        <f t="shared" si="159"/>
        <v/>
      </c>
      <c r="AG173" s="99" t="str">
        <f t="shared" si="159"/>
        <v/>
      </c>
      <c r="AH173" s="96" t="str">
        <f t="shared" si="159"/>
        <v/>
      </c>
      <c r="AI173" s="96" t="str">
        <f t="shared" si="159"/>
        <v/>
      </c>
      <c r="AJ173" s="96" t="str">
        <f t="shared" si="159"/>
        <v/>
      </c>
      <c r="AK173" s="84" t="str">
        <f t="shared" si="159"/>
        <v/>
      </c>
      <c r="AL173" s="84" t="str">
        <f t="shared" si="159"/>
        <v/>
      </c>
      <c r="AM173" s="96" t="str">
        <f t="shared" si="159"/>
        <v/>
      </c>
      <c r="AN173" s="96" t="str">
        <f t="shared" si="159"/>
        <v/>
      </c>
      <c r="AO173" s="99" t="str">
        <f t="shared" si="134"/>
        <v/>
      </c>
      <c r="AP173" s="96" t="str">
        <f>IF($Z171="","",SUM(AP171,AP172))</f>
        <v/>
      </c>
      <c r="AQ173" s="96" t="str">
        <f>IF($Z171="","",SUM(AQ171,AQ172))</f>
        <v/>
      </c>
      <c r="AR173" s="99" t="str">
        <f t="shared" si="135"/>
        <v/>
      </c>
      <c r="AS173" s="96" t="str">
        <f t="shared" si="143"/>
        <v/>
      </c>
    </row>
    <row r="174" spans="1:45">
      <c r="A174" s="610">
        <f>A171+1</f>
        <v>19</v>
      </c>
      <c r="B174" s="610" t="str">
        <f ca="1">IF(Rosters!B29="","",Rosters!B29)</f>
        <v/>
      </c>
      <c r="C174" s="80" t="s">
        <v>256</v>
      </c>
      <c r="D174" s="80" t="str">
        <f>IF(OR($E174="",$E174=0),"",SUMIF($C$3:$C$52,$B174,D$3:D$52))</f>
        <v/>
      </c>
      <c r="E174" s="80" t="str">
        <f>IF($B174="","",COUNTIF(C$3:C$52,$B174))</f>
        <v/>
      </c>
      <c r="F174" s="80" t="str">
        <f t="shared" ref="F174:P174" si="160">IF(OR($E174="",$E174=0),"",SUMIF($C$3:$C$52,$B174,F$3:F$52))</f>
        <v/>
      </c>
      <c r="G174" s="97" t="str">
        <f t="shared" si="160"/>
        <v/>
      </c>
      <c r="H174" s="97" t="str">
        <f t="shared" si="160"/>
        <v/>
      </c>
      <c r="I174" s="95" t="str">
        <f t="shared" si="160"/>
        <v/>
      </c>
      <c r="J174" s="97" t="str">
        <f t="shared" si="160"/>
        <v/>
      </c>
      <c r="K174" s="97" t="str">
        <f t="shared" si="160"/>
        <v/>
      </c>
      <c r="L174" s="97" t="str">
        <f t="shared" si="160"/>
        <v/>
      </c>
      <c r="M174" s="80" t="str">
        <f t="shared" si="160"/>
        <v/>
      </c>
      <c r="N174" s="80" t="str">
        <f t="shared" si="160"/>
        <v/>
      </c>
      <c r="O174" s="97" t="str">
        <f t="shared" si="160"/>
        <v/>
      </c>
      <c r="P174" s="97" t="str">
        <f t="shared" si="160"/>
        <v/>
      </c>
      <c r="Q174" s="95" t="str">
        <f t="shared" si="131"/>
        <v/>
      </c>
      <c r="R174" s="97" t="str">
        <f>IF(OR($E174="",$E174=0),"",SUMIF($C$3:$C$52,$B174,R$3:R$52))</f>
        <v/>
      </c>
      <c r="S174" s="97" t="str">
        <f>IF(OR($E174="",$E174=0),"",SUMIF($C$3:$C$52,$B174,S$3:S$52))</f>
        <v/>
      </c>
      <c r="T174" s="95" t="str">
        <f t="shared" si="132"/>
        <v/>
      </c>
      <c r="U174" s="97" t="str">
        <f t="shared" si="141"/>
        <v/>
      </c>
      <c r="Y174" s="610">
        <f>Y171+1</f>
        <v>19</v>
      </c>
      <c r="Z174" s="610" t="str">
        <f ca="1">IF(Rosters!H29="","",Rosters!H29)</f>
        <v/>
      </c>
      <c r="AA174" s="80" t="s">
        <v>256</v>
      </c>
      <c r="AB174" s="80" t="str">
        <f>IF(OR($AC174="",$AC174=0),"",SUMIF($AA$3:$AA$52,$Z174,AB$3:AB$52))</f>
        <v/>
      </c>
      <c r="AC174" s="80" t="str">
        <f>IF($Z174="","",COUNTIF(AA$3:AA$52,$Z174))</f>
        <v/>
      </c>
      <c r="AD174" s="80" t="str">
        <f t="shared" ref="AD174:AQ174" si="161">IF(OR($AC174="",$AC174=0),"",SUMIF($AA$3:$AA$52,$Z174,AD$3:AD$52))</f>
        <v/>
      </c>
      <c r="AE174" s="97" t="str">
        <f t="shared" si="161"/>
        <v/>
      </c>
      <c r="AF174" s="97" t="str">
        <f t="shared" si="161"/>
        <v/>
      </c>
      <c r="AG174" s="95" t="str">
        <f t="shared" si="161"/>
        <v/>
      </c>
      <c r="AH174" s="97" t="str">
        <f t="shared" si="161"/>
        <v/>
      </c>
      <c r="AI174" s="97" t="str">
        <f t="shared" si="161"/>
        <v/>
      </c>
      <c r="AJ174" s="97" t="str">
        <f t="shared" si="161"/>
        <v/>
      </c>
      <c r="AK174" s="80" t="str">
        <f t="shared" si="161"/>
        <v/>
      </c>
      <c r="AL174" s="80" t="str">
        <f t="shared" si="161"/>
        <v/>
      </c>
      <c r="AM174" s="97" t="str">
        <f t="shared" si="161"/>
        <v/>
      </c>
      <c r="AN174" s="97" t="str">
        <f t="shared" si="161"/>
        <v/>
      </c>
      <c r="AO174" s="95" t="str">
        <f t="shared" si="134"/>
        <v/>
      </c>
      <c r="AP174" s="97" t="str">
        <f t="shared" si="161"/>
        <v/>
      </c>
      <c r="AQ174" s="97" t="str">
        <f t="shared" si="161"/>
        <v/>
      </c>
      <c r="AR174" s="95" t="str">
        <f t="shared" si="135"/>
        <v/>
      </c>
      <c r="AS174" s="97" t="str">
        <f t="shared" si="143"/>
        <v/>
      </c>
    </row>
    <row r="175" spans="1:45">
      <c r="A175" s="610"/>
      <c r="B175" s="610"/>
      <c r="C175" s="80" t="s">
        <v>259</v>
      </c>
      <c r="D175" s="80" t="str">
        <f>IF(OR($E175="",$E175=0),"",SUMIF($C$62:$C$111,$B174,D$62:D$111))</f>
        <v/>
      </c>
      <c r="E175" s="80" t="str">
        <f>IF($B174="","",COUNTIF(C$62:C$111,$B174))</f>
        <v/>
      </c>
      <c r="F175" s="80" t="str">
        <f t="shared" ref="F175:S175" si="162">IF(OR($E175="",$E175=0),"",SUMIF($C$62:$C$111,$B174,F$62:F$111))</f>
        <v/>
      </c>
      <c r="G175" s="97" t="str">
        <f t="shared" si="162"/>
        <v/>
      </c>
      <c r="H175" s="97" t="str">
        <f t="shared" si="162"/>
        <v/>
      </c>
      <c r="I175" s="95" t="str">
        <f t="shared" si="162"/>
        <v/>
      </c>
      <c r="J175" s="97" t="str">
        <f t="shared" si="162"/>
        <v/>
      </c>
      <c r="K175" s="97" t="str">
        <f t="shared" si="162"/>
        <v/>
      </c>
      <c r="L175" s="97" t="str">
        <f t="shared" si="162"/>
        <v/>
      </c>
      <c r="M175" s="80" t="str">
        <f t="shared" si="162"/>
        <v/>
      </c>
      <c r="N175" s="80" t="str">
        <f t="shared" si="162"/>
        <v/>
      </c>
      <c r="O175" s="97" t="str">
        <f t="shared" si="162"/>
        <v/>
      </c>
      <c r="P175" s="97" t="str">
        <f t="shared" si="162"/>
        <v/>
      </c>
      <c r="Q175" s="95" t="str">
        <f t="shared" si="131"/>
        <v/>
      </c>
      <c r="R175" s="97" t="str">
        <f t="shared" si="162"/>
        <v/>
      </c>
      <c r="S175" s="97" t="str">
        <f t="shared" si="162"/>
        <v/>
      </c>
      <c r="T175" s="95" t="str">
        <f t="shared" si="132"/>
        <v/>
      </c>
      <c r="U175" s="97" t="str">
        <f t="shared" si="141"/>
        <v/>
      </c>
      <c r="Y175" s="610"/>
      <c r="Z175" s="610"/>
      <c r="AA175" s="80" t="s">
        <v>259</v>
      </c>
      <c r="AB175" s="80" t="str">
        <f>IF(OR($AC175="",$AC175=0),"",SUMIF($AA$62:$AA$111,$Z174,AB$62:AB$111))</f>
        <v/>
      </c>
      <c r="AC175" s="80" t="str">
        <f>IF($Z174="","",COUNTIF(AA$62:AA$111,$Z174))</f>
        <v/>
      </c>
      <c r="AD175" s="80" t="str">
        <f t="shared" ref="AD175:AN175" si="163">IF(OR($AC175="",$AC175=0),"",SUMIF($AA$62:$AA$111,$Z174,AD$62:AD$111))</f>
        <v/>
      </c>
      <c r="AE175" s="97" t="str">
        <f t="shared" si="163"/>
        <v/>
      </c>
      <c r="AF175" s="97" t="str">
        <f t="shared" si="163"/>
        <v/>
      </c>
      <c r="AG175" s="95" t="str">
        <f t="shared" si="163"/>
        <v/>
      </c>
      <c r="AH175" s="97" t="str">
        <f t="shared" si="163"/>
        <v/>
      </c>
      <c r="AI175" s="97" t="str">
        <f t="shared" si="163"/>
        <v/>
      </c>
      <c r="AJ175" s="97" t="str">
        <f t="shared" si="163"/>
        <v/>
      </c>
      <c r="AK175" s="80" t="str">
        <f t="shared" si="163"/>
        <v/>
      </c>
      <c r="AL175" s="80" t="str">
        <f t="shared" si="163"/>
        <v/>
      </c>
      <c r="AM175" s="97" t="str">
        <f t="shared" si="163"/>
        <v/>
      </c>
      <c r="AN175" s="97" t="str">
        <f t="shared" si="163"/>
        <v/>
      </c>
      <c r="AO175" s="95" t="str">
        <f t="shared" si="134"/>
        <v/>
      </c>
      <c r="AP175" s="97" t="str">
        <f>IF(OR($AC175="",$AC175=0),"",SUMIF($AA$62:$AA$111,$Z174,AP$62:AP$111))</f>
        <v/>
      </c>
      <c r="AQ175" s="97" t="str">
        <f>IF(OR($AC175="",$AC175=0),"",SUMIF($AA$62:$AA$111,$Z174,AQ$62:AQ$111))</f>
        <v/>
      </c>
      <c r="AR175" s="95" t="str">
        <f t="shared" si="135"/>
        <v/>
      </c>
      <c r="AS175" s="97" t="str">
        <f t="shared" si="143"/>
        <v/>
      </c>
    </row>
    <row r="176" spans="1:45">
      <c r="A176" s="610"/>
      <c r="B176" s="610"/>
      <c r="C176" s="84" t="s">
        <v>267</v>
      </c>
      <c r="D176" s="84" t="str">
        <f>IF($B174="","",SUM(D174:D175))</f>
        <v/>
      </c>
      <c r="E176" s="84" t="str">
        <f>IF($B174="","",SUM(E174:E175))</f>
        <v/>
      </c>
      <c r="F176" s="84" t="str">
        <f>IF($B174="","",SUM(F174:F175))</f>
        <v/>
      </c>
      <c r="G176" s="96" t="str">
        <f t="shared" ref="G176:L176" si="164">IF($B174="","",SUM(G174,G175))</f>
        <v/>
      </c>
      <c r="H176" s="96" t="str">
        <f t="shared" si="164"/>
        <v/>
      </c>
      <c r="I176" s="99" t="str">
        <f t="shared" si="164"/>
        <v/>
      </c>
      <c r="J176" s="96" t="str">
        <f t="shared" si="164"/>
        <v/>
      </c>
      <c r="K176" s="96" t="str">
        <f t="shared" si="164"/>
        <v/>
      </c>
      <c r="L176" s="96" t="str">
        <f t="shared" si="164"/>
        <v/>
      </c>
      <c r="M176" s="84" t="str">
        <f>IF($B174="","",SUM(M174:M175))</f>
        <v/>
      </c>
      <c r="N176" s="84" t="str">
        <f>IF($B174="","",SUM(N174:N175))</f>
        <v/>
      </c>
      <c r="O176" s="96" t="str">
        <f>IF($B174="","",SUM(O174,O175))</f>
        <v/>
      </c>
      <c r="P176" s="96" t="str">
        <f>IF($B174="","",SUM(P174,P175))</f>
        <v/>
      </c>
      <c r="Q176" s="99" t="str">
        <f t="shared" si="131"/>
        <v/>
      </c>
      <c r="R176" s="96" t="str">
        <f>IF($B174="","",SUM(R174,R175))</f>
        <v/>
      </c>
      <c r="S176" s="96" t="str">
        <f>IF($B174="","",SUM(S174,S175))</f>
        <v/>
      </c>
      <c r="T176" s="99" t="str">
        <f t="shared" si="132"/>
        <v/>
      </c>
      <c r="U176" s="96" t="str">
        <f t="shared" si="141"/>
        <v/>
      </c>
      <c r="Y176" s="610"/>
      <c r="Z176" s="610"/>
      <c r="AA176" s="84" t="s">
        <v>267</v>
      </c>
      <c r="AB176" s="84" t="str">
        <f>IF($Z174="","",SUM(AB174:AB175))</f>
        <v/>
      </c>
      <c r="AC176" s="84" t="str">
        <f t="shared" ref="AC176:AN176" si="165">IF($Z174="","",SUM(AC174,AC175))</f>
        <v/>
      </c>
      <c r="AD176" s="84" t="str">
        <f t="shared" si="165"/>
        <v/>
      </c>
      <c r="AE176" s="96" t="str">
        <f t="shared" si="165"/>
        <v/>
      </c>
      <c r="AF176" s="96" t="str">
        <f t="shared" si="165"/>
        <v/>
      </c>
      <c r="AG176" s="99" t="str">
        <f t="shared" si="165"/>
        <v/>
      </c>
      <c r="AH176" s="96" t="str">
        <f t="shared" si="165"/>
        <v/>
      </c>
      <c r="AI176" s="96" t="str">
        <f t="shared" si="165"/>
        <v/>
      </c>
      <c r="AJ176" s="96" t="str">
        <f t="shared" si="165"/>
        <v/>
      </c>
      <c r="AK176" s="84" t="str">
        <f t="shared" si="165"/>
        <v/>
      </c>
      <c r="AL176" s="84" t="str">
        <f t="shared" si="165"/>
        <v/>
      </c>
      <c r="AM176" s="96" t="str">
        <f t="shared" si="165"/>
        <v/>
      </c>
      <c r="AN176" s="96" t="str">
        <f t="shared" si="165"/>
        <v/>
      </c>
      <c r="AO176" s="99" t="str">
        <f t="shared" si="134"/>
        <v/>
      </c>
      <c r="AP176" s="96" t="str">
        <f>IF($Z174="","",SUM(AP174,AP175))</f>
        <v/>
      </c>
      <c r="AQ176" s="96" t="str">
        <f>IF($Z174="","",SUM(AQ174,AQ175))</f>
        <v/>
      </c>
      <c r="AR176" s="99" t="str">
        <f t="shared" si="135"/>
        <v/>
      </c>
      <c r="AS176" s="96" t="str">
        <f t="shared" si="143"/>
        <v/>
      </c>
    </row>
    <row r="177" spans="1:45">
      <c r="A177" s="610">
        <f>A162+1</f>
        <v>16</v>
      </c>
      <c r="B177" s="610" t="str">
        <f ca="1">IF(Rosters!B30="","",Rosters!B30)</f>
        <v/>
      </c>
      <c r="C177" s="80" t="s">
        <v>256</v>
      </c>
      <c r="D177" s="80" t="str">
        <f>IF(OR($E177="",$E177=0),"",SUMIF($C$3:$C$52,$B177,D$3:D$52))</f>
        <v/>
      </c>
      <c r="E177" s="80" t="str">
        <f>IF($B177="","",COUNTIF(C$3:C$52,$B177))</f>
        <v/>
      </c>
      <c r="F177" s="80" t="str">
        <f t="shared" ref="F177:P177" si="166">IF(OR($E177="",$E177=0),"",SUMIF($C$3:$C$52,$B177,F$3:F$52))</f>
        <v/>
      </c>
      <c r="G177" s="97" t="str">
        <f t="shared" si="166"/>
        <v/>
      </c>
      <c r="H177" s="97" t="str">
        <f t="shared" si="166"/>
        <v/>
      </c>
      <c r="I177" s="95" t="str">
        <f t="shared" si="166"/>
        <v/>
      </c>
      <c r="J177" s="97" t="str">
        <f t="shared" si="166"/>
        <v/>
      </c>
      <c r="K177" s="97" t="str">
        <f t="shared" si="166"/>
        <v/>
      </c>
      <c r="L177" s="97" t="str">
        <f t="shared" si="166"/>
        <v/>
      </c>
      <c r="M177" s="80" t="str">
        <f t="shared" si="166"/>
        <v/>
      </c>
      <c r="N177" s="80" t="str">
        <f t="shared" si="166"/>
        <v/>
      </c>
      <c r="O177" s="97" t="str">
        <f t="shared" si="166"/>
        <v/>
      </c>
      <c r="P177" s="97" t="str">
        <f t="shared" si="166"/>
        <v/>
      </c>
      <c r="Q177" s="95" t="str">
        <f>IF(B$177="","",SUM(O177:P177))</f>
        <v/>
      </c>
      <c r="R177" s="97" t="str">
        <f>IF(OR($E177="",$E177=0),"",SUMIF($C$3:$C$52,$B177,R$3:R$52))</f>
        <v/>
      </c>
      <c r="S177" s="97" t="str">
        <f>IF(OR($E177="",$E177=0),"",SUMIF($C$3:$C$52,$B177,S$3:S$52))</f>
        <v/>
      </c>
      <c r="T177" s="95" t="str">
        <f>IF(B$177="","",SUM(R177:S177))</f>
        <v/>
      </c>
      <c r="U177" s="97" t="str">
        <f t="shared" si="51"/>
        <v/>
      </c>
      <c r="Y177" s="610">
        <f>Y162+1</f>
        <v>16</v>
      </c>
      <c r="Z177" s="610" t="str">
        <f ca="1">IF(Rosters!H30="","",Rosters!H30)</f>
        <v/>
      </c>
      <c r="AA177" s="80" t="s">
        <v>256</v>
      </c>
      <c r="AB177" s="80" t="str">
        <f>IF(OR($AC177="",$AC177=0),"",SUMIF($AA$3:$AA$52,$Z177,AB$3:AB$52))</f>
        <v/>
      </c>
      <c r="AC177" s="80" t="str">
        <f>IF($Z177="","",COUNTIF(AA$3:AA$52,$Z177))</f>
        <v/>
      </c>
      <c r="AD177" s="80" t="str">
        <f t="shared" ref="AD177:AQ177" si="167">IF(OR($AC177="",$AC177=0),"",SUMIF($AA$3:$AA$52,$Z177,AD$3:AD$52))</f>
        <v/>
      </c>
      <c r="AE177" s="97" t="str">
        <f t="shared" si="167"/>
        <v/>
      </c>
      <c r="AF177" s="97" t="str">
        <f t="shared" si="167"/>
        <v/>
      </c>
      <c r="AG177" s="95" t="str">
        <f t="shared" si="167"/>
        <v/>
      </c>
      <c r="AH177" s="97" t="str">
        <f t="shared" si="167"/>
        <v/>
      </c>
      <c r="AI177" s="97" t="str">
        <f t="shared" si="167"/>
        <v/>
      </c>
      <c r="AJ177" s="97" t="str">
        <f t="shared" si="167"/>
        <v/>
      </c>
      <c r="AK177" s="80" t="str">
        <f t="shared" si="167"/>
        <v/>
      </c>
      <c r="AL177" s="80" t="str">
        <f t="shared" si="167"/>
        <v/>
      </c>
      <c r="AM177" s="97" t="str">
        <f t="shared" si="167"/>
        <v/>
      </c>
      <c r="AN177" s="97" t="str">
        <f t="shared" si="167"/>
        <v/>
      </c>
      <c r="AO177" s="95" t="str">
        <f>IF($Z$177="","",SUM(AM177:AN177))</f>
        <v/>
      </c>
      <c r="AP177" s="97" t="str">
        <f t="shared" si="167"/>
        <v/>
      </c>
      <c r="AQ177" s="97" t="str">
        <f t="shared" si="167"/>
        <v/>
      </c>
      <c r="AR177" s="95" t="str">
        <f>IF($Z$177="","",SUM(AP177:AQ177))</f>
        <v/>
      </c>
      <c r="AS177" s="97" t="str">
        <f t="shared" si="53"/>
        <v/>
      </c>
    </row>
    <row r="178" spans="1:45">
      <c r="A178" s="610"/>
      <c r="B178" s="610"/>
      <c r="C178" s="80" t="s">
        <v>259</v>
      </c>
      <c r="D178" s="80" t="str">
        <f>IF(OR($E178="",$E178=0),"",SUMIF($C$62:$C$111,$B177,D$62:D$111))</f>
        <v/>
      </c>
      <c r="E178" s="80" t="str">
        <f>IF($B177="","",COUNTIF(C$62:C$111,$B177))</f>
        <v/>
      </c>
      <c r="F178" s="80" t="str">
        <f t="shared" ref="F178:S178" si="168">IF(OR($E178="",$E178=0),"",SUMIF($C$62:$C$111,$B177,F$62:F$111))</f>
        <v/>
      </c>
      <c r="G178" s="97" t="str">
        <f t="shared" si="168"/>
        <v/>
      </c>
      <c r="H178" s="97" t="str">
        <f t="shared" si="168"/>
        <v/>
      </c>
      <c r="I178" s="95" t="str">
        <f t="shared" si="168"/>
        <v/>
      </c>
      <c r="J178" s="97" t="str">
        <f t="shared" si="168"/>
        <v/>
      </c>
      <c r="K178" s="97" t="str">
        <f t="shared" si="168"/>
        <v/>
      </c>
      <c r="L178" s="97" t="str">
        <f t="shared" si="168"/>
        <v/>
      </c>
      <c r="M178" s="80" t="str">
        <f t="shared" si="168"/>
        <v/>
      </c>
      <c r="N178" s="80" t="str">
        <f t="shared" si="168"/>
        <v/>
      </c>
      <c r="O178" s="97" t="str">
        <f t="shared" si="168"/>
        <v/>
      </c>
      <c r="P178" s="97" t="str">
        <f t="shared" si="168"/>
        <v/>
      </c>
      <c r="Q178" s="95" t="str">
        <f>IF(B$177="","",SUM(O178:P178))</f>
        <v/>
      </c>
      <c r="R178" s="97" t="str">
        <f t="shared" si="168"/>
        <v/>
      </c>
      <c r="S178" s="97" t="str">
        <f t="shared" si="168"/>
        <v/>
      </c>
      <c r="T178" s="95" t="str">
        <f>IF(B$177="","",SUM(R178:S178))</f>
        <v/>
      </c>
      <c r="U178" s="97" t="str">
        <f t="shared" si="51"/>
        <v/>
      </c>
      <c r="Y178" s="610"/>
      <c r="Z178" s="610"/>
      <c r="AA178" s="80" t="s">
        <v>259</v>
      </c>
      <c r="AB178" s="80" t="str">
        <f>IF(OR($AC178="",$AC178=0),"",SUMIF($AA$62:$AA$111,$Z177,AB$62:AB$111))</f>
        <v/>
      </c>
      <c r="AC178" s="80" t="str">
        <f>IF($Z177="","",COUNTIF(AA$62:AA$111,$Z177))</f>
        <v/>
      </c>
      <c r="AD178" s="80" t="str">
        <f t="shared" ref="AD178:AN178" si="169">IF(OR($AC178="",$AC178=0),"",SUMIF($AA$62:$AA$111,$Z177,AD$62:AD$111))</f>
        <v/>
      </c>
      <c r="AE178" s="97" t="str">
        <f t="shared" si="169"/>
        <v/>
      </c>
      <c r="AF178" s="97" t="str">
        <f t="shared" si="169"/>
        <v/>
      </c>
      <c r="AG178" s="95" t="str">
        <f t="shared" si="169"/>
        <v/>
      </c>
      <c r="AH178" s="97" t="str">
        <f t="shared" si="169"/>
        <v/>
      </c>
      <c r="AI178" s="97" t="str">
        <f t="shared" si="169"/>
        <v/>
      </c>
      <c r="AJ178" s="97" t="str">
        <f t="shared" si="169"/>
        <v/>
      </c>
      <c r="AK178" s="80" t="str">
        <f t="shared" si="169"/>
        <v/>
      </c>
      <c r="AL178" s="80" t="str">
        <f t="shared" si="169"/>
        <v/>
      </c>
      <c r="AM178" s="97" t="str">
        <f t="shared" si="169"/>
        <v/>
      </c>
      <c r="AN178" s="97" t="str">
        <f t="shared" si="169"/>
        <v/>
      </c>
      <c r="AO178" s="95" t="str">
        <f>IF($Z$177="","",SUM(AM178:AN178))</f>
        <v/>
      </c>
      <c r="AP178" s="97" t="str">
        <f>IF(OR($AC178="",$AC178=0),"",SUMIF($AA$62:$AA$111,$Z177,AP$62:AP$111))</f>
        <v/>
      </c>
      <c r="AQ178" s="97" t="str">
        <f>IF(OR($AC178="",$AC178=0),"",SUMIF($AA$62:$AA$111,$Z177,AQ$62:AQ$111))</f>
        <v/>
      </c>
      <c r="AR178" s="95" t="str">
        <f>IF($Z$177="","",SUM(AP178:AQ178))</f>
        <v/>
      </c>
      <c r="AS178" s="97" t="str">
        <f t="shared" si="53"/>
        <v/>
      </c>
    </row>
    <row r="179" spans="1:45">
      <c r="A179" s="610"/>
      <c r="B179" s="610"/>
      <c r="C179" s="84" t="s">
        <v>267</v>
      </c>
      <c r="D179" s="84" t="str">
        <f>IF($B177="","",SUM(D177:D178))</f>
        <v/>
      </c>
      <c r="E179" s="84" t="str">
        <f>IF($B177="","",SUM(E177:E178))</f>
        <v/>
      </c>
      <c r="F179" s="84" t="str">
        <f>IF($B177="","",SUM(F177:F178))</f>
        <v/>
      </c>
      <c r="G179" s="96" t="str">
        <f t="shared" ref="G179:L179" si="170">IF($B177="","",SUM(G177,G178))</f>
        <v/>
      </c>
      <c r="H179" s="96" t="str">
        <f t="shared" si="170"/>
        <v/>
      </c>
      <c r="I179" s="99" t="str">
        <f t="shared" si="170"/>
        <v/>
      </c>
      <c r="J179" s="96" t="str">
        <f t="shared" si="170"/>
        <v/>
      </c>
      <c r="K179" s="96" t="str">
        <f t="shared" si="170"/>
        <v/>
      </c>
      <c r="L179" s="96" t="str">
        <f t="shared" si="170"/>
        <v/>
      </c>
      <c r="M179" s="84" t="str">
        <f>IF($B177="","",SUM(M177:M178))</f>
        <v/>
      </c>
      <c r="N179" s="84" t="str">
        <f>IF($B177="","",SUM(N177:N178))</f>
        <v/>
      </c>
      <c r="O179" s="96" t="str">
        <f>IF($B177="","",SUM(O177,O178))</f>
        <v/>
      </c>
      <c r="P179" s="96" t="str">
        <f>IF($B177="","",SUM(P177,P178))</f>
        <v/>
      </c>
      <c r="Q179" s="99" t="str">
        <f>IF(B$177="","",SUM(O179:P179))</f>
        <v/>
      </c>
      <c r="R179" s="96" t="str">
        <f>IF($B177="","",SUM(R177,R178))</f>
        <v/>
      </c>
      <c r="S179" s="96" t="str">
        <f>IF($B177="","",SUM(S177,S178))</f>
        <v/>
      </c>
      <c r="T179" s="99" t="str">
        <f>IF(B$177="","",SUM(R179:S179))</f>
        <v/>
      </c>
      <c r="U179" s="96" t="str">
        <f t="shared" si="51"/>
        <v/>
      </c>
      <c r="Y179" s="610"/>
      <c r="Z179" s="610"/>
      <c r="AA179" s="84" t="s">
        <v>267</v>
      </c>
      <c r="AB179" s="84" t="str">
        <f>IF($Z177="","",SUM(AB177:AB178))</f>
        <v/>
      </c>
      <c r="AC179" s="84" t="str">
        <f t="shared" ref="AC179:AQ179" si="171">IF($Z177="","",SUM(AC177,AC178))</f>
        <v/>
      </c>
      <c r="AD179" s="84" t="str">
        <f t="shared" si="171"/>
        <v/>
      </c>
      <c r="AE179" s="96" t="str">
        <f t="shared" si="171"/>
        <v/>
      </c>
      <c r="AF179" s="96" t="str">
        <f t="shared" si="171"/>
        <v/>
      </c>
      <c r="AG179" s="99" t="str">
        <f t="shared" si="171"/>
        <v/>
      </c>
      <c r="AH179" s="96" t="str">
        <f t="shared" si="171"/>
        <v/>
      </c>
      <c r="AI179" s="96" t="str">
        <f t="shared" si="171"/>
        <v/>
      </c>
      <c r="AJ179" s="96" t="str">
        <f t="shared" si="171"/>
        <v/>
      </c>
      <c r="AK179" s="84" t="str">
        <f t="shared" si="171"/>
        <v/>
      </c>
      <c r="AL179" s="84" t="str">
        <f t="shared" si="171"/>
        <v/>
      </c>
      <c r="AM179" s="96" t="str">
        <f t="shared" si="171"/>
        <v/>
      </c>
      <c r="AN179" s="96" t="str">
        <f t="shared" si="171"/>
        <v/>
      </c>
      <c r="AO179" s="99" t="str">
        <f>IF($Z$177="","",SUM(AM179:AN179))</f>
        <v/>
      </c>
      <c r="AP179" s="96" t="str">
        <f t="shared" si="171"/>
        <v/>
      </c>
      <c r="AQ179" s="96" t="str">
        <f t="shared" si="171"/>
        <v/>
      </c>
      <c r="AR179" s="99" t="str">
        <f>IF($Z$177="","",SUM(AP179:AQ179))</f>
        <v/>
      </c>
      <c r="AS179" s="96" t="str">
        <f t="shared" si="53"/>
        <v/>
      </c>
    </row>
  </sheetData>
  <sheetCalcPr fullCalcOnLoad="1"/>
  <mergeCells count="34">
    <mergeCell ref="J53:J54"/>
    <mergeCell ref="K53:K54"/>
    <mergeCell ref="A62:A63"/>
    <mergeCell ref="A64:A65"/>
    <mergeCell ref="N53:N54"/>
    <mergeCell ref="A88:A89"/>
    <mergeCell ref="A66:A67"/>
    <mergeCell ref="A74:A75"/>
    <mergeCell ref="A70:A71"/>
    <mergeCell ref="A72:A73"/>
    <mergeCell ref="A68:A69"/>
    <mergeCell ref="A76:A77"/>
    <mergeCell ref="A53:A54"/>
    <mergeCell ref="A78:A79"/>
    <mergeCell ref="AH112:AH113"/>
    <mergeCell ref="A84:A85"/>
    <mergeCell ref="A82:A83"/>
    <mergeCell ref="A100:A101"/>
    <mergeCell ref="A98:A99"/>
    <mergeCell ref="A80:A81"/>
    <mergeCell ref="A90:A91"/>
    <mergeCell ref="A96:A97"/>
    <mergeCell ref="A94:A95"/>
    <mergeCell ref="A86:A87"/>
    <mergeCell ref="AI112:AI113"/>
    <mergeCell ref="A112:A113"/>
    <mergeCell ref="A110:A111"/>
    <mergeCell ref="A92:A93"/>
    <mergeCell ref="A102:A103"/>
    <mergeCell ref="A104:A105"/>
    <mergeCell ref="A106:A107"/>
    <mergeCell ref="A108:A109"/>
    <mergeCell ref="J112:J113"/>
    <mergeCell ref="K112:K113"/>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Q94"/>
  <sheetViews>
    <sheetView topLeftCell="A22" workbookViewId="0">
      <selection activeCell="Q52" sqref="Q52"/>
    </sheetView>
  </sheetViews>
  <sheetFormatPr baseColWidth="10" defaultColWidth="8.83203125" defaultRowHeight="13"/>
  <cols>
    <col min="1" max="1" width="5.6640625" style="68" customWidth="1"/>
    <col min="2" max="2" width="8.83203125" style="68"/>
    <col min="3" max="3" width="20.6640625" style="68" customWidth="1"/>
    <col min="4" max="4" width="5.6640625" style="115" customWidth="1"/>
    <col min="5" max="16" width="3.6640625" style="115" customWidth="1"/>
    <col min="17" max="17" width="6.6640625" style="115" customWidth="1"/>
    <col min="18" max="33" width="3.6640625" style="115" customWidth="1"/>
    <col min="34" max="34" width="6.6640625" style="115" customWidth="1"/>
    <col min="35" max="35" width="8.83203125" style="115"/>
    <col min="36" max="39" width="3.6640625" style="115" customWidth="1"/>
    <col min="40" max="44" width="8.83203125" style="68"/>
    <col min="45" max="56" width="3.6640625" style="68" customWidth="1"/>
    <col min="57" max="57" width="6.6640625" style="68" customWidth="1"/>
    <col min="58" max="73" width="3.6640625" style="68" customWidth="1"/>
    <col min="74" max="74" width="6.6640625" style="68" customWidth="1"/>
    <col min="75" max="75" width="8.83203125" style="68"/>
    <col min="76" max="79" width="3.6640625" style="68" customWidth="1"/>
    <col min="80" max="16384" width="8.83203125" style="68"/>
  </cols>
  <sheetData>
    <row r="1" spans="1:40" ht="12.75" customHeight="1">
      <c r="A1" s="110"/>
      <c r="B1" s="110"/>
      <c r="C1" s="110"/>
      <c r="D1" s="118"/>
      <c r="E1" s="1210" t="s">
        <v>282</v>
      </c>
      <c r="F1" s="1211"/>
      <c r="G1" s="1211"/>
      <c r="H1" s="1211"/>
      <c r="I1" s="1211"/>
      <c r="J1" s="1211"/>
      <c r="K1" s="1211"/>
      <c r="L1" s="1211"/>
      <c r="M1" s="1211"/>
      <c r="N1" s="1211"/>
      <c r="O1" s="1211"/>
      <c r="P1" s="1211"/>
      <c r="Q1" s="1212"/>
      <c r="R1" s="118"/>
      <c r="S1" s="1210" t="s">
        <v>283</v>
      </c>
      <c r="T1" s="1211"/>
      <c r="U1" s="1211"/>
      <c r="V1" s="1211"/>
      <c r="W1" s="1211"/>
      <c r="X1" s="1211"/>
      <c r="Y1" s="1211"/>
      <c r="Z1" s="1211"/>
      <c r="AA1" s="1211"/>
      <c r="AB1" s="1211"/>
      <c r="AC1" s="1211"/>
      <c r="AD1" s="1211"/>
      <c r="AE1" s="1211"/>
      <c r="AF1" s="1211"/>
      <c r="AG1" s="1211"/>
      <c r="AH1" s="1212"/>
      <c r="AI1" s="1213" t="s">
        <v>284</v>
      </c>
      <c r="AJ1" s="1214" t="s">
        <v>171</v>
      </c>
      <c r="AK1" s="1214"/>
      <c r="AL1" s="1214"/>
      <c r="AM1" s="1214"/>
      <c r="AN1" s="111"/>
    </row>
    <row r="2" spans="1:40" s="115" customFormat="1" ht="12.75" customHeight="1">
      <c r="A2" s="112" t="s">
        <v>257</v>
      </c>
      <c r="B2" s="112" t="s">
        <v>280</v>
      </c>
      <c r="C2" s="112" t="s">
        <v>281</v>
      </c>
      <c r="D2" s="112"/>
      <c r="E2" s="112" t="s">
        <v>158</v>
      </c>
      <c r="F2" s="112" t="s">
        <v>168</v>
      </c>
      <c r="G2" s="112" t="s">
        <v>169</v>
      </c>
      <c r="H2" s="112" t="s">
        <v>159</v>
      </c>
      <c r="I2" s="112" t="s">
        <v>15</v>
      </c>
      <c r="J2" s="112" t="s">
        <v>170</v>
      </c>
      <c r="K2" s="112" t="s">
        <v>20</v>
      </c>
      <c r="L2" s="112" t="s">
        <v>21</v>
      </c>
      <c r="M2" s="112" t="s">
        <v>156</v>
      </c>
      <c r="N2" s="112" t="s">
        <v>22</v>
      </c>
      <c r="O2" s="112" t="s">
        <v>157</v>
      </c>
      <c r="P2" s="112" t="s">
        <v>23</v>
      </c>
      <c r="Q2" s="113" t="s">
        <v>267</v>
      </c>
      <c r="R2" s="113">
        <v>4</v>
      </c>
      <c r="S2" s="112" t="s">
        <v>158</v>
      </c>
      <c r="T2" s="112" t="s">
        <v>168</v>
      </c>
      <c r="U2" s="112" t="s">
        <v>169</v>
      </c>
      <c r="V2" s="112" t="s">
        <v>159</v>
      </c>
      <c r="W2" s="112" t="s">
        <v>15</v>
      </c>
      <c r="X2" s="112" t="s">
        <v>170</v>
      </c>
      <c r="Y2" s="112" t="s">
        <v>20</v>
      </c>
      <c r="Z2" s="112" t="s">
        <v>21</v>
      </c>
      <c r="AA2" s="112" t="s">
        <v>156</v>
      </c>
      <c r="AB2" s="112" t="s">
        <v>22</v>
      </c>
      <c r="AC2" s="112" t="s">
        <v>157</v>
      </c>
      <c r="AD2" s="112" t="s">
        <v>23</v>
      </c>
      <c r="AE2" s="112" t="s">
        <v>155</v>
      </c>
      <c r="AF2" s="112" t="s">
        <v>193</v>
      </c>
      <c r="AG2" s="112" t="s">
        <v>16</v>
      </c>
      <c r="AH2" s="113" t="s">
        <v>267</v>
      </c>
      <c r="AI2" s="1213"/>
      <c r="AJ2" s="114" t="s">
        <v>24</v>
      </c>
      <c r="AK2" s="114" t="s">
        <v>155</v>
      </c>
      <c r="AL2" s="114" t="s">
        <v>193</v>
      </c>
      <c r="AM2" s="114" t="s">
        <v>16</v>
      </c>
      <c r="AN2" s="111"/>
    </row>
    <row r="3" spans="1:40">
      <c r="A3" s="1207">
        <v>1</v>
      </c>
      <c r="B3" s="1207" t="str">
        <f ca="1">IF(Rosters!B11="","",Rosters!B11)</f>
        <v>00</v>
      </c>
      <c r="C3" s="1208" t="str">
        <f ca="1">IF(Rosters!C11="","",Rosters!C11)</f>
        <v>Professor Booty</v>
      </c>
      <c r="D3" s="115" t="s">
        <v>256</v>
      </c>
      <c r="E3" s="115">
        <f ca="1">IF($B3="","",COUNTIF(Penalties!$C3:$V3,E$2))</f>
        <v>1</v>
      </c>
      <c r="F3" s="115">
        <f ca="1">IF($B3="","",COUNTIF(Penalties!$C3:$V3,F$2))</f>
        <v>0</v>
      </c>
      <c r="G3" s="115">
        <f ca="1">IF($B3="","",COUNTIF(Penalties!$C3:$V3,G$2))</f>
        <v>0</v>
      </c>
      <c r="H3" s="115">
        <f ca="1">IF($B3="","",COUNTIF(Penalties!$C3:$V3,H$2))</f>
        <v>0</v>
      </c>
      <c r="I3" s="115">
        <f ca="1">IF($B3="","",COUNTIF(Penalties!$C3:$V3,I$2))</f>
        <v>0</v>
      </c>
      <c r="J3" s="115">
        <f ca="1">IF($B3="","",COUNTIF(Penalties!$C3:$V3,J$2))</f>
        <v>0</v>
      </c>
      <c r="K3" s="115">
        <f ca="1">IF($B3="","",COUNTIF(Penalties!$C3:$V3,K$2))</f>
        <v>0</v>
      </c>
      <c r="L3" s="115">
        <f ca="1">IF($B3="","",COUNTIF(Penalties!$C3:$V3,L$2))</f>
        <v>0</v>
      </c>
      <c r="M3" s="115">
        <f ca="1">IF($B3="","",COUNTIF(Penalties!$C3:$V3,M$2))</f>
        <v>0</v>
      </c>
      <c r="N3" s="115">
        <f ca="1">IF($B3="","",COUNTIF(Penalties!$C3:$V3,N$2))</f>
        <v>1</v>
      </c>
      <c r="O3" s="115">
        <f ca="1">IF($B3="","",COUNTIF(Penalties!$C3:$V3,O$2))</f>
        <v>0</v>
      </c>
      <c r="P3" s="115">
        <f ca="1">IF($B3="","",COUNTIF(Penalties!$C3:$V3,P$2))</f>
        <v>0</v>
      </c>
      <c r="Q3" s="170">
        <f ca="1">IF(B3="","",SUM(E3:P3))</f>
        <v>2</v>
      </c>
      <c r="R3" s="170">
        <f ca="1">IF($B3="","",COUNTIF(Penalties!$X3:$AB3,R$2))</f>
        <v>0</v>
      </c>
      <c r="S3" s="170">
        <f ca="1">IF($B3="","",COUNTIF(Penalties!$X3:$AB3,S$2))</f>
        <v>0</v>
      </c>
      <c r="T3" s="170">
        <f ca="1">IF($B3="","",COUNTIF(Penalties!$X3:$AB3,T$2))</f>
        <v>0</v>
      </c>
      <c r="U3" s="170">
        <f ca="1">IF($B3="","",COUNTIF(Penalties!$X3:$AB3,U$2))</f>
        <v>0</v>
      </c>
      <c r="V3" s="170">
        <f ca="1">IF($B3="","",COUNTIF(Penalties!$X3:$AB3,V$2))</f>
        <v>0</v>
      </c>
      <c r="W3" s="170">
        <f ca="1">IF($B3="","",COUNTIF(Penalties!$X3:$AB3,W$2))</f>
        <v>0</v>
      </c>
      <c r="X3" s="170">
        <f ca="1">IF($B3="","",COUNTIF(Penalties!$X3:$AB3,X$2))</f>
        <v>0</v>
      </c>
      <c r="Y3" s="170">
        <f ca="1">IF($B3="","",COUNTIF(Penalties!$X3:$AB3,Y$2))</f>
        <v>0</v>
      </c>
      <c r="Z3" s="170">
        <f ca="1">IF($B3="","",COUNTIF(Penalties!$X3:$AB3,Z$2))</f>
        <v>0</v>
      </c>
      <c r="AA3" s="170">
        <f ca="1">IF($B3="","",COUNTIF(Penalties!$X3:$AB3,AA$2))</f>
        <v>0</v>
      </c>
      <c r="AB3" s="170">
        <f ca="1">IF($B3="","",COUNTIF(Penalties!$X3:$AB3,AB$2))</f>
        <v>0</v>
      </c>
      <c r="AC3" s="170">
        <f ca="1">IF($B3="","",COUNTIF(Penalties!$X3:$AB3,AC$2))</f>
        <v>0</v>
      </c>
      <c r="AD3" s="170">
        <f ca="1">IF($B3="","",COUNTIF(Penalties!$X3:$AB3,AD$2))</f>
        <v>0</v>
      </c>
      <c r="AE3" s="170">
        <f ca="1">IF($B3="","",COUNTIF(Penalties!$X3:$AB3,AE$2))</f>
        <v>0</v>
      </c>
      <c r="AF3" s="170">
        <f ca="1">IF($B3="","",COUNTIF(Penalties!$X3:$AB3,AF$2))</f>
        <v>0</v>
      </c>
      <c r="AG3" s="170">
        <f ca="1">IF($B3="","",COUNTIF(Penalties!$X3:$AB3,AG$2))</f>
        <v>0</v>
      </c>
      <c r="AH3" s="170">
        <f ca="1">IF(B3="","",SUM(S3:AG3))</f>
        <v>0</v>
      </c>
      <c r="AI3" s="171">
        <f ca="1">IF(B3="","",SUM(R3,AH3))</f>
        <v>0</v>
      </c>
      <c r="AJ3" s="171" t="str">
        <f ca="1">IF(B3="","",IF(Penalties!AC3="PM",1,""))</f>
        <v/>
      </c>
      <c r="AK3" s="171" t="str">
        <f ca="1">IF(B3="","",IF(Penalties!AC3="G",1,""))</f>
        <v/>
      </c>
      <c r="AL3" s="171" t="str">
        <f ca="1">IF(B3="","",IF(Penalties!AC3="N",1,""))</f>
        <v/>
      </c>
      <c r="AM3" s="171" t="str">
        <f ca="1">IF(B3="","",IF(Penalties!AC3="Z",1,""))</f>
        <v/>
      </c>
    </row>
    <row r="4" spans="1:40">
      <c r="A4" s="1207"/>
      <c r="B4" s="1207"/>
      <c r="C4" s="1208"/>
      <c r="D4" s="115" t="s">
        <v>259</v>
      </c>
      <c r="E4" s="115">
        <f ca="1">IF($B3="","",COUNTIF(Penalties!$AG3:$AZ3,E$2))</f>
        <v>0</v>
      </c>
      <c r="F4" s="115">
        <f ca="1">IF($B3="","",COUNTIF(Penalties!$AG3:$AZ3,F$2))</f>
        <v>0</v>
      </c>
      <c r="G4" s="115">
        <f ca="1">IF($B3="","",COUNTIF(Penalties!$AG3:$AZ3,G$2))</f>
        <v>0</v>
      </c>
      <c r="H4" s="115">
        <f ca="1">IF($B3="","",COUNTIF(Penalties!$AG3:$AZ3,H$2))</f>
        <v>0</v>
      </c>
      <c r="I4" s="115">
        <f ca="1">IF($B3="","",COUNTIF(Penalties!$AG3:$AZ3,I$2))</f>
        <v>0</v>
      </c>
      <c r="J4" s="115">
        <f ca="1">IF($B3="","",COUNTIF(Penalties!$AG3:$AZ3,J$2))</f>
        <v>0</v>
      </c>
      <c r="K4" s="115">
        <f ca="1">IF($B3="","",COUNTIF(Penalties!$AG3:$AZ3,K$2))</f>
        <v>0</v>
      </c>
      <c r="L4" s="115">
        <f ca="1">IF($B3="","",COUNTIF(Penalties!$AG3:$AZ3,L$2))</f>
        <v>0</v>
      </c>
      <c r="M4" s="115">
        <f ca="1">IF($B3="","",COUNTIF(Penalties!$AG3:$AZ3,M$2))</f>
        <v>0</v>
      </c>
      <c r="N4" s="115">
        <f ca="1">IF($B3="","",COUNTIF(Penalties!$AG3:$AZ3,N$2))</f>
        <v>0</v>
      </c>
      <c r="O4" s="115">
        <f ca="1">IF($B3="","",COUNTIF(Penalties!$AG3:$AZ3,O$2))</f>
        <v>0</v>
      </c>
      <c r="P4" s="115">
        <f ca="1">IF($B3="","",COUNTIF(Penalties!$AG3:$AZ3,P$2))</f>
        <v>0</v>
      </c>
      <c r="Q4" s="170">
        <f ca="1">IF(B3="","",SUM(E4:P4))</f>
        <v>0</v>
      </c>
      <c r="R4" s="170">
        <f ca="1">IF($B3="","",COUNTIF(Penalties!$BB3:$BF3,R$2))</f>
        <v>0</v>
      </c>
      <c r="S4" s="170">
        <f ca="1">IF($B3="","",COUNTIF(Penalties!$BB3:$BF3,S$2))</f>
        <v>0</v>
      </c>
      <c r="T4" s="170">
        <f ca="1">IF($B3="","",COUNTIF(Penalties!$BB3:$BF3,T$2))</f>
        <v>0</v>
      </c>
      <c r="U4" s="170">
        <f ca="1">IF($B3="","",COUNTIF(Penalties!$BB3:$BF3,U$2))</f>
        <v>0</v>
      </c>
      <c r="V4" s="170">
        <f ca="1">IF($B3="","",COUNTIF(Penalties!$BB3:$BF3,V$2))</f>
        <v>0</v>
      </c>
      <c r="W4" s="170">
        <f ca="1">IF($B3="","",COUNTIF(Penalties!$BB3:$BF3,W$2))</f>
        <v>0</v>
      </c>
      <c r="X4" s="170">
        <f ca="1">IF($B3="","",COUNTIF(Penalties!$BB3:$BF3,X$2))</f>
        <v>0</v>
      </c>
      <c r="Y4" s="170">
        <f ca="1">IF($B3="","",COUNTIF(Penalties!$BB3:$BF3,Y$2))</f>
        <v>0</v>
      </c>
      <c r="Z4" s="170">
        <f ca="1">IF($B3="","",COUNTIF(Penalties!$BB3:$BF3,Z$2))</f>
        <v>0</v>
      </c>
      <c r="AA4" s="170">
        <f ca="1">IF($B3="","",COUNTIF(Penalties!$BB3:$BF3,AA$2))</f>
        <v>0</v>
      </c>
      <c r="AB4" s="170">
        <f ca="1">IF($B3="","",COUNTIF(Penalties!$BB3:$BF3,AB$2))</f>
        <v>0</v>
      </c>
      <c r="AC4" s="170">
        <f ca="1">IF($B3="","",COUNTIF(Penalties!$BB3:$BF3,AC$2))</f>
        <v>0</v>
      </c>
      <c r="AD4" s="170">
        <f ca="1">IF($B3="","",COUNTIF(Penalties!$BB3:$BF3,AD$2))</f>
        <v>0</v>
      </c>
      <c r="AE4" s="170">
        <f ca="1">IF($B3="","",COUNTIF(Penalties!$BB3:$BF3,AE$2))</f>
        <v>0</v>
      </c>
      <c r="AF4" s="170">
        <f ca="1">IF($B3="","",COUNTIF(Penalties!$BB3:$BF3,AF$2))</f>
        <v>0</v>
      </c>
      <c r="AG4" s="170">
        <f ca="1">IF($B3="","",COUNTIF(Penalties!$BB3:$BF3,AG$2))</f>
        <v>0</v>
      </c>
      <c r="AH4" s="170">
        <f ca="1">IF(B3="","",SUM(S4:AG4))</f>
        <v>0</v>
      </c>
      <c r="AI4" s="171">
        <f ca="1">IF(B3="","",SUM(R4,AH4))</f>
        <v>0</v>
      </c>
      <c r="AJ4" s="171" t="str">
        <f ca="1">IF(B3="","",IF(Penalties!BG3="PM",1,""))</f>
        <v/>
      </c>
      <c r="AK4" s="171" t="str">
        <f ca="1">IF(B3="","",IF(Penalties!BG3="G",1,""))</f>
        <v/>
      </c>
      <c r="AL4" s="171" t="str">
        <f ca="1">IF(B3="","",IF(Penalties!BG3="N",1,""))</f>
        <v/>
      </c>
      <c r="AM4" s="171" t="str">
        <f ca="1">IF(B3="","",IF(Penalties!BG3="Z",1,""))</f>
        <v/>
      </c>
    </row>
    <row r="5" spans="1:40">
      <c r="A5" s="1206">
        <f>A3+1</f>
        <v>2</v>
      </c>
      <c r="B5" s="1206" t="str">
        <f ca="1">IF(Rosters!B12="","",Rosters!B12)</f>
        <v>4</v>
      </c>
      <c r="C5" s="1209" t="str">
        <f ca="1">IF(Rosters!C12="","",Rosters!C12)</f>
        <v>CoCo Sparx</v>
      </c>
      <c r="D5" s="119" t="s">
        <v>256</v>
      </c>
      <c r="E5" s="115">
        <f ca="1">IF($B5="","",COUNTIF(Penalties!$C5:$V5,E$2))</f>
        <v>0</v>
      </c>
      <c r="F5" s="115">
        <f ca="1">IF($B5="","",COUNTIF(Penalties!$C5:$V5,F$2))</f>
        <v>0</v>
      </c>
      <c r="G5" s="115">
        <f ca="1">IF($B5="","",COUNTIF(Penalties!$C5:$V5,G$2))</f>
        <v>1</v>
      </c>
      <c r="H5" s="115">
        <f ca="1">IF($B5="","",COUNTIF(Penalties!$C5:$V5,H$2))</f>
        <v>0</v>
      </c>
      <c r="I5" s="115">
        <f ca="1">IF($B5="","",COUNTIF(Penalties!$C5:$V5,I$2))</f>
        <v>0</v>
      </c>
      <c r="J5" s="115">
        <f ca="1">IF($B5="","",COUNTIF(Penalties!$C5:$V5,J$2))</f>
        <v>0</v>
      </c>
      <c r="K5" s="115">
        <f ca="1">IF($B5="","",COUNTIF(Penalties!$C5:$V5,K$2))</f>
        <v>0</v>
      </c>
      <c r="L5" s="115">
        <f ca="1">IF($B5="","",COUNTIF(Penalties!$C5:$V5,L$2))</f>
        <v>0</v>
      </c>
      <c r="M5" s="115">
        <f ca="1">IF($B5="","",COUNTIF(Penalties!$C5:$V5,M$2))</f>
        <v>0</v>
      </c>
      <c r="N5" s="115">
        <f ca="1">IF($B5="","",COUNTIF(Penalties!$C5:$V5,N$2))</f>
        <v>0</v>
      </c>
      <c r="O5" s="115">
        <f ca="1">IF($B5="","",COUNTIF(Penalties!$C5:$V5,O$2))</f>
        <v>0</v>
      </c>
      <c r="P5" s="115">
        <f ca="1">IF($B5="","",COUNTIF(Penalties!$C5:$V5,P$2))</f>
        <v>0</v>
      </c>
      <c r="Q5" s="172">
        <f ca="1">IF(B5="","",SUM(E5:P5))</f>
        <v>1</v>
      </c>
      <c r="R5" s="172">
        <f ca="1">IF($B5="","",COUNTIF(Penalties!$X5:$AB5,R$2))</f>
        <v>0</v>
      </c>
      <c r="S5" s="119">
        <f ca="1">IF($B5="","",COUNTIF(Penalties!$X5:$AB5,S$2))</f>
        <v>0</v>
      </c>
      <c r="T5" s="119">
        <f ca="1">IF($B5="","",COUNTIF(Penalties!$X5:$AB5,T$2))</f>
        <v>0</v>
      </c>
      <c r="U5" s="119">
        <f ca="1">IF($B5="","",COUNTIF(Penalties!$X5:$AB5,U$2))</f>
        <v>0</v>
      </c>
      <c r="V5" s="119">
        <f ca="1">IF($B5="","",COUNTIF(Penalties!$X5:$AB5,V$2))</f>
        <v>0</v>
      </c>
      <c r="W5" s="119">
        <f ca="1">IF($B5="","",COUNTIF(Penalties!$X5:$AB5,W$2))</f>
        <v>0</v>
      </c>
      <c r="X5" s="119">
        <f ca="1">IF($B5="","",COUNTIF(Penalties!$X5:$AB5,X$2))</f>
        <v>0</v>
      </c>
      <c r="Y5" s="119">
        <f ca="1">IF($B5="","",COUNTIF(Penalties!$X5:$AB5,Y$2))</f>
        <v>0</v>
      </c>
      <c r="Z5" s="119">
        <f ca="1">IF($B5="","",COUNTIF(Penalties!$X5:$AB5,Z$2))</f>
        <v>0</v>
      </c>
      <c r="AA5" s="119">
        <f ca="1">IF($B5="","",COUNTIF(Penalties!$X5:$AB5,AA$2))</f>
        <v>0</v>
      </c>
      <c r="AB5" s="119">
        <f ca="1">IF($B5="","",COUNTIF(Penalties!$X5:$AB5,AB$2))</f>
        <v>0</v>
      </c>
      <c r="AC5" s="119">
        <f ca="1">IF($B5="","",COUNTIF(Penalties!$X5:$AB5,AC$2))</f>
        <v>0</v>
      </c>
      <c r="AD5" s="119">
        <f ca="1">IF($B5="","",COUNTIF(Penalties!$X5:$AB5,AD$2))</f>
        <v>0</v>
      </c>
      <c r="AE5" s="119">
        <f ca="1">IF($B5="","",COUNTIF(Penalties!$X5:$AB5,AE$2))</f>
        <v>0</v>
      </c>
      <c r="AF5" s="119">
        <f ca="1">IF($B5="","",COUNTIF(Penalties!$X5:$AB5,AF$2))</f>
        <v>0</v>
      </c>
      <c r="AG5" s="119">
        <f ca="1">IF($B5="","",COUNTIF(Penalties!$X5:$AB5,AG$2))</f>
        <v>0</v>
      </c>
      <c r="AH5" s="172">
        <f ca="1">IF(B5="","",SUM(S5:AG5))</f>
        <v>0</v>
      </c>
      <c r="AI5" s="173">
        <f ca="1">IF(B5="","",SUM(R5,AH5))</f>
        <v>0</v>
      </c>
      <c r="AJ5" s="173" t="str">
        <f ca="1">IF(B5="","",IF(Penalties!AC5="PM",1,""))</f>
        <v/>
      </c>
      <c r="AK5" s="173" t="str">
        <f ca="1">IF(B5="","",IF(Penalties!AC5="G",1,""))</f>
        <v/>
      </c>
      <c r="AL5" s="173" t="str">
        <f ca="1">IF(B5="","",IF(Penalties!AC5="N",1,""))</f>
        <v/>
      </c>
      <c r="AM5" s="173" t="str">
        <f ca="1">IF(B5="","",IF(Penalties!AC5="Z",1,""))</f>
        <v/>
      </c>
    </row>
    <row r="6" spans="1:40">
      <c r="A6" s="1206"/>
      <c r="B6" s="1206"/>
      <c r="C6" s="1209"/>
      <c r="D6" s="119" t="s">
        <v>259</v>
      </c>
      <c r="E6" s="115">
        <f ca="1">IF($B5="","",COUNTIF(Penalties!$AG5:$AZ5,E$2))</f>
        <v>4</v>
      </c>
      <c r="F6" s="115">
        <f ca="1">IF($B5="","",COUNTIF(Penalties!$AG5:$AZ5,F$2))</f>
        <v>0</v>
      </c>
      <c r="G6" s="115">
        <f ca="1">IF($B5="","",COUNTIF(Penalties!$AG5:$AZ5,G$2))</f>
        <v>0</v>
      </c>
      <c r="H6" s="115">
        <f ca="1">IF($B5="","",COUNTIF(Penalties!$AG5:$AZ5,H$2))</f>
        <v>1</v>
      </c>
      <c r="I6" s="115">
        <f ca="1">IF($B5="","",COUNTIF(Penalties!$AG5:$AZ5,I$2))</f>
        <v>0</v>
      </c>
      <c r="J6" s="115">
        <f ca="1">IF($B5="","",COUNTIF(Penalties!$AG5:$AZ5,J$2))</f>
        <v>0</v>
      </c>
      <c r="K6" s="115">
        <f ca="1">IF($B5="","",COUNTIF(Penalties!$AG5:$AZ5,K$2))</f>
        <v>0</v>
      </c>
      <c r="L6" s="115">
        <f ca="1">IF($B5="","",COUNTIF(Penalties!$AG5:$AZ5,L$2))</f>
        <v>0</v>
      </c>
      <c r="M6" s="115">
        <f ca="1">IF($B5="","",COUNTIF(Penalties!$AG5:$AZ5,M$2))</f>
        <v>0</v>
      </c>
      <c r="N6" s="115">
        <f ca="1">IF($B5="","",COUNTIF(Penalties!$AG5:$AZ5,N$2))</f>
        <v>0</v>
      </c>
      <c r="O6" s="115">
        <f ca="1">IF($B5="","",COUNTIF(Penalties!$AG5:$AZ5,O$2))</f>
        <v>0</v>
      </c>
      <c r="P6" s="115">
        <f ca="1">IF($B5="","",COUNTIF(Penalties!$AG5:$AZ5,P$2))</f>
        <v>0</v>
      </c>
      <c r="Q6" s="172">
        <f ca="1">IF(B5="","",SUM(E6:P6))</f>
        <v>5</v>
      </c>
      <c r="R6" s="172">
        <f ca="1">IF($B5="","",COUNTIF(Penalties!$BB5:$BF5,R$2))</f>
        <v>1</v>
      </c>
      <c r="S6" s="119">
        <f ca="1">IF($B5="","",COUNTIF(Penalties!$BB5:$BF5,S$2))</f>
        <v>0</v>
      </c>
      <c r="T6" s="119">
        <f ca="1">IF($B5="","",COUNTIF(Penalties!$BB5:$BF5,T$2))</f>
        <v>0</v>
      </c>
      <c r="U6" s="119">
        <f ca="1">IF($B5="","",COUNTIF(Penalties!$BB5:$BF5,U$2))</f>
        <v>0</v>
      </c>
      <c r="V6" s="119">
        <f ca="1">IF($B5="","",COUNTIF(Penalties!$BB5:$BF5,V$2))</f>
        <v>0</v>
      </c>
      <c r="W6" s="119">
        <f ca="1">IF($B5="","",COUNTIF(Penalties!$BB5:$BF5,W$2))</f>
        <v>0</v>
      </c>
      <c r="X6" s="119">
        <f ca="1">IF($B5="","",COUNTIF(Penalties!$BB5:$BF5,X$2))</f>
        <v>0</v>
      </c>
      <c r="Y6" s="119">
        <f ca="1">IF($B5="","",COUNTIF(Penalties!$BB5:$BF5,Y$2))</f>
        <v>0</v>
      </c>
      <c r="Z6" s="119">
        <f ca="1">IF($B5="","",COUNTIF(Penalties!$BB5:$BF5,Z$2))</f>
        <v>0</v>
      </c>
      <c r="AA6" s="119">
        <f ca="1">IF($B5="","",COUNTIF(Penalties!$BB5:$BF5,AA$2))</f>
        <v>0</v>
      </c>
      <c r="AB6" s="119">
        <f ca="1">IF($B5="","",COUNTIF(Penalties!$BB5:$BF5,AB$2))</f>
        <v>0</v>
      </c>
      <c r="AC6" s="119">
        <f ca="1">IF($B5="","",COUNTIF(Penalties!$BB5:$BF5,AC$2))</f>
        <v>0</v>
      </c>
      <c r="AD6" s="119">
        <f ca="1">IF($B5="","",COUNTIF(Penalties!$BB5:$BF5,AD$2))</f>
        <v>0</v>
      </c>
      <c r="AE6" s="119">
        <f ca="1">IF($B5="","",COUNTIF(Penalties!$BB5:$BF5,AE$2))</f>
        <v>0</v>
      </c>
      <c r="AF6" s="119">
        <f ca="1">IF($B5="","",COUNTIF(Penalties!$BB5:$BF5,AF$2))</f>
        <v>0</v>
      </c>
      <c r="AG6" s="119">
        <f ca="1">IF($B5="","",COUNTIF(Penalties!$BB5:$BF5,AG$2))</f>
        <v>0</v>
      </c>
      <c r="AH6" s="172">
        <f ca="1">IF(B5="","",SUM(S6:AG6))</f>
        <v>0</v>
      </c>
      <c r="AI6" s="173">
        <f ca="1">IF(B5="","",SUM(R6,AH6))</f>
        <v>1</v>
      </c>
      <c r="AJ6" s="173" t="str">
        <f ca="1">IF(B5="","",IF(Penalties!BG5="PM",1,""))</f>
        <v/>
      </c>
      <c r="AK6" s="173" t="str">
        <f ca="1">IF(B5="","",IF(Penalties!BG5="G",1,""))</f>
        <v/>
      </c>
      <c r="AL6" s="173" t="str">
        <f ca="1">IF(B5="","",IF(Penalties!BG5="N",1,""))</f>
        <v/>
      </c>
      <c r="AM6" s="173" t="str">
        <f ca="1">IF(B5="","",IF(Penalties!BG5="Z",1,""))</f>
        <v/>
      </c>
    </row>
    <row r="7" spans="1:40">
      <c r="A7" s="1207">
        <f>A5+1</f>
        <v>3</v>
      </c>
      <c r="B7" s="1207" t="str">
        <f ca="1">IF(Rosters!B13="","",Rosters!B13)</f>
        <v>10</v>
      </c>
      <c r="C7" s="1208" t="str">
        <f ca="1">IF(Rosters!C13="","",Rosters!C13)</f>
        <v>Take-Out</v>
      </c>
      <c r="D7" s="115" t="s">
        <v>256</v>
      </c>
      <c r="E7" s="115">
        <f ca="1">IF($B7="","",COUNTIF(Penalties!$C7:$V7,E$2))</f>
        <v>0</v>
      </c>
      <c r="F7" s="115">
        <f ca="1">IF($B7="","",COUNTIF(Penalties!$C7:$V7,F$2))</f>
        <v>0</v>
      </c>
      <c r="G7" s="115">
        <f ca="1">IF($B7="","",COUNTIF(Penalties!$C7:$V7,G$2))</f>
        <v>1</v>
      </c>
      <c r="H7" s="115">
        <f ca="1">IF($B7="","",COUNTIF(Penalties!$C7:$V7,H$2))</f>
        <v>0</v>
      </c>
      <c r="I7" s="115">
        <f ca="1">IF($B7="","",COUNTIF(Penalties!$C7:$V7,I$2))</f>
        <v>0</v>
      </c>
      <c r="J7" s="115">
        <f ca="1">IF($B7="","",COUNTIF(Penalties!$C7:$V7,J$2))</f>
        <v>0</v>
      </c>
      <c r="K7" s="115">
        <f ca="1">IF($B7="","",COUNTIF(Penalties!$C7:$V7,K$2))</f>
        <v>1</v>
      </c>
      <c r="L7" s="115">
        <f ca="1">IF($B7="","",COUNTIF(Penalties!$C7:$V7,L$2))</f>
        <v>1</v>
      </c>
      <c r="M7" s="115">
        <f ca="1">IF($B7="","",COUNTIF(Penalties!$C7:$V7,M$2))</f>
        <v>0</v>
      </c>
      <c r="N7" s="115">
        <f ca="1">IF($B7="","",COUNTIF(Penalties!$C7:$V7,N$2))</f>
        <v>0</v>
      </c>
      <c r="O7" s="115">
        <f ca="1">IF($B7="","",COUNTIF(Penalties!$C7:$V7,O$2))</f>
        <v>0</v>
      </c>
      <c r="P7" s="115">
        <f ca="1">IF($B7="","",COUNTIF(Penalties!$C7:$V7,P$2))</f>
        <v>0</v>
      </c>
      <c r="Q7" s="170">
        <f ca="1">IF(B7="","",SUM(E7:P7))</f>
        <v>3</v>
      </c>
      <c r="R7" s="170">
        <f ca="1">IF($B7="","",COUNTIF(Penalties!$X7:$AB7,R$2))</f>
        <v>0</v>
      </c>
      <c r="S7" s="115">
        <f ca="1">IF($B7="","",COUNTIF(Penalties!$X7:$AB7,S$2))</f>
        <v>0</v>
      </c>
      <c r="T7" s="115">
        <f ca="1">IF($B7="","",COUNTIF(Penalties!$X7:$AB7,T$2))</f>
        <v>0</v>
      </c>
      <c r="U7" s="115">
        <f ca="1">IF($B7="","",COUNTIF(Penalties!$X7:$AB7,U$2))</f>
        <v>0</v>
      </c>
      <c r="V7" s="115">
        <f ca="1">IF($B7="","",COUNTIF(Penalties!$X7:$AB7,V$2))</f>
        <v>0</v>
      </c>
      <c r="W7" s="115">
        <f ca="1">IF($B7="","",COUNTIF(Penalties!$X7:$AB7,W$2))</f>
        <v>0</v>
      </c>
      <c r="X7" s="115">
        <f ca="1">IF($B7="","",COUNTIF(Penalties!$X7:$AB7,X$2))</f>
        <v>0</v>
      </c>
      <c r="Y7" s="115">
        <f ca="1">IF($B7="","",COUNTIF(Penalties!$X7:$AB7,Y$2))</f>
        <v>0</v>
      </c>
      <c r="Z7" s="115">
        <f ca="1">IF($B7="","",COUNTIF(Penalties!$X7:$AB7,Z$2))</f>
        <v>0</v>
      </c>
      <c r="AA7" s="115">
        <f ca="1">IF($B7="","",COUNTIF(Penalties!$X7:$AB7,AA$2))</f>
        <v>0</v>
      </c>
      <c r="AB7" s="115">
        <f ca="1">IF($B7="","",COUNTIF(Penalties!$X7:$AB7,AB$2))</f>
        <v>0</v>
      </c>
      <c r="AC7" s="115">
        <f ca="1">IF($B7="","",COUNTIF(Penalties!$X7:$AB7,AC$2))</f>
        <v>0</v>
      </c>
      <c r="AD7" s="115">
        <f ca="1">IF($B7="","",COUNTIF(Penalties!$X7:$AB7,AD$2))</f>
        <v>0</v>
      </c>
      <c r="AE7" s="115">
        <f ca="1">IF($B7="","",COUNTIF(Penalties!$X7:$AB7,AE$2))</f>
        <v>0</v>
      </c>
      <c r="AF7" s="115">
        <f ca="1">IF($B7="","",COUNTIF(Penalties!$X7:$AB7,AF$2))</f>
        <v>0</v>
      </c>
      <c r="AG7" s="115">
        <f ca="1">IF($B7="","",COUNTIF(Penalties!$X7:$AB7,AG$2))</f>
        <v>0</v>
      </c>
      <c r="AH7" s="170">
        <f ca="1">IF(B7="","",SUM(S7:AG7))</f>
        <v>0</v>
      </c>
      <c r="AI7" s="171">
        <f ca="1">IF(B7="","",SUM(R7,AH7))</f>
        <v>0</v>
      </c>
      <c r="AJ7" s="171" t="str">
        <f ca="1">IF(B7="","",IF(Penalties!AC7="PM",1,""))</f>
        <v/>
      </c>
      <c r="AK7" s="171" t="str">
        <f ca="1">IF(B7="","",IF(Penalties!AC7="G",1,""))</f>
        <v/>
      </c>
      <c r="AL7" s="171" t="str">
        <f ca="1">IF(B7="","",IF(Penalties!AC7="N",1,""))</f>
        <v/>
      </c>
      <c r="AM7" s="171" t="str">
        <f ca="1">IF(B7="","",IF(Penalties!AC7="Z",1,""))</f>
        <v/>
      </c>
    </row>
    <row r="8" spans="1:40">
      <c r="A8" s="1207"/>
      <c r="B8" s="1207"/>
      <c r="C8" s="1208"/>
      <c r="D8" s="115" t="s">
        <v>259</v>
      </c>
      <c r="E8" s="115">
        <f ca="1">IF($B7="","",COUNTIF(Penalties!$AG7:$AZ7,E$2))</f>
        <v>0</v>
      </c>
      <c r="F8" s="115">
        <f ca="1">IF($B7="","",COUNTIF(Penalties!$AG7:$AZ7,F$2))</f>
        <v>0</v>
      </c>
      <c r="G8" s="115">
        <f ca="1">IF($B7="","",COUNTIF(Penalties!$AG7:$AZ7,G$2))</f>
        <v>0</v>
      </c>
      <c r="H8" s="115">
        <f ca="1">IF($B7="","",COUNTIF(Penalties!$AG7:$AZ7,H$2))</f>
        <v>0</v>
      </c>
      <c r="I8" s="115">
        <f ca="1">IF($B7="","",COUNTIF(Penalties!$AG7:$AZ7,I$2))</f>
        <v>0</v>
      </c>
      <c r="J8" s="115">
        <f ca="1">IF($B7="","",COUNTIF(Penalties!$AG7:$AZ7,J$2))</f>
        <v>0</v>
      </c>
      <c r="K8" s="115">
        <f ca="1">IF($B7="","",COUNTIF(Penalties!$AG7:$AZ7,K$2))</f>
        <v>0</v>
      </c>
      <c r="L8" s="115">
        <f ca="1">IF($B7="","",COUNTIF(Penalties!$AG7:$AZ7,L$2))</f>
        <v>0</v>
      </c>
      <c r="M8" s="115">
        <f ca="1">IF($B7="","",COUNTIF(Penalties!$AG7:$AZ7,M$2))</f>
        <v>0</v>
      </c>
      <c r="N8" s="115">
        <f ca="1">IF($B7="","",COUNTIF(Penalties!$AG7:$AZ7,N$2))</f>
        <v>1</v>
      </c>
      <c r="O8" s="115">
        <f ca="1">IF($B7="","",COUNTIF(Penalties!$AG7:$AZ7,O$2))</f>
        <v>0</v>
      </c>
      <c r="P8" s="115">
        <f ca="1">IF($B7="","",COUNTIF(Penalties!$AG7:$AZ7,P$2))</f>
        <v>0</v>
      </c>
      <c r="Q8" s="170">
        <f ca="1">IF(B7="","",SUM(E8:P8))</f>
        <v>1</v>
      </c>
      <c r="R8" s="170">
        <f ca="1">IF($B7="","",COUNTIF(Penalties!$BB7:$BF7,R$2))</f>
        <v>1</v>
      </c>
      <c r="S8" s="115">
        <f ca="1">IF($B7="","",COUNTIF(Penalties!$BB7:$BF7,S$2))</f>
        <v>1</v>
      </c>
      <c r="T8" s="115">
        <f ca="1">IF($B7="","",COUNTIF(Penalties!$BB7:$BF7,T$2))</f>
        <v>0</v>
      </c>
      <c r="U8" s="115">
        <f ca="1">IF($B7="","",COUNTIF(Penalties!$BB7:$BF7,U$2))</f>
        <v>0</v>
      </c>
      <c r="V8" s="115">
        <f ca="1">IF($B7="","",COUNTIF(Penalties!$BB7:$BF7,V$2))</f>
        <v>0</v>
      </c>
      <c r="W8" s="115">
        <f ca="1">IF($B7="","",COUNTIF(Penalties!$BB7:$BF7,W$2))</f>
        <v>0</v>
      </c>
      <c r="X8" s="115">
        <f ca="1">IF($B7="","",COUNTIF(Penalties!$BB7:$BF7,X$2))</f>
        <v>0</v>
      </c>
      <c r="Y8" s="115">
        <f ca="1">IF($B7="","",COUNTIF(Penalties!$BB7:$BF7,Y$2))</f>
        <v>0</v>
      </c>
      <c r="Z8" s="115">
        <f ca="1">IF($B7="","",COUNTIF(Penalties!$BB7:$BF7,Z$2))</f>
        <v>0</v>
      </c>
      <c r="AA8" s="115">
        <f ca="1">IF($B7="","",COUNTIF(Penalties!$BB7:$BF7,AA$2))</f>
        <v>0</v>
      </c>
      <c r="AB8" s="115">
        <f ca="1">IF($B7="","",COUNTIF(Penalties!$BB7:$BF7,AB$2))</f>
        <v>1</v>
      </c>
      <c r="AC8" s="115">
        <f ca="1">IF($B7="","",COUNTIF(Penalties!$BB7:$BF7,AC$2))</f>
        <v>1</v>
      </c>
      <c r="AD8" s="115">
        <f ca="1">IF($B7="","",COUNTIF(Penalties!$BB7:$BF7,AD$2))</f>
        <v>0</v>
      </c>
      <c r="AE8" s="115">
        <f ca="1">IF($B7="","",COUNTIF(Penalties!$BB7:$BF7,AE$2))</f>
        <v>0</v>
      </c>
      <c r="AF8" s="115">
        <f ca="1">IF($B7="","",COUNTIF(Penalties!$BB7:$BF7,AF$2))</f>
        <v>0</v>
      </c>
      <c r="AG8" s="115">
        <f ca="1">IF($B7="","",COUNTIF(Penalties!$BB7:$BF7,AG$2))</f>
        <v>0</v>
      </c>
      <c r="AH8" s="170">
        <f ca="1">IF(B7="","",SUM(S8:AG8))</f>
        <v>3</v>
      </c>
      <c r="AI8" s="171">
        <f ca="1">IF(B7="","",SUM(R8,AH8))</f>
        <v>4</v>
      </c>
      <c r="AJ8" s="171" t="str">
        <f ca="1">IF(B7="","",IF(Penalties!BG7="PM",1,""))</f>
        <v/>
      </c>
      <c r="AK8" s="171" t="str">
        <f ca="1">IF(B7="","",IF(Penalties!BG7="G",1,""))</f>
        <v/>
      </c>
      <c r="AL8" s="171" t="str">
        <f ca="1">IF(B7="","",IF(Penalties!BG7="N",1,""))</f>
        <v/>
      </c>
      <c r="AM8" s="171" t="str">
        <f ca="1">IF(B7="","",IF(Penalties!BG7="Z",1,""))</f>
        <v/>
      </c>
    </row>
    <row r="9" spans="1:40">
      <c r="A9" s="1206">
        <f>A7+1</f>
        <v>4</v>
      </c>
      <c r="B9" s="1206" t="str">
        <f ca="1">IF(Rosters!B14="","",Rosters!B14)</f>
        <v>16</v>
      </c>
      <c r="C9" s="1209" t="str">
        <f ca="1">IF(Rosters!C14="","",Rosters!C14)</f>
        <v>Killustrator</v>
      </c>
      <c r="D9" s="119" t="s">
        <v>256</v>
      </c>
      <c r="E9" s="115">
        <f ca="1">IF($B9="","",COUNTIF(Penalties!$C9:$V9,E$2))</f>
        <v>2</v>
      </c>
      <c r="F9" s="115">
        <f ca="1">IF($B9="","",COUNTIF(Penalties!$C9:$V9,F$2))</f>
        <v>1</v>
      </c>
      <c r="G9" s="115">
        <f ca="1">IF($B9="","",COUNTIF(Penalties!$C9:$V9,G$2))</f>
        <v>2</v>
      </c>
      <c r="H9" s="115">
        <f ca="1">IF($B9="","",COUNTIF(Penalties!$C9:$V9,H$2))</f>
        <v>0</v>
      </c>
      <c r="I9" s="115">
        <f ca="1">IF($B9="","",COUNTIF(Penalties!$C9:$V9,I$2))</f>
        <v>0</v>
      </c>
      <c r="J9" s="115">
        <f ca="1">IF($B9="","",COUNTIF(Penalties!$C9:$V9,J$2))</f>
        <v>0</v>
      </c>
      <c r="K9" s="115">
        <f ca="1">IF($B9="","",COUNTIF(Penalties!$C9:$V9,K$2))</f>
        <v>0</v>
      </c>
      <c r="L9" s="115">
        <f ca="1">IF($B9="","",COUNTIF(Penalties!$C9:$V9,L$2))</f>
        <v>0</v>
      </c>
      <c r="M9" s="115">
        <f ca="1">IF($B9="","",COUNTIF(Penalties!$C9:$V9,M$2))</f>
        <v>0</v>
      </c>
      <c r="N9" s="115">
        <f ca="1">IF($B9="","",COUNTIF(Penalties!$C9:$V9,N$2))</f>
        <v>1</v>
      </c>
      <c r="O9" s="115">
        <f ca="1">IF($B9="","",COUNTIF(Penalties!$C9:$V9,O$2))</f>
        <v>1</v>
      </c>
      <c r="P9" s="115">
        <f ca="1">IF($B9="","",COUNTIF(Penalties!$C9:$V9,P$2))</f>
        <v>0</v>
      </c>
      <c r="Q9" s="172">
        <f ca="1">IF(B9="","",SUM(E9:P9))</f>
        <v>7</v>
      </c>
      <c r="R9" s="172">
        <f ca="1">IF($B9="","",COUNTIF(Penalties!$X9:$AB9,R$2))</f>
        <v>1</v>
      </c>
      <c r="S9" s="119">
        <f ca="1">IF($B9="","",COUNTIF(Penalties!$X9:$AB9,S$2))</f>
        <v>0</v>
      </c>
      <c r="T9" s="119">
        <f ca="1">IF($B9="","",COUNTIF(Penalties!$X9:$AB9,T$2))</f>
        <v>0</v>
      </c>
      <c r="U9" s="119">
        <f ca="1">IF($B9="","",COUNTIF(Penalties!$X9:$AB9,U$2))</f>
        <v>0</v>
      </c>
      <c r="V9" s="119">
        <f ca="1">IF($B9="","",COUNTIF(Penalties!$X9:$AB9,V$2))</f>
        <v>0</v>
      </c>
      <c r="W9" s="119">
        <f ca="1">IF($B9="","",COUNTIF(Penalties!$X9:$AB9,W$2))</f>
        <v>0</v>
      </c>
      <c r="X9" s="119">
        <f ca="1">IF($B9="","",COUNTIF(Penalties!$X9:$AB9,X$2))</f>
        <v>0</v>
      </c>
      <c r="Y9" s="119">
        <f ca="1">IF($B9="","",COUNTIF(Penalties!$X9:$AB9,Y$2))</f>
        <v>0</v>
      </c>
      <c r="Z9" s="119">
        <f ca="1">IF($B9="","",COUNTIF(Penalties!$X9:$AB9,Z$2))</f>
        <v>0</v>
      </c>
      <c r="AA9" s="119">
        <f ca="1">IF($B9="","",COUNTIF(Penalties!$X9:$AB9,AA$2))</f>
        <v>0</v>
      </c>
      <c r="AB9" s="119">
        <f ca="1">IF($B9="","",COUNTIF(Penalties!$X9:$AB9,AB$2))</f>
        <v>1</v>
      </c>
      <c r="AC9" s="119">
        <f ca="1">IF($B9="","",COUNTIF(Penalties!$X9:$AB9,AC$2))</f>
        <v>0</v>
      </c>
      <c r="AD9" s="119">
        <f ca="1">IF($B9="","",COUNTIF(Penalties!$X9:$AB9,AD$2))</f>
        <v>0</v>
      </c>
      <c r="AE9" s="119">
        <f ca="1">IF($B9="","",COUNTIF(Penalties!$X9:$AB9,AE$2))</f>
        <v>0</v>
      </c>
      <c r="AF9" s="119">
        <f ca="1">IF($B9="","",COUNTIF(Penalties!$X9:$AB9,AF$2))</f>
        <v>0</v>
      </c>
      <c r="AG9" s="119">
        <f ca="1">IF($B9="","",COUNTIF(Penalties!$X9:$AB9,AG$2))</f>
        <v>0</v>
      </c>
      <c r="AH9" s="172">
        <f ca="1">IF(B9="","",SUM(S9:AG9))</f>
        <v>1</v>
      </c>
      <c r="AI9" s="173">
        <f ca="1">IF(B9="","",SUM(R9,AH9))</f>
        <v>2</v>
      </c>
      <c r="AJ9" s="173" t="str">
        <f ca="1">IF(B9="","",IF(Penalties!AC9="PM",1,""))</f>
        <v/>
      </c>
      <c r="AK9" s="173" t="str">
        <f ca="1">IF(B9="","",IF(Penalties!AC9="G",1,""))</f>
        <v/>
      </c>
      <c r="AL9" s="173" t="str">
        <f ca="1">IF(B9="","",IF(Penalties!AC9="N",1,""))</f>
        <v/>
      </c>
      <c r="AM9" s="173" t="str">
        <f ca="1">IF(B9="","",IF(Penalties!AC9="Z",1,""))</f>
        <v/>
      </c>
    </row>
    <row r="10" spans="1:40">
      <c r="A10" s="1206"/>
      <c r="B10" s="1206"/>
      <c r="C10" s="1209"/>
      <c r="D10" s="119" t="s">
        <v>259</v>
      </c>
      <c r="E10" s="115">
        <f ca="1">IF($B9="","",COUNTIF(Penalties!$AG9:$AZ9,E$2))</f>
        <v>1</v>
      </c>
      <c r="F10" s="115">
        <f ca="1">IF($B9="","",COUNTIF(Penalties!$AG9:$AZ9,F$2))</f>
        <v>1</v>
      </c>
      <c r="G10" s="115">
        <f ca="1">IF($B9="","",COUNTIF(Penalties!$AG9:$AZ9,G$2))</f>
        <v>0</v>
      </c>
      <c r="H10" s="115">
        <f ca="1">IF($B9="","",COUNTIF(Penalties!$AG9:$AZ9,H$2))</f>
        <v>0</v>
      </c>
      <c r="I10" s="115">
        <f ca="1">IF($B9="","",COUNTIF(Penalties!$AG9:$AZ9,I$2))</f>
        <v>0</v>
      </c>
      <c r="J10" s="115">
        <f ca="1">IF($B9="","",COUNTIF(Penalties!$AG9:$AZ9,J$2))</f>
        <v>0</v>
      </c>
      <c r="K10" s="115">
        <f ca="1">IF($B9="","",COUNTIF(Penalties!$AG9:$AZ9,K$2))</f>
        <v>0</v>
      </c>
      <c r="L10" s="115">
        <f ca="1">IF($B9="","",COUNTIF(Penalties!$AG9:$AZ9,L$2))</f>
        <v>0</v>
      </c>
      <c r="M10" s="115">
        <f ca="1">IF($B9="","",COUNTIF(Penalties!$AG9:$AZ9,M$2))</f>
        <v>0</v>
      </c>
      <c r="N10" s="115">
        <f ca="1">IF($B9="","",COUNTIF(Penalties!$AG9:$AZ9,N$2))</f>
        <v>2</v>
      </c>
      <c r="O10" s="115">
        <f ca="1">IF($B9="","",COUNTIF(Penalties!$AG9:$AZ9,O$2))</f>
        <v>0</v>
      </c>
      <c r="P10" s="115">
        <f ca="1">IF($B9="","",COUNTIF(Penalties!$AG9:$AZ9,P$2))</f>
        <v>0</v>
      </c>
      <c r="Q10" s="172">
        <f ca="1">IF(B9="","",SUM(E10:P10))</f>
        <v>4</v>
      </c>
      <c r="R10" s="172">
        <f ca="1">IF($B9="","",COUNTIF(Penalties!$BB9:$BF9,R$2))</f>
        <v>1</v>
      </c>
      <c r="S10" s="119">
        <f ca="1">IF($B9="","",COUNTIF(Penalties!$BB9:$BF9,S$2))</f>
        <v>0</v>
      </c>
      <c r="T10" s="119">
        <f ca="1">IF($B9="","",COUNTIF(Penalties!$BB9:$BF9,T$2))</f>
        <v>0</v>
      </c>
      <c r="U10" s="119">
        <f ca="1">IF($B9="","",COUNTIF(Penalties!$BB9:$BF9,U$2))</f>
        <v>0</v>
      </c>
      <c r="V10" s="119">
        <f ca="1">IF($B9="","",COUNTIF(Penalties!$BB9:$BF9,V$2))</f>
        <v>0</v>
      </c>
      <c r="W10" s="119">
        <f ca="1">IF($B9="","",COUNTIF(Penalties!$BB9:$BF9,W$2))</f>
        <v>0</v>
      </c>
      <c r="X10" s="119">
        <f ca="1">IF($B9="","",COUNTIF(Penalties!$BB9:$BF9,X$2))</f>
        <v>0</v>
      </c>
      <c r="Y10" s="119">
        <f ca="1">IF($B9="","",COUNTIF(Penalties!$BB9:$BF9,Y$2))</f>
        <v>0</v>
      </c>
      <c r="Z10" s="119">
        <f ca="1">IF($B9="","",COUNTIF(Penalties!$BB9:$BF9,Z$2))</f>
        <v>0</v>
      </c>
      <c r="AA10" s="119">
        <f ca="1">IF($B9="","",COUNTIF(Penalties!$BB9:$BF9,AA$2))</f>
        <v>0</v>
      </c>
      <c r="AB10" s="119">
        <f ca="1">IF($B9="","",COUNTIF(Penalties!$BB9:$BF9,AB$2))</f>
        <v>0</v>
      </c>
      <c r="AC10" s="119">
        <f ca="1">IF($B9="","",COUNTIF(Penalties!$BB9:$BF9,AC$2))</f>
        <v>0</v>
      </c>
      <c r="AD10" s="119">
        <f ca="1">IF($B9="","",COUNTIF(Penalties!$BB9:$BF9,AD$2))</f>
        <v>0</v>
      </c>
      <c r="AE10" s="119">
        <f ca="1">IF($B9="","",COUNTIF(Penalties!$BB9:$BF9,AE$2))</f>
        <v>0</v>
      </c>
      <c r="AF10" s="119">
        <f ca="1">IF($B9="","",COUNTIF(Penalties!$BB9:$BF9,AF$2))</f>
        <v>0</v>
      </c>
      <c r="AG10" s="119">
        <f ca="1">IF($B9="","",COUNTIF(Penalties!$BB9:$BF9,AG$2))</f>
        <v>0</v>
      </c>
      <c r="AH10" s="172">
        <f ca="1">IF(B9="","",SUM(S10:AG10))</f>
        <v>0</v>
      </c>
      <c r="AI10" s="173">
        <f ca="1">IF(B9="","",SUM(R10,AH10))</f>
        <v>1</v>
      </c>
      <c r="AJ10" s="173" t="str">
        <f ca="1">IF(B9="","",IF(Penalties!BG9="PM",1,""))</f>
        <v/>
      </c>
      <c r="AK10" s="173" t="str">
        <f ca="1">IF(B9="","",IF(Penalties!BG9="G",1,""))</f>
        <v/>
      </c>
      <c r="AL10" s="173" t="str">
        <f ca="1">IF(B9="","",IF(Penalties!BG9="N",1,""))</f>
        <v/>
      </c>
      <c r="AM10" s="173" t="str">
        <f ca="1">IF(B9="","",IF(Penalties!BG9="Z",1,""))</f>
        <v/>
      </c>
    </row>
    <row r="11" spans="1:40">
      <c r="A11" s="1207">
        <f>A9+1</f>
        <v>5</v>
      </c>
      <c r="B11" s="1207" t="str">
        <f ca="1">IF(Rosters!B15="","",Rosters!B15)</f>
        <v>45</v>
      </c>
      <c r="C11" s="1208" t="str">
        <f ca="1">IF(Rosters!C15="","",Rosters!C15)</f>
        <v>Halochic</v>
      </c>
      <c r="D11" s="115" t="s">
        <v>256</v>
      </c>
      <c r="E11" s="115">
        <f ca="1">IF($B11="","",COUNTIF(Penalties!$C11:$V11,E$2))</f>
        <v>1</v>
      </c>
      <c r="F11" s="115">
        <f ca="1">IF($B11="","",COUNTIF(Penalties!$C11:$V11,F$2))</f>
        <v>0</v>
      </c>
      <c r="G11" s="115">
        <f ca="1">IF($B11="","",COUNTIF(Penalties!$C11:$V11,G$2))</f>
        <v>0</v>
      </c>
      <c r="H11" s="115">
        <f ca="1">IF($B11="","",COUNTIF(Penalties!$C11:$V11,H$2))</f>
        <v>1</v>
      </c>
      <c r="I11" s="115">
        <f ca="1">IF($B11="","",COUNTIF(Penalties!$C11:$V11,I$2))</f>
        <v>0</v>
      </c>
      <c r="J11" s="115">
        <f ca="1">IF($B11="","",COUNTIF(Penalties!$C11:$V11,J$2))</f>
        <v>0</v>
      </c>
      <c r="K11" s="115">
        <f ca="1">IF($B11="","",COUNTIF(Penalties!$C11:$V11,K$2))</f>
        <v>0</v>
      </c>
      <c r="L11" s="115">
        <f ca="1">IF($B11="","",COUNTIF(Penalties!$C11:$V11,L$2))</f>
        <v>0</v>
      </c>
      <c r="M11" s="115">
        <f ca="1">IF($B11="","",COUNTIF(Penalties!$C11:$V11,M$2))</f>
        <v>0</v>
      </c>
      <c r="N11" s="115">
        <f ca="1">IF($B11="","",COUNTIF(Penalties!$C11:$V11,N$2))</f>
        <v>3</v>
      </c>
      <c r="O11" s="115">
        <f ca="1">IF($B11="","",COUNTIF(Penalties!$C11:$V11,O$2))</f>
        <v>0</v>
      </c>
      <c r="P11" s="115">
        <f ca="1">IF($B11="","",COUNTIF(Penalties!$C11:$V11,P$2))</f>
        <v>0</v>
      </c>
      <c r="Q11" s="170">
        <f ca="1">IF(B11="","",SUM(E11:P11))</f>
        <v>5</v>
      </c>
      <c r="R11" s="170">
        <f ca="1">IF($B11="","",COUNTIF(Penalties!$X11:$AB11,R$2))</f>
        <v>1</v>
      </c>
      <c r="S11" s="115">
        <f ca="1">IF($B11="","",COUNTIF(Penalties!$X11:$AB11,S$2))</f>
        <v>0</v>
      </c>
      <c r="T11" s="115">
        <f ca="1">IF($B11="","",COUNTIF(Penalties!$X11:$AB11,T$2))</f>
        <v>0</v>
      </c>
      <c r="U11" s="115">
        <f ca="1">IF($B11="","",COUNTIF(Penalties!$X11:$AB11,U$2))</f>
        <v>0</v>
      </c>
      <c r="V11" s="115">
        <f ca="1">IF($B11="","",COUNTIF(Penalties!$X11:$AB11,V$2))</f>
        <v>0</v>
      </c>
      <c r="W11" s="115">
        <f ca="1">IF($B11="","",COUNTIF(Penalties!$X11:$AB11,W$2))</f>
        <v>0</v>
      </c>
      <c r="X11" s="115">
        <f ca="1">IF($B11="","",COUNTIF(Penalties!$X11:$AB11,X$2))</f>
        <v>0</v>
      </c>
      <c r="Y11" s="115">
        <f ca="1">IF($B11="","",COUNTIF(Penalties!$X11:$AB11,Y$2))</f>
        <v>0</v>
      </c>
      <c r="Z11" s="115">
        <f ca="1">IF($B11="","",COUNTIF(Penalties!$X11:$AB11,Z$2))</f>
        <v>0</v>
      </c>
      <c r="AA11" s="115">
        <f ca="1">IF($B11="","",COUNTIF(Penalties!$X11:$AB11,AA$2))</f>
        <v>0</v>
      </c>
      <c r="AB11" s="115">
        <f ca="1">IF($B11="","",COUNTIF(Penalties!$X11:$AB11,AB$2))</f>
        <v>1</v>
      </c>
      <c r="AC11" s="115">
        <f ca="1">IF($B11="","",COUNTIF(Penalties!$X11:$AB11,AC$2))</f>
        <v>0</v>
      </c>
      <c r="AD11" s="115">
        <f ca="1">IF($B11="","",COUNTIF(Penalties!$X11:$AB11,AD$2))</f>
        <v>0</v>
      </c>
      <c r="AE11" s="115">
        <f ca="1">IF($B11="","",COUNTIF(Penalties!$X11:$AB11,AE$2))</f>
        <v>0</v>
      </c>
      <c r="AF11" s="115">
        <f ca="1">IF($B11="","",COUNTIF(Penalties!$X11:$AB11,AF$2))</f>
        <v>0</v>
      </c>
      <c r="AG11" s="115">
        <f ca="1">IF($B11="","",COUNTIF(Penalties!$X11:$AB11,AG$2))</f>
        <v>0</v>
      </c>
      <c r="AH11" s="170">
        <f ca="1">IF(B11="","",SUM(S11:AG11))</f>
        <v>1</v>
      </c>
      <c r="AI11" s="171">
        <f ca="1">IF(B11="","",SUM(R11,AH11))</f>
        <v>2</v>
      </c>
      <c r="AJ11" s="171" t="str">
        <f ca="1">IF(B11="","",IF(Penalties!AC11="PM",1,""))</f>
        <v/>
      </c>
      <c r="AK11" s="171" t="str">
        <f ca="1">IF(B11="","",IF(Penalties!AC11="G",1,""))</f>
        <v/>
      </c>
      <c r="AL11" s="171" t="str">
        <f ca="1">IF(B11="","",IF(Penalties!AC11="N",1,""))</f>
        <v/>
      </c>
      <c r="AM11" s="171" t="str">
        <f ca="1">IF(B11="","",IF(Penalties!AC11="Z",1,""))</f>
        <v/>
      </c>
    </row>
    <row r="12" spans="1:40">
      <c r="A12" s="1207"/>
      <c r="B12" s="1207"/>
      <c r="C12" s="1208"/>
      <c r="D12" s="115" t="s">
        <v>259</v>
      </c>
      <c r="E12" s="115">
        <f ca="1">IF($B11="","",COUNTIF(Penalties!$AG11:$AZ11,E$2))</f>
        <v>2</v>
      </c>
      <c r="F12" s="115">
        <f ca="1">IF($B11="","",COUNTIF(Penalties!$AG11:$AZ11,F$2))</f>
        <v>0</v>
      </c>
      <c r="G12" s="115">
        <f ca="1">IF($B11="","",COUNTIF(Penalties!$AG11:$AZ11,G$2))</f>
        <v>0</v>
      </c>
      <c r="H12" s="115">
        <f ca="1">IF($B11="","",COUNTIF(Penalties!$AG11:$AZ11,H$2))</f>
        <v>0</v>
      </c>
      <c r="I12" s="115">
        <f ca="1">IF($B11="","",COUNTIF(Penalties!$AG11:$AZ11,I$2))</f>
        <v>0</v>
      </c>
      <c r="J12" s="115">
        <f ca="1">IF($B11="","",COUNTIF(Penalties!$AG11:$AZ11,J$2))</f>
        <v>0</v>
      </c>
      <c r="K12" s="115">
        <f ca="1">IF($B11="","",COUNTIF(Penalties!$AG11:$AZ11,K$2))</f>
        <v>0</v>
      </c>
      <c r="L12" s="115">
        <f ca="1">IF($B11="","",COUNTIF(Penalties!$AG11:$AZ11,L$2))</f>
        <v>0</v>
      </c>
      <c r="M12" s="115">
        <f ca="1">IF($B11="","",COUNTIF(Penalties!$AG11:$AZ11,M$2))</f>
        <v>0</v>
      </c>
      <c r="N12" s="115">
        <f ca="1">IF($B11="","",COUNTIF(Penalties!$AG11:$AZ11,N$2))</f>
        <v>0</v>
      </c>
      <c r="O12" s="115">
        <f ca="1">IF($B11="","",COUNTIF(Penalties!$AG11:$AZ11,O$2))</f>
        <v>0</v>
      </c>
      <c r="P12" s="115">
        <f ca="1">IF($B11="","",COUNTIF(Penalties!$AG11:$AZ11,P$2))</f>
        <v>0</v>
      </c>
      <c r="Q12" s="170">
        <f ca="1">IF(B11="","",SUM(E12:P12))</f>
        <v>2</v>
      </c>
      <c r="R12" s="170">
        <f ca="1">IF($B11="","",COUNTIF(Penalties!$BB11:$BF11,R$2))</f>
        <v>0</v>
      </c>
      <c r="S12" s="115">
        <f ca="1">IF($B11="","",COUNTIF(Penalties!$BB11:$BF11,S$2))</f>
        <v>0</v>
      </c>
      <c r="T12" s="115">
        <f ca="1">IF($B11="","",COUNTIF(Penalties!$BB11:$BF11,T$2))</f>
        <v>0</v>
      </c>
      <c r="U12" s="115">
        <f ca="1">IF($B11="","",COUNTIF(Penalties!$BB11:$BF11,U$2))</f>
        <v>0</v>
      </c>
      <c r="V12" s="115">
        <f ca="1">IF($B11="","",COUNTIF(Penalties!$BB11:$BF11,V$2))</f>
        <v>0</v>
      </c>
      <c r="W12" s="115">
        <f ca="1">IF($B11="","",COUNTIF(Penalties!$BB11:$BF11,W$2))</f>
        <v>1</v>
      </c>
      <c r="X12" s="115">
        <f ca="1">IF($B11="","",COUNTIF(Penalties!$BB11:$BF11,X$2))</f>
        <v>0</v>
      </c>
      <c r="Y12" s="115">
        <f ca="1">IF($B11="","",COUNTIF(Penalties!$BB11:$BF11,Y$2))</f>
        <v>0</v>
      </c>
      <c r="Z12" s="115">
        <f ca="1">IF($B11="","",COUNTIF(Penalties!$BB11:$BF11,Z$2))</f>
        <v>0</v>
      </c>
      <c r="AA12" s="115">
        <f ca="1">IF($B11="","",COUNTIF(Penalties!$BB11:$BF11,AA$2))</f>
        <v>0</v>
      </c>
      <c r="AB12" s="115">
        <f ca="1">IF($B11="","",COUNTIF(Penalties!$BB11:$BF11,AB$2))</f>
        <v>1</v>
      </c>
      <c r="AC12" s="115">
        <f ca="1">IF($B11="","",COUNTIF(Penalties!$BB11:$BF11,AC$2))</f>
        <v>0</v>
      </c>
      <c r="AD12" s="115">
        <f ca="1">IF($B11="","",COUNTIF(Penalties!$BB11:$BF11,AD$2))</f>
        <v>0</v>
      </c>
      <c r="AE12" s="115">
        <f ca="1">IF($B11="","",COUNTIF(Penalties!$BB11:$BF11,AE$2))</f>
        <v>0</v>
      </c>
      <c r="AF12" s="115">
        <f ca="1">IF($B11="","",COUNTIF(Penalties!$BB11:$BF11,AF$2))</f>
        <v>0</v>
      </c>
      <c r="AG12" s="115">
        <f ca="1">IF($B11="","",COUNTIF(Penalties!$BB11:$BF11,AG$2))</f>
        <v>0</v>
      </c>
      <c r="AH12" s="170">
        <f ca="1">IF(B11="","",SUM(S12:AG12))</f>
        <v>2</v>
      </c>
      <c r="AI12" s="171">
        <f ca="1">IF(B11="","",SUM(R12,AH12))</f>
        <v>2</v>
      </c>
      <c r="AJ12" s="171" t="str">
        <f ca="1">IF(B11="","",IF(Penalties!BG11="PM",1,""))</f>
        <v/>
      </c>
      <c r="AK12" s="171" t="str">
        <f ca="1">IF(B11="","",IF(Penalties!BG11="G",1,""))</f>
        <v/>
      </c>
      <c r="AL12" s="171" t="str">
        <f ca="1">IF(B11="","",IF(Penalties!BG11="N",1,""))</f>
        <v/>
      </c>
      <c r="AM12" s="171" t="str">
        <f ca="1">IF(B11="","",IF(Penalties!BG11="Z",1,""))</f>
        <v/>
      </c>
    </row>
    <row r="13" spans="1:40">
      <c r="A13" s="1206">
        <f>A11+1</f>
        <v>6</v>
      </c>
      <c r="B13" s="1206" t="str">
        <f ca="1">IF(Rosters!B16="","",Rosters!B16)</f>
        <v>47</v>
      </c>
      <c r="C13" s="1209" t="str">
        <f ca="1">IF(Rosters!C16="","",Rosters!C16)</f>
        <v>Ivanna Destroya</v>
      </c>
      <c r="D13" s="119" t="s">
        <v>256</v>
      </c>
      <c r="E13" s="115">
        <f ca="1">IF($B13="","",COUNTIF(Penalties!$C13:$V13,E$2))</f>
        <v>1</v>
      </c>
      <c r="F13" s="115">
        <f ca="1">IF($B13="","",COUNTIF(Penalties!$C13:$V13,F$2))</f>
        <v>1</v>
      </c>
      <c r="G13" s="115">
        <f ca="1">IF($B13="","",COUNTIF(Penalties!$C13:$V13,G$2))</f>
        <v>0</v>
      </c>
      <c r="H13" s="115">
        <f ca="1">IF($B13="","",COUNTIF(Penalties!$C13:$V13,H$2))</f>
        <v>0</v>
      </c>
      <c r="I13" s="115">
        <f ca="1">IF($B13="","",COUNTIF(Penalties!$C13:$V13,I$2))</f>
        <v>0</v>
      </c>
      <c r="J13" s="115">
        <f ca="1">IF($B13="","",COUNTIF(Penalties!$C13:$V13,J$2))</f>
        <v>0</v>
      </c>
      <c r="K13" s="115">
        <f ca="1">IF($B13="","",COUNTIF(Penalties!$C13:$V13,K$2))</f>
        <v>0</v>
      </c>
      <c r="L13" s="115">
        <f ca="1">IF($B13="","",COUNTIF(Penalties!$C13:$V13,L$2))</f>
        <v>0</v>
      </c>
      <c r="M13" s="115">
        <f ca="1">IF($B13="","",COUNTIF(Penalties!$C13:$V13,M$2))</f>
        <v>0</v>
      </c>
      <c r="N13" s="115">
        <f ca="1">IF($B13="","",COUNTIF(Penalties!$C13:$V13,N$2))</f>
        <v>0</v>
      </c>
      <c r="O13" s="115">
        <f ca="1">IF($B13="","",COUNTIF(Penalties!$C13:$V13,O$2))</f>
        <v>1</v>
      </c>
      <c r="P13" s="115">
        <f ca="1">IF($B13="","",COUNTIF(Penalties!$C13:$V13,P$2))</f>
        <v>0</v>
      </c>
      <c r="Q13" s="172">
        <f ca="1">IF(B13="","",SUM(E13:P13))</f>
        <v>3</v>
      </c>
      <c r="R13" s="172">
        <f ca="1">IF($B13="","",COUNTIF(Penalties!$X13:$AB13,R$2))</f>
        <v>0</v>
      </c>
      <c r="S13" s="119">
        <f ca="1">IF($B13="","",COUNTIF(Penalties!$X13:$AB13,S$2))</f>
        <v>0</v>
      </c>
      <c r="T13" s="119">
        <f ca="1">IF($B13="","",COUNTIF(Penalties!$X13:$AB13,T$2))</f>
        <v>0</v>
      </c>
      <c r="U13" s="119">
        <f ca="1">IF($B13="","",COUNTIF(Penalties!$X13:$AB13,U$2))</f>
        <v>0</v>
      </c>
      <c r="V13" s="119">
        <f ca="1">IF($B13="","",COUNTIF(Penalties!$X13:$AB13,V$2))</f>
        <v>0</v>
      </c>
      <c r="W13" s="119">
        <f ca="1">IF($B13="","",COUNTIF(Penalties!$X13:$AB13,W$2))</f>
        <v>0</v>
      </c>
      <c r="X13" s="119">
        <f ca="1">IF($B13="","",COUNTIF(Penalties!$X13:$AB13,X$2))</f>
        <v>0</v>
      </c>
      <c r="Y13" s="119">
        <f ca="1">IF($B13="","",COUNTIF(Penalties!$X13:$AB13,Y$2))</f>
        <v>0</v>
      </c>
      <c r="Z13" s="119">
        <f ca="1">IF($B13="","",COUNTIF(Penalties!$X13:$AB13,Z$2))</f>
        <v>0</v>
      </c>
      <c r="AA13" s="119">
        <f ca="1">IF($B13="","",COUNTIF(Penalties!$X13:$AB13,AA$2))</f>
        <v>0</v>
      </c>
      <c r="AB13" s="119">
        <f ca="1">IF($B13="","",COUNTIF(Penalties!$X13:$AB13,AB$2))</f>
        <v>0</v>
      </c>
      <c r="AC13" s="119">
        <f ca="1">IF($B13="","",COUNTIF(Penalties!$X13:$AB13,AC$2))</f>
        <v>1</v>
      </c>
      <c r="AD13" s="119">
        <f ca="1">IF($B13="","",COUNTIF(Penalties!$X13:$AB13,AD$2))</f>
        <v>0</v>
      </c>
      <c r="AE13" s="119">
        <f ca="1">IF($B13="","",COUNTIF(Penalties!$X13:$AB13,AE$2))</f>
        <v>0</v>
      </c>
      <c r="AF13" s="119">
        <f ca="1">IF($B13="","",COUNTIF(Penalties!$X13:$AB13,AF$2))</f>
        <v>0</v>
      </c>
      <c r="AG13" s="119">
        <f ca="1">IF($B13="","",COUNTIF(Penalties!$X13:$AB13,AG$2))</f>
        <v>0</v>
      </c>
      <c r="AH13" s="172">
        <f ca="1">IF(B13="","",SUM(S13:AG13))</f>
        <v>1</v>
      </c>
      <c r="AI13" s="173">
        <f ca="1">IF(B13="","",SUM(R13,AH13))</f>
        <v>1</v>
      </c>
      <c r="AJ13" s="173" t="str">
        <f ca="1">IF(B13="","",IF(Penalties!AC13="PM",1,""))</f>
        <v/>
      </c>
      <c r="AK13" s="173" t="str">
        <f ca="1">IF(B13="","",IF(Penalties!AC13="G",1,""))</f>
        <v/>
      </c>
      <c r="AL13" s="173" t="str">
        <f ca="1">IF(B13="","",IF(Penalties!AC13="N",1,""))</f>
        <v/>
      </c>
      <c r="AM13" s="173" t="str">
        <f ca="1">IF(B13="","",IF(Penalties!AC13="Z",1,""))</f>
        <v/>
      </c>
    </row>
    <row r="14" spans="1:40">
      <c r="A14" s="1206"/>
      <c r="B14" s="1206"/>
      <c r="C14" s="1209"/>
      <c r="D14" s="119" t="s">
        <v>259</v>
      </c>
      <c r="E14" s="115">
        <f ca="1">IF($B13="","",COUNTIF(Penalties!$AG13:$AZ13,E$2))</f>
        <v>0</v>
      </c>
      <c r="F14" s="115">
        <f ca="1">IF($B13="","",COUNTIF(Penalties!$AG13:$AZ13,F$2))</f>
        <v>0</v>
      </c>
      <c r="G14" s="115">
        <f ca="1">IF($B13="","",COUNTIF(Penalties!$AG13:$AZ13,G$2))</f>
        <v>0</v>
      </c>
      <c r="H14" s="115">
        <f ca="1">IF($B13="","",COUNTIF(Penalties!$AG13:$AZ13,H$2))</f>
        <v>1</v>
      </c>
      <c r="I14" s="115">
        <f ca="1">IF($B13="","",COUNTIF(Penalties!$AG13:$AZ13,I$2))</f>
        <v>0</v>
      </c>
      <c r="J14" s="115">
        <f ca="1">IF($B13="","",COUNTIF(Penalties!$AG13:$AZ13,J$2))</f>
        <v>0</v>
      </c>
      <c r="K14" s="115">
        <f ca="1">IF($B13="","",COUNTIF(Penalties!$AG13:$AZ13,K$2))</f>
        <v>1</v>
      </c>
      <c r="L14" s="115">
        <f ca="1">IF($B13="","",COUNTIF(Penalties!$AG13:$AZ13,L$2))</f>
        <v>0</v>
      </c>
      <c r="M14" s="115">
        <f ca="1">IF($B13="","",COUNTIF(Penalties!$AG13:$AZ13,M$2))</f>
        <v>0</v>
      </c>
      <c r="N14" s="115">
        <f ca="1">IF($B13="","",COUNTIF(Penalties!$AG13:$AZ13,N$2))</f>
        <v>0</v>
      </c>
      <c r="O14" s="115">
        <f ca="1">IF($B13="","",COUNTIF(Penalties!$AG13:$AZ13,O$2))</f>
        <v>0</v>
      </c>
      <c r="P14" s="115">
        <f ca="1">IF($B13="","",COUNTIF(Penalties!$AG13:$AZ13,P$2))</f>
        <v>0</v>
      </c>
      <c r="Q14" s="172">
        <f ca="1">IF(B13="","",SUM(E14:P14))</f>
        <v>2</v>
      </c>
      <c r="R14" s="172">
        <f ca="1">IF($B13="","",COUNTIF(Penalties!$BB13:$BF13,R$2))</f>
        <v>1</v>
      </c>
      <c r="S14" s="119">
        <f ca="1">IF($B13="","",COUNTIF(Penalties!$BB13:$BF13,S$2))</f>
        <v>0</v>
      </c>
      <c r="T14" s="119">
        <f ca="1">IF($B13="","",COUNTIF(Penalties!$BB13:$BF13,T$2))</f>
        <v>0</v>
      </c>
      <c r="U14" s="119">
        <f ca="1">IF($B13="","",COUNTIF(Penalties!$BB13:$BF13,U$2))</f>
        <v>0</v>
      </c>
      <c r="V14" s="119">
        <f ca="1">IF($B13="","",COUNTIF(Penalties!$BB13:$BF13,V$2))</f>
        <v>0</v>
      </c>
      <c r="W14" s="119">
        <f ca="1">IF($B13="","",COUNTIF(Penalties!$BB13:$BF13,W$2))</f>
        <v>0</v>
      </c>
      <c r="X14" s="119">
        <f ca="1">IF($B13="","",COUNTIF(Penalties!$BB13:$BF13,X$2))</f>
        <v>0</v>
      </c>
      <c r="Y14" s="119">
        <f ca="1">IF($B13="","",COUNTIF(Penalties!$BB13:$BF13,Y$2))</f>
        <v>0</v>
      </c>
      <c r="Z14" s="119">
        <f ca="1">IF($B13="","",COUNTIF(Penalties!$BB13:$BF13,Z$2))</f>
        <v>0</v>
      </c>
      <c r="AA14" s="119">
        <f ca="1">IF($B13="","",COUNTIF(Penalties!$BB13:$BF13,AA$2))</f>
        <v>0</v>
      </c>
      <c r="AB14" s="119">
        <f ca="1">IF($B13="","",COUNTIF(Penalties!$BB13:$BF13,AB$2))</f>
        <v>0</v>
      </c>
      <c r="AC14" s="119">
        <f ca="1">IF($B13="","",COUNTIF(Penalties!$BB13:$BF13,AC$2))</f>
        <v>1</v>
      </c>
      <c r="AD14" s="119">
        <f ca="1">IF($B13="","",COUNTIF(Penalties!$BB13:$BF13,AD$2))</f>
        <v>0</v>
      </c>
      <c r="AE14" s="119">
        <f ca="1">IF($B13="","",COUNTIF(Penalties!$BB13:$BF13,AE$2))</f>
        <v>0</v>
      </c>
      <c r="AF14" s="119">
        <f ca="1">IF($B13="","",COUNTIF(Penalties!$BB13:$BF13,AF$2))</f>
        <v>0</v>
      </c>
      <c r="AG14" s="119">
        <f ca="1">IF($B13="","",COUNTIF(Penalties!$BB13:$BF13,AG$2))</f>
        <v>0</v>
      </c>
      <c r="AH14" s="172">
        <f ca="1">IF(B13="","",SUM(S14:AG14))</f>
        <v>1</v>
      </c>
      <c r="AI14" s="173">
        <f ca="1">IF(B13="","",SUM(R14,AH14))</f>
        <v>2</v>
      </c>
      <c r="AJ14" s="173" t="str">
        <f ca="1">IF(B13="","",IF(Penalties!BG13="PM",1,""))</f>
        <v/>
      </c>
      <c r="AK14" s="173" t="str">
        <f ca="1">IF(B13="","",IF(Penalties!BG13="G",1,""))</f>
        <v/>
      </c>
      <c r="AL14" s="173" t="str">
        <f ca="1">IF(B13="","",IF(Penalties!BG13="N",1,""))</f>
        <v/>
      </c>
      <c r="AM14" s="173" t="str">
        <f ca="1">IF(B13="","",IF(Penalties!BG13="Z",1,""))</f>
        <v/>
      </c>
    </row>
    <row r="15" spans="1:40">
      <c r="A15" s="1207">
        <f>A13+1</f>
        <v>7</v>
      </c>
      <c r="B15" s="1207" t="str">
        <f ca="1">IF(Rosters!B17="","",Rosters!B17)</f>
        <v>53</v>
      </c>
      <c r="C15" s="1208" t="str">
        <f ca="1">IF(Rosters!C17="","",Rosters!C17)</f>
        <v>Soul Eater</v>
      </c>
      <c r="D15" s="115" t="s">
        <v>256</v>
      </c>
      <c r="E15" s="115">
        <f ca="1">IF($B15="","",COUNTIF(Penalties!$C15:$V15,E$2))</f>
        <v>0</v>
      </c>
      <c r="F15" s="115">
        <f ca="1">IF($B15="","",COUNTIF(Penalties!$C15:$V15,F$2))</f>
        <v>0</v>
      </c>
      <c r="G15" s="115">
        <f ca="1">IF($B15="","",COUNTIF(Penalties!$C15:$V15,G$2))</f>
        <v>0</v>
      </c>
      <c r="H15" s="115">
        <f ca="1">IF($B15="","",COUNTIF(Penalties!$C15:$V15,H$2))</f>
        <v>0</v>
      </c>
      <c r="I15" s="115">
        <f ca="1">IF($B15="","",COUNTIF(Penalties!$C15:$V15,I$2))</f>
        <v>0</v>
      </c>
      <c r="J15" s="115">
        <f ca="1">IF($B15="","",COUNTIF(Penalties!$C15:$V15,J$2))</f>
        <v>0</v>
      </c>
      <c r="K15" s="115">
        <f ca="1">IF($B15="","",COUNTIF(Penalties!$C15:$V15,K$2))</f>
        <v>0</v>
      </c>
      <c r="L15" s="115">
        <f ca="1">IF($B15="","",COUNTIF(Penalties!$C15:$V15,L$2))</f>
        <v>0</v>
      </c>
      <c r="M15" s="115">
        <f ca="1">IF($B15="","",COUNTIF(Penalties!$C15:$V15,M$2))</f>
        <v>0</v>
      </c>
      <c r="N15" s="115">
        <f ca="1">IF($B15="","",COUNTIF(Penalties!$C15:$V15,N$2))</f>
        <v>0</v>
      </c>
      <c r="O15" s="115">
        <f ca="1">IF($B15="","",COUNTIF(Penalties!$C15:$V15,O$2))</f>
        <v>0</v>
      </c>
      <c r="P15" s="115">
        <f ca="1">IF($B15="","",COUNTIF(Penalties!$C15:$V15,P$2))</f>
        <v>0</v>
      </c>
      <c r="Q15" s="170">
        <f ca="1">IF(B15="","",SUM(E15:P15))</f>
        <v>0</v>
      </c>
      <c r="R15" s="170">
        <f ca="1">IF($B15="","",COUNTIF(Penalties!$X15:$AB15,R$2))</f>
        <v>0</v>
      </c>
      <c r="S15" s="115">
        <f ca="1">IF($B15="","",COUNTIF(Penalties!$X15:$AB15,S$2))</f>
        <v>0</v>
      </c>
      <c r="T15" s="115">
        <f ca="1">IF($B15="","",COUNTIF(Penalties!$X15:$AB15,T$2))</f>
        <v>0</v>
      </c>
      <c r="U15" s="115">
        <f ca="1">IF($B15="","",COUNTIF(Penalties!$X15:$AB15,U$2))</f>
        <v>0</v>
      </c>
      <c r="V15" s="115">
        <f ca="1">IF($B15="","",COUNTIF(Penalties!$X15:$AB15,V$2))</f>
        <v>0</v>
      </c>
      <c r="W15" s="115">
        <f ca="1">IF($B15="","",COUNTIF(Penalties!$X15:$AB15,W$2))</f>
        <v>1</v>
      </c>
      <c r="X15" s="115">
        <f ca="1">IF($B15="","",COUNTIF(Penalties!$X15:$AB15,X$2))</f>
        <v>0</v>
      </c>
      <c r="Y15" s="115">
        <f ca="1">IF($B15="","",COUNTIF(Penalties!$X15:$AB15,Y$2))</f>
        <v>0</v>
      </c>
      <c r="Z15" s="115">
        <f ca="1">IF($B15="","",COUNTIF(Penalties!$X15:$AB15,Z$2))</f>
        <v>0</v>
      </c>
      <c r="AA15" s="115">
        <f ca="1">IF($B15="","",COUNTIF(Penalties!$X15:$AB15,AA$2))</f>
        <v>0</v>
      </c>
      <c r="AB15" s="115">
        <f ca="1">IF($B15="","",COUNTIF(Penalties!$X15:$AB15,AB$2))</f>
        <v>0</v>
      </c>
      <c r="AC15" s="115">
        <f ca="1">IF($B15="","",COUNTIF(Penalties!$X15:$AB15,AC$2))</f>
        <v>0</v>
      </c>
      <c r="AD15" s="115">
        <f ca="1">IF($B15="","",COUNTIF(Penalties!$X15:$AB15,AD$2))</f>
        <v>0</v>
      </c>
      <c r="AE15" s="115">
        <f ca="1">IF($B15="","",COUNTIF(Penalties!$X15:$AB15,AE$2))</f>
        <v>0</v>
      </c>
      <c r="AF15" s="115">
        <f ca="1">IF($B15="","",COUNTIF(Penalties!$X15:$AB15,AF$2))</f>
        <v>0</v>
      </c>
      <c r="AG15" s="115">
        <f ca="1">IF($B15="","",COUNTIF(Penalties!$X15:$AB15,AG$2))</f>
        <v>0</v>
      </c>
      <c r="AH15" s="170">
        <f ca="1">IF(B15="","",SUM(S15:AG15))</f>
        <v>1</v>
      </c>
      <c r="AI15" s="171">
        <f ca="1">IF(B15="","",SUM(R15,AH15))</f>
        <v>1</v>
      </c>
      <c r="AJ15" s="171" t="str">
        <f ca="1">IF(B15="","",IF(Penalties!AC15="PM",1,""))</f>
        <v/>
      </c>
      <c r="AK15" s="171" t="str">
        <f ca="1">IF(B15="","",IF(Penalties!AC15="G",1,""))</f>
        <v/>
      </c>
      <c r="AL15" s="171" t="str">
        <f ca="1">IF(B15="","",IF(Penalties!AC15="N",1,""))</f>
        <v/>
      </c>
      <c r="AM15" s="171" t="str">
        <f ca="1">IF(B15="","",IF(Penalties!AC15="Z",1,""))</f>
        <v/>
      </c>
    </row>
    <row r="16" spans="1:40">
      <c r="A16" s="1207"/>
      <c r="B16" s="1207"/>
      <c r="C16" s="1208"/>
      <c r="D16" s="115" t="s">
        <v>259</v>
      </c>
      <c r="E16" s="115">
        <f ca="1">IF($B15="","",COUNTIF(Penalties!$AG15:$AZ15,E$2))</f>
        <v>3</v>
      </c>
      <c r="F16" s="115">
        <f ca="1">IF($B15="","",COUNTIF(Penalties!$AG15:$AZ15,F$2))</f>
        <v>0</v>
      </c>
      <c r="G16" s="115">
        <f ca="1">IF($B15="","",COUNTIF(Penalties!$AG15:$AZ15,G$2))</f>
        <v>0</v>
      </c>
      <c r="H16" s="115">
        <f ca="1">IF($B15="","",COUNTIF(Penalties!$AG15:$AZ15,H$2))</f>
        <v>0</v>
      </c>
      <c r="I16" s="115">
        <f ca="1">IF($B15="","",COUNTIF(Penalties!$AG15:$AZ15,I$2))</f>
        <v>0</v>
      </c>
      <c r="J16" s="115">
        <f ca="1">IF($B15="","",COUNTIF(Penalties!$AG15:$AZ15,J$2))</f>
        <v>0</v>
      </c>
      <c r="K16" s="115">
        <f ca="1">IF($B15="","",COUNTIF(Penalties!$AG15:$AZ15,K$2))</f>
        <v>0</v>
      </c>
      <c r="L16" s="115">
        <f ca="1">IF($B15="","",COUNTIF(Penalties!$AG15:$AZ15,L$2))</f>
        <v>1</v>
      </c>
      <c r="M16" s="115">
        <f ca="1">IF($B15="","",COUNTIF(Penalties!$AG15:$AZ15,M$2))</f>
        <v>0</v>
      </c>
      <c r="N16" s="115">
        <f ca="1">IF($B15="","",COUNTIF(Penalties!$AG15:$AZ15,N$2))</f>
        <v>0</v>
      </c>
      <c r="O16" s="115">
        <f ca="1">IF($B15="","",COUNTIF(Penalties!$AG15:$AZ15,O$2))</f>
        <v>0</v>
      </c>
      <c r="P16" s="115">
        <f ca="1">IF($B15="","",COUNTIF(Penalties!$AG15:$AZ15,P$2))</f>
        <v>0</v>
      </c>
      <c r="Q16" s="170">
        <f ca="1">IF(B15="","",SUM(E16:P16))</f>
        <v>4</v>
      </c>
      <c r="R16" s="170">
        <f ca="1">IF($B15="","",COUNTIF(Penalties!$BB15:$BF15,R$2))</f>
        <v>1</v>
      </c>
      <c r="S16" s="115">
        <f ca="1">IF($B15="","",COUNTIF(Penalties!$BB15:$BF15,S$2))</f>
        <v>0</v>
      </c>
      <c r="T16" s="115">
        <f ca="1">IF($B15="","",COUNTIF(Penalties!$BB15:$BF15,T$2))</f>
        <v>0</v>
      </c>
      <c r="U16" s="115">
        <f ca="1">IF($B15="","",COUNTIF(Penalties!$BB15:$BF15,U$2))</f>
        <v>0</v>
      </c>
      <c r="V16" s="115">
        <f ca="1">IF($B15="","",COUNTIF(Penalties!$BB15:$BF15,V$2))</f>
        <v>0</v>
      </c>
      <c r="W16" s="115">
        <f ca="1">IF($B15="","",COUNTIF(Penalties!$BB15:$BF15,W$2))</f>
        <v>0</v>
      </c>
      <c r="X16" s="115">
        <f ca="1">IF($B15="","",COUNTIF(Penalties!$BB15:$BF15,X$2))</f>
        <v>0</v>
      </c>
      <c r="Y16" s="115">
        <f ca="1">IF($B15="","",COUNTIF(Penalties!$BB15:$BF15,Y$2))</f>
        <v>0</v>
      </c>
      <c r="Z16" s="115">
        <f ca="1">IF($B15="","",COUNTIF(Penalties!$BB15:$BF15,Z$2))</f>
        <v>0</v>
      </c>
      <c r="AA16" s="115">
        <f ca="1">IF($B15="","",COUNTIF(Penalties!$BB15:$BF15,AA$2))</f>
        <v>0</v>
      </c>
      <c r="AB16" s="115">
        <f ca="1">IF($B15="","",COUNTIF(Penalties!$BB15:$BF15,AB$2))</f>
        <v>0</v>
      </c>
      <c r="AC16" s="115">
        <f ca="1">IF($B15="","",COUNTIF(Penalties!$BB15:$BF15,AC$2))</f>
        <v>0</v>
      </c>
      <c r="AD16" s="115">
        <f ca="1">IF($B15="","",COUNTIF(Penalties!$BB15:$BF15,AD$2))</f>
        <v>0</v>
      </c>
      <c r="AE16" s="115">
        <f ca="1">IF($B15="","",COUNTIF(Penalties!$BB15:$BF15,AE$2))</f>
        <v>0</v>
      </c>
      <c r="AF16" s="115">
        <f ca="1">IF($B15="","",COUNTIF(Penalties!$BB15:$BF15,AF$2))</f>
        <v>0</v>
      </c>
      <c r="AG16" s="115">
        <f ca="1">IF($B15="","",COUNTIF(Penalties!$BB15:$BF15,AG$2))</f>
        <v>0</v>
      </c>
      <c r="AH16" s="170">
        <f ca="1">IF(B15="","",SUM(S16:AG16))</f>
        <v>0</v>
      </c>
      <c r="AI16" s="171">
        <f ca="1">IF(B15="","",SUM(R16,AH16))</f>
        <v>1</v>
      </c>
      <c r="AJ16" s="171" t="str">
        <f ca="1">IF(B15="","",IF(Penalties!BG15="PM",1,""))</f>
        <v/>
      </c>
      <c r="AK16" s="171" t="str">
        <f ca="1">IF(B15="","",IF(Penalties!BG15="G",1,""))</f>
        <v/>
      </c>
      <c r="AL16" s="171" t="str">
        <f ca="1">IF(B15="","",IF(Penalties!BG15="N",1,""))</f>
        <v/>
      </c>
      <c r="AM16" s="171" t="str">
        <f ca="1">IF(B15="","",IF(Penalties!BG15="Z",1,""))</f>
        <v/>
      </c>
    </row>
    <row r="17" spans="1:39">
      <c r="A17" s="1206">
        <f>A15+1</f>
        <v>8</v>
      </c>
      <c r="B17" s="1206" t="str">
        <f ca="1">IF(Rosters!B18="","",Rosters!B18)</f>
        <v>71</v>
      </c>
      <c r="C17" s="1209" t="str">
        <f ca="1">IF(Rosters!C18="","",Rosters!C18)</f>
        <v>e. gargiulo</v>
      </c>
      <c r="D17" s="119" t="s">
        <v>256</v>
      </c>
      <c r="E17" s="115">
        <f ca="1">IF($B17="","",COUNTIF(Penalties!$C17:$V17,E$2))</f>
        <v>0</v>
      </c>
      <c r="F17" s="115">
        <f ca="1">IF($B17="","",COUNTIF(Penalties!$C17:$V17,F$2))</f>
        <v>0</v>
      </c>
      <c r="G17" s="115">
        <f ca="1">IF($B17="","",COUNTIF(Penalties!$C17:$V17,G$2))</f>
        <v>0</v>
      </c>
      <c r="H17" s="115">
        <f ca="1">IF($B17="","",COUNTIF(Penalties!$C17:$V17,H$2))</f>
        <v>0</v>
      </c>
      <c r="I17" s="115">
        <f ca="1">IF($B17="","",COUNTIF(Penalties!$C17:$V17,I$2))</f>
        <v>0</v>
      </c>
      <c r="J17" s="115">
        <f ca="1">IF($B17="","",COUNTIF(Penalties!$C17:$V17,J$2))</f>
        <v>0</v>
      </c>
      <c r="K17" s="115">
        <f ca="1">IF($B17="","",COUNTIF(Penalties!$C17:$V17,K$2))</f>
        <v>0</v>
      </c>
      <c r="L17" s="115">
        <f ca="1">IF($B17="","",COUNTIF(Penalties!$C17:$V17,L$2))</f>
        <v>0</v>
      </c>
      <c r="M17" s="115">
        <f ca="1">IF($B17="","",COUNTIF(Penalties!$C17:$V17,M$2))</f>
        <v>0</v>
      </c>
      <c r="N17" s="115">
        <f ca="1">IF($B17="","",COUNTIF(Penalties!$C17:$V17,N$2))</f>
        <v>0</v>
      </c>
      <c r="O17" s="115">
        <f ca="1">IF($B17="","",COUNTIF(Penalties!$C17:$V17,O$2))</f>
        <v>0</v>
      </c>
      <c r="P17" s="115">
        <f ca="1">IF($B17="","",COUNTIF(Penalties!$C17:$V17,P$2))</f>
        <v>0</v>
      </c>
      <c r="Q17" s="172">
        <f ca="1">IF(B17="","",SUM(E17:P17))</f>
        <v>0</v>
      </c>
      <c r="R17" s="172">
        <f ca="1">IF($B17="","",COUNTIF(Penalties!$X17:$AB17,R$2))</f>
        <v>0</v>
      </c>
      <c r="S17" s="119">
        <f ca="1">IF($B17="","",COUNTIF(Penalties!$X17:$AB17,S$2))</f>
        <v>0</v>
      </c>
      <c r="T17" s="119">
        <f ca="1">IF($B17="","",COUNTIF(Penalties!$X17:$AB17,T$2))</f>
        <v>0</v>
      </c>
      <c r="U17" s="119">
        <f ca="1">IF($B17="","",COUNTIF(Penalties!$X17:$AB17,U$2))</f>
        <v>0</v>
      </c>
      <c r="V17" s="119">
        <f ca="1">IF($B17="","",COUNTIF(Penalties!$X17:$AB17,V$2))</f>
        <v>0</v>
      </c>
      <c r="W17" s="119">
        <f ca="1">IF($B17="","",COUNTIF(Penalties!$X17:$AB17,W$2))</f>
        <v>0</v>
      </c>
      <c r="X17" s="119">
        <f ca="1">IF($B17="","",COUNTIF(Penalties!$X17:$AB17,X$2))</f>
        <v>0</v>
      </c>
      <c r="Y17" s="119">
        <f ca="1">IF($B17="","",COUNTIF(Penalties!$X17:$AB17,Y$2))</f>
        <v>0</v>
      </c>
      <c r="Z17" s="119">
        <f ca="1">IF($B17="","",COUNTIF(Penalties!$X17:$AB17,Z$2))</f>
        <v>0</v>
      </c>
      <c r="AA17" s="119">
        <f ca="1">IF($B17="","",COUNTIF(Penalties!$X17:$AB17,AA$2))</f>
        <v>0</v>
      </c>
      <c r="AB17" s="119">
        <f ca="1">IF($B17="","",COUNTIF(Penalties!$X17:$AB17,AB$2))</f>
        <v>0</v>
      </c>
      <c r="AC17" s="119">
        <f ca="1">IF($B17="","",COUNTIF(Penalties!$X17:$AB17,AC$2))</f>
        <v>0</v>
      </c>
      <c r="AD17" s="119">
        <f ca="1">IF($B17="","",COUNTIF(Penalties!$X17:$AB17,AD$2))</f>
        <v>0</v>
      </c>
      <c r="AE17" s="119">
        <f ca="1">IF($B17="","",COUNTIF(Penalties!$X17:$AB17,AE$2))</f>
        <v>0</v>
      </c>
      <c r="AF17" s="119">
        <f ca="1">IF($B17="","",COUNTIF(Penalties!$X17:$AB17,AF$2))</f>
        <v>0</v>
      </c>
      <c r="AG17" s="119">
        <f ca="1">IF($B17="","",COUNTIF(Penalties!$X17:$AB17,AG$2))</f>
        <v>0</v>
      </c>
      <c r="AH17" s="172">
        <f ca="1">IF(B17="","",SUM(S17:AG17))</f>
        <v>0</v>
      </c>
      <c r="AI17" s="173">
        <f ca="1">IF(B17="","",SUM(R17,AH17))</f>
        <v>0</v>
      </c>
      <c r="AJ17" s="173" t="str">
        <f ca="1">IF(B17="","",IF(Penalties!AC17="PM",1,""))</f>
        <v/>
      </c>
      <c r="AK17" s="173" t="str">
        <f ca="1">IF(B17="","",IF(Penalties!AC17="G",1,""))</f>
        <v/>
      </c>
      <c r="AL17" s="173" t="str">
        <f ca="1">IF(B17="","",IF(Penalties!AC17="N",1,""))</f>
        <v/>
      </c>
      <c r="AM17" s="173" t="str">
        <f ca="1">IF(B17="","",IF(Penalties!AC17="Z",1,""))</f>
        <v/>
      </c>
    </row>
    <row r="18" spans="1:39">
      <c r="A18" s="1206"/>
      <c r="B18" s="1206"/>
      <c r="C18" s="1209"/>
      <c r="D18" s="119" t="s">
        <v>259</v>
      </c>
      <c r="E18" s="115">
        <f ca="1">IF($B17="","",COUNTIF(Penalties!$AG17:$AZ17,E$2))</f>
        <v>1</v>
      </c>
      <c r="F18" s="115">
        <f ca="1">IF($B17="","",COUNTIF(Penalties!$AG17:$AZ17,F$2))</f>
        <v>0</v>
      </c>
      <c r="G18" s="115">
        <f ca="1">IF($B17="","",COUNTIF(Penalties!$AG17:$AZ17,G$2))</f>
        <v>0</v>
      </c>
      <c r="H18" s="115">
        <f ca="1">IF($B17="","",COUNTIF(Penalties!$AG17:$AZ17,H$2))</f>
        <v>0</v>
      </c>
      <c r="I18" s="115">
        <f ca="1">IF($B17="","",COUNTIF(Penalties!$AG17:$AZ17,I$2))</f>
        <v>0</v>
      </c>
      <c r="J18" s="115">
        <f ca="1">IF($B17="","",COUNTIF(Penalties!$AG17:$AZ17,J$2))</f>
        <v>0</v>
      </c>
      <c r="K18" s="115">
        <f ca="1">IF($B17="","",COUNTIF(Penalties!$AG17:$AZ17,K$2))</f>
        <v>0</v>
      </c>
      <c r="L18" s="115">
        <f ca="1">IF($B17="","",COUNTIF(Penalties!$AG17:$AZ17,L$2))</f>
        <v>0</v>
      </c>
      <c r="M18" s="115">
        <f ca="1">IF($B17="","",COUNTIF(Penalties!$AG17:$AZ17,M$2))</f>
        <v>0</v>
      </c>
      <c r="N18" s="115">
        <f ca="1">IF($B17="","",COUNTIF(Penalties!$AG17:$AZ17,N$2))</f>
        <v>0</v>
      </c>
      <c r="O18" s="115">
        <f ca="1">IF($B17="","",COUNTIF(Penalties!$AG17:$AZ17,O$2))</f>
        <v>0</v>
      </c>
      <c r="P18" s="115">
        <f ca="1">IF($B17="","",COUNTIF(Penalties!$AG17:$AZ17,P$2))</f>
        <v>0</v>
      </c>
      <c r="Q18" s="172">
        <f ca="1">IF(B17="","",SUM(E18:P18))</f>
        <v>1</v>
      </c>
      <c r="R18" s="172">
        <f ca="1">IF($B17="","",COUNTIF(Penalties!$BB17:$BF17,R$2))</f>
        <v>0</v>
      </c>
      <c r="S18" s="119">
        <f ca="1">IF($B17="","",COUNTIF(Penalties!$BB17:$BF17,S$2))</f>
        <v>0</v>
      </c>
      <c r="T18" s="119">
        <f ca="1">IF($B17="","",COUNTIF(Penalties!$BB17:$BF17,T$2))</f>
        <v>0</v>
      </c>
      <c r="U18" s="119">
        <f ca="1">IF($B17="","",COUNTIF(Penalties!$BB17:$BF17,U$2))</f>
        <v>0</v>
      </c>
      <c r="V18" s="119">
        <f ca="1">IF($B17="","",COUNTIF(Penalties!$BB17:$BF17,V$2))</f>
        <v>0</v>
      </c>
      <c r="W18" s="119">
        <f ca="1">IF($B17="","",COUNTIF(Penalties!$BB17:$BF17,W$2))</f>
        <v>0</v>
      </c>
      <c r="X18" s="119">
        <f ca="1">IF($B17="","",COUNTIF(Penalties!$BB17:$BF17,X$2))</f>
        <v>0</v>
      </c>
      <c r="Y18" s="119">
        <f ca="1">IF($B17="","",COUNTIF(Penalties!$BB17:$BF17,Y$2))</f>
        <v>0</v>
      </c>
      <c r="Z18" s="119">
        <f ca="1">IF($B17="","",COUNTIF(Penalties!$BB17:$BF17,Z$2))</f>
        <v>0</v>
      </c>
      <c r="AA18" s="119">
        <f ca="1">IF($B17="","",COUNTIF(Penalties!$BB17:$BF17,AA$2))</f>
        <v>0</v>
      </c>
      <c r="AB18" s="119">
        <f ca="1">IF($B17="","",COUNTIF(Penalties!$BB17:$BF17,AB$2))</f>
        <v>0</v>
      </c>
      <c r="AC18" s="119">
        <f ca="1">IF($B17="","",COUNTIF(Penalties!$BB17:$BF17,AC$2))</f>
        <v>0</v>
      </c>
      <c r="AD18" s="119">
        <f ca="1">IF($B17="","",COUNTIF(Penalties!$BB17:$BF17,AD$2))</f>
        <v>0</v>
      </c>
      <c r="AE18" s="119">
        <f ca="1">IF($B17="","",COUNTIF(Penalties!$BB17:$BF17,AE$2))</f>
        <v>0</v>
      </c>
      <c r="AF18" s="119">
        <f ca="1">IF($B17="","",COUNTIF(Penalties!$BB17:$BF17,AF$2))</f>
        <v>0</v>
      </c>
      <c r="AG18" s="119">
        <f ca="1">IF($B17="","",COUNTIF(Penalties!$BB17:$BF17,AG$2))</f>
        <v>0</v>
      </c>
      <c r="AH18" s="172">
        <f ca="1">IF(B17="","",SUM(S18:AG18))</f>
        <v>0</v>
      </c>
      <c r="AI18" s="173">
        <f ca="1">IF(B17="","",SUM(R18,AH18))</f>
        <v>0</v>
      </c>
      <c r="AJ18" s="173" t="str">
        <f ca="1">IF(B17="","",IF(Penalties!BG17="PM",1,""))</f>
        <v/>
      </c>
      <c r="AK18" s="173" t="str">
        <f ca="1">IF(B17="","",IF(Penalties!BG17="G",1,""))</f>
        <v/>
      </c>
      <c r="AL18" s="173" t="str">
        <f ca="1">IF(B17="","",IF(Penalties!BG17="N",1,""))</f>
        <v/>
      </c>
      <c r="AM18" s="173" t="str">
        <f ca="1">IF(B17="","",IF(Penalties!BG17="Z",1,""))</f>
        <v/>
      </c>
    </row>
    <row r="19" spans="1:39">
      <c r="A19" s="1207">
        <f>A17+1</f>
        <v>9</v>
      </c>
      <c r="B19" s="1207" t="str">
        <f ca="1">IF(Rosters!B19="","",Rosters!B19)</f>
        <v>68</v>
      </c>
      <c r="C19" s="1208" t="str">
        <f ca="1">IF(Rosters!C19="","",Rosters!C19)</f>
        <v>Stroker Ace</v>
      </c>
      <c r="D19" s="115" t="s">
        <v>256</v>
      </c>
      <c r="E19" s="115">
        <f ca="1">IF($B19="","",COUNTIF(Penalties!$C19:$V19,E$2))</f>
        <v>2</v>
      </c>
      <c r="F19" s="115">
        <f ca="1">IF($B19="","",COUNTIF(Penalties!$C19:$V19,F$2))</f>
        <v>0</v>
      </c>
      <c r="G19" s="115">
        <f ca="1">IF($B19="","",COUNTIF(Penalties!$C19:$V19,G$2))</f>
        <v>0</v>
      </c>
      <c r="H19" s="115">
        <f ca="1">IF($B19="","",COUNTIF(Penalties!$C19:$V19,H$2))</f>
        <v>0</v>
      </c>
      <c r="I19" s="115">
        <f ca="1">IF($B19="","",COUNTIF(Penalties!$C19:$V19,I$2))</f>
        <v>0</v>
      </c>
      <c r="J19" s="115">
        <f ca="1">IF($B19="","",COUNTIF(Penalties!$C19:$V19,J$2))</f>
        <v>0</v>
      </c>
      <c r="K19" s="115">
        <f ca="1">IF($B19="","",COUNTIF(Penalties!$C19:$V19,K$2))</f>
        <v>0</v>
      </c>
      <c r="L19" s="115">
        <f ca="1">IF($B19="","",COUNTIF(Penalties!$C19:$V19,L$2))</f>
        <v>0</v>
      </c>
      <c r="M19" s="115">
        <f ca="1">IF($B19="","",COUNTIF(Penalties!$C19:$V19,M$2))</f>
        <v>0</v>
      </c>
      <c r="N19" s="115">
        <f ca="1">IF($B19="","",COUNTIF(Penalties!$C19:$V19,N$2))</f>
        <v>0</v>
      </c>
      <c r="O19" s="115">
        <f ca="1">IF($B19="","",COUNTIF(Penalties!$C19:$V19,O$2))</f>
        <v>0</v>
      </c>
      <c r="P19" s="115">
        <f ca="1">IF($B19="","",COUNTIF(Penalties!$C19:$V19,P$2))</f>
        <v>0</v>
      </c>
      <c r="Q19" s="170">
        <f ca="1">IF(B19="","",SUM(E19:P19))</f>
        <v>2</v>
      </c>
      <c r="R19" s="170">
        <f ca="1">IF($B19="","",COUNTIF(Penalties!$X19:$AB19,R$2))</f>
        <v>0</v>
      </c>
      <c r="S19" s="115">
        <f ca="1">IF($B19="","",COUNTIF(Penalties!$X19:$AB19,S$2))</f>
        <v>0</v>
      </c>
      <c r="T19" s="115">
        <f ca="1">IF($B19="","",COUNTIF(Penalties!$X19:$AB19,T$2))</f>
        <v>0</v>
      </c>
      <c r="U19" s="115">
        <f ca="1">IF($B19="","",COUNTIF(Penalties!$X19:$AB19,U$2))</f>
        <v>0</v>
      </c>
      <c r="V19" s="115">
        <f ca="1">IF($B19="","",COUNTIF(Penalties!$X19:$AB19,V$2))</f>
        <v>0</v>
      </c>
      <c r="W19" s="115">
        <f ca="1">IF($B19="","",COUNTIF(Penalties!$X19:$AB19,W$2))</f>
        <v>0</v>
      </c>
      <c r="X19" s="115">
        <f ca="1">IF($B19="","",COUNTIF(Penalties!$X19:$AB19,X$2))</f>
        <v>0</v>
      </c>
      <c r="Y19" s="115">
        <f ca="1">IF($B19="","",COUNTIF(Penalties!$X19:$AB19,Y$2))</f>
        <v>0</v>
      </c>
      <c r="Z19" s="115">
        <f ca="1">IF($B19="","",COUNTIF(Penalties!$X19:$AB19,Z$2))</f>
        <v>0</v>
      </c>
      <c r="AA19" s="115">
        <f ca="1">IF($B19="","",COUNTIF(Penalties!$X19:$AB19,AA$2))</f>
        <v>0</v>
      </c>
      <c r="AB19" s="115">
        <f ca="1">IF($B19="","",COUNTIF(Penalties!$X19:$AB19,AB$2))</f>
        <v>0</v>
      </c>
      <c r="AC19" s="115">
        <f ca="1">IF($B19="","",COUNTIF(Penalties!$X19:$AB19,AC$2))</f>
        <v>0</v>
      </c>
      <c r="AD19" s="115">
        <f ca="1">IF($B19="","",COUNTIF(Penalties!$X19:$AB19,AD$2))</f>
        <v>0</v>
      </c>
      <c r="AE19" s="115">
        <f ca="1">IF($B19="","",COUNTIF(Penalties!$X19:$AB19,AE$2))</f>
        <v>0</v>
      </c>
      <c r="AF19" s="115">
        <f ca="1">IF($B19="","",COUNTIF(Penalties!$X19:$AB19,AF$2))</f>
        <v>0</v>
      </c>
      <c r="AG19" s="115">
        <f ca="1">IF($B19="","",COUNTIF(Penalties!$X19:$AB19,AG$2))</f>
        <v>0</v>
      </c>
      <c r="AH19" s="170">
        <f ca="1">IF(B19="","",SUM(S19:AG19))</f>
        <v>0</v>
      </c>
      <c r="AI19" s="171">
        <f ca="1">IF(B19="","",SUM(R19,AH19))</f>
        <v>0</v>
      </c>
      <c r="AJ19" s="171" t="str">
        <f ca="1">IF(B19="","",IF(Penalties!AC19="PM",1,""))</f>
        <v/>
      </c>
      <c r="AK19" s="171" t="str">
        <f ca="1">IF(B19="","",IF(Penalties!AC19="G",1,""))</f>
        <v/>
      </c>
      <c r="AL19" s="171" t="str">
        <f ca="1">IF(B19="","",IF(Penalties!AC19="N",1,""))</f>
        <v/>
      </c>
      <c r="AM19" s="171" t="str">
        <f ca="1">IF(B19="","",IF(Penalties!AC19="Z",1,""))</f>
        <v/>
      </c>
    </row>
    <row r="20" spans="1:39">
      <c r="A20" s="1207"/>
      <c r="B20" s="1207"/>
      <c r="C20" s="1208"/>
      <c r="D20" s="115" t="s">
        <v>259</v>
      </c>
      <c r="E20" s="115">
        <f ca="1">IF($B19="","",COUNTIF(Penalties!$AG19:$AZ19,E$2))</f>
        <v>0</v>
      </c>
      <c r="F20" s="115">
        <f ca="1">IF($B19="","",COUNTIF(Penalties!$AG19:$AZ19,F$2))</f>
        <v>0</v>
      </c>
      <c r="G20" s="115">
        <f ca="1">IF($B19="","",COUNTIF(Penalties!$AG19:$AZ19,G$2))</f>
        <v>0</v>
      </c>
      <c r="H20" s="115">
        <f ca="1">IF($B19="","",COUNTIF(Penalties!$AG19:$AZ19,H$2))</f>
        <v>0</v>
      </c>
      <c r="I20" s="115">
        <f ca="1">IF($B19="","",COUNTIF(Penalties!$AG19:$AZ19,I$2))</f>
        <v>0</v>
      </c>
      <c r="J20" s="115">
        <f ca="1">IF($B19="","",COUNTIF(Penalties!$AG19:$AZ19,J$2))</f>
        <v>0</v>
      </c>
      <c r="K20" s="115">
        <f ca="1">IF($B19="","",COUNTIF(Penalties!$AG19:$AZ19,K$2))</f>
        <v>0</v>
      </c>
      <c r="L20" s="115">
        <f ca="1">IF($B19="","",COUNTIF(Penalties!$AG19:$AZ19,L$2))</f>
        <v>0</v>
      </c>
      <c r="M20" s="115">
        <f ca="1">IF($B19="","",COUNTIF(Penalties!$AG19:$AZ19,M$2))</f>
        <v>0</v>
      </c>
      <c r="N20" s="115">
        <f ca="1">IF($B19="","",COUNTIF(Penalties!$AG19:$AZ19,N$2))</f>
        <v>1</v>
      </c>
      <c r="O20" s="115">
        <f ca="1">IF($B19="","",COUNTIF(Penalties!$AG19:$AZ19,O$2))</f>
        <v>0</v>
      </c>
      <c r="P20" s="115">
        <f ca="1">IF($B19="","",COUNTIF(Penalties!$AG19:$AZ19,P$2))</f>
        <v>0</v>
      </c>
      <c r="Q20" s="170">
        <f ca="1">IF(B19="","",SUM(E20:P20))</f>
        <v>1</v>
      </c>
      <c r="R20" s="170">
        <f ca="1">IF($B19="","",COUNTIF(Penalties!$BB19:$BF19,R$2))</f>
        <v>0</v>
      </c>
      <c r="S20" s="115">
        <f ca="1">IF($B19="","",COUNTIF(Penalties!$BB19:$BF19,S$2))</f>
        <v>1</v>
      </c>
      <c r="T20" s="115">
        <f ca="1">IF($B19="","",COUNTIF(Penalties!$BB19:$BF19,T$2))</f>
        <v>0</v>
      </c>
      <c r="U20" s="115">
        <f ca="1">IF($B19="","",COUNTIF(Penalties!$BB19:$BF19,U$2))</f>
        <v>0</v>
      </c>
      <c r="V20" s="115">
        <f ca="1">IF($B19="","",COUNTIF(Penalties!$BB19:$BF19,V$2))</f>
        <v>0</v>
      </c>
      <c r="W20" s="115">
        <f ca="1">IF($B19="","",COUNTIF(Penalties!$BB19:$BF19,W$2))</f>
        <v>0</v>
      </c>
      <c r="X20" s="115">
        <f ca="1">IF($B19="","",COUNTIF(Penalties!$BB19:$BF19,X$2))</f>
        <v>0</v>
      </c>
      <c r="Y20" s="115">
        <f ca="1">IF($B19="","",COUNTIF(Penalties!$BB19:$BF19,Y$2))</f>
        <v>0</v>
      </c>
      <c r="Z20" s="115">
        <f ca="1">IF($B19="","",COUNTIF(Penalties!$BB19:$BF19,Z$2))</f>
        <v>0</v>
      </c>
      <c r="AA20" s="115">
        <f ca="1">IF($B19="","",COUNTIF(Penalties!$BB19:$BF19,AA$2))</f>
        <v>0</v>
      </c>
      <c r="AB20" s="115">
        <f ca="1">IF($B19="","",COUNTIF(Penalties!$BB19:$BF19,AB$2))</f>
        <v>1</v>
      </c>
      <c r="AC20" s="115">
        <f ca="1">IF($B19="","",COUNTIF(Penalties!$BB19:$BF19,AC$2))</f>
        <v>0</v>
      </c>
      <c r="AD20" s="115">
        <f ca="1">IF($B19="","",COUNTIF(Penalties!$BB19:$BF19,AD$2))</f>
        <v>0</v>
      </c>
      <c r="AE20" s="115">
        <f ca="1">IF($B19="","",COUNTIF(Penalties!$BB19:$BF19,AE$2))</f>
        <v>0</v>
      </c>
      <c r="AF20" s="115">
        <f ca="1">IF($B19="","",COUNTIF(Penalties!$BB19:$BF19,AF$2))</f>
        <v>1</v>
      </c>
      <c r="AG20" s="115">
        <f ca="1">IF($B19="","",COUNTIF(Penalties!$BB19:$BF19,AG$2))</f>
        <v>0</v>
      </c>
      <c r="AH20" s="170">
        <f ca="1">IF(B19="","",SUM(S20:AG20))</f>
        <v>3</v>
      </c>
      <c r="AI20" s="171">
        <f ca="1">IF(B19="","",SUM(R20,AH20))</f>
        <v>3</v>
      </c>
      <c r="AJ20" s="171" t="str">
        <f ca="1">IF(B19="","",IF(Penalties!BG19="PM",1,""))</f>
        <v/>
      </c>
      <c r="AK20" s="171" t="str">
        <f ca="1">IF(B19="","",IF(Penalties!BG19="G",1,""))</f>
        <v/>
      </c>
      <c r="AL20" s="171" t="str">
        <f ca="1">IF(B19="","",IF(Penalties!BG19="N",1,""))</f>
        <v/>
      </c>
      <c r="AM20" s="171" t="str">
        <f ca="1">IF(B19="","",IF(Penalties!BG19="Z",1,""))</f>
        <v/>
      </c>
    </row>
    <row r="21" spans="1:39">
      <c r="A21" s="1206">
        <f>A19+1</f>
        <v>10</v>
      </c>
      <c r="B21" s="1206" t="str">
        <f ca="1">IF(Rosters!B20="","",Rosters!B20)</f>
        <v>69</v>
      </c>
      <c r="C21" s="1209" t="str">
        <f ca="1">IF(Rosters!C20="","",Rosters!C20)</f>
        <v>Dagney Taghurt</v>
      </c>
      <c r="D21" s="119" t="s">
        <v>256</v>
      </c>
      <c r="E21" s="115">
        <f ca="1">IF($B21="","",COUNTIF(Penalties!$C21:$V21,E$2))</f>
        <v>1</v>
      </c>
      <c r="F21" s="115">
        <f ca="1">IF($B21="","",COUNTIF(Penalties!$C21:$V21,F$2))</f>
        <v>1</v>
      </c>
      <c r="G21" s="115">
        <f ca="1">IF($B21="","",COUNTIF(Penalties!$C21:$V21,G$2))</f>
        <v>1</v>
      </c>
      <c r="H21" s="115">
        <f ca="1">IF($B21="","",COUNTIF(Penalties!$C21:$V21,H$2))</f>
        <v>0</v>
      </c>
      <c r="I21" s="115">
        <f ca="1">IF($B21="","",COUNTIF(Penalties!$C21:$V21,I$2))</f>
        <v>0</v>
      </c>
      <c r="J21" s="115">
        <f ca="1">IF($B21="","",COUNTIF(Penalties!$C21:$V21,J$2))</f>
        <v>0</v>
      </c>
      <c r="K21" s="115">
        <f ca="1">IF($B21="","",COUNTIF(Penalties!$C21:$V21,K$2))</f>
        <v>0</v>
      </c>
      <c r="L21" s="115">
        <f ca="1">IF($B21="","",COUNTIF(Penalties!$C21:$V21,L$2))</f>
        <v>0</v>
      </c>
      <c r="M21" s="115">
        <f ca="1">IF($B21="","",COUNTIF(Penalties!$C21:$V21,M$2))</f>
        <v>0</v>
      </c>
      <c r="N21" s="115">
        <f ca="1">IF($B21="","",COUNTIF(Penalties!$C21:$V21,N$2))</f>
        <v>0</v>
      </c>
      <c r="O21" s="115">
        <f ca="1">IF($B21="","",COUNTIF(Penalties!$C21:$V21,O$2))</f>
        <v>1</v>
      </c>
      <c r="P21" s="115">
        <f ca="1">IF($B21="","",COUNTIF(Penalties!$C21:$V21,P$2))</f>
        <v>0</v>
      </c>
      <c r="Q21" s="172">
        <f ca="1">IF(B21="","",SUM(E21:P21))</f>
        <v>4</v>
      </c>
      <c r="R21" s="172">
        <f ca="1">IF($B21="","",COUNTIF(Penalties!$X21:$AB21,R$2))</f>
        <v>1</v>
      </c>
      <c r="S21" s="119">
        <f ca="1">IF($B21="","",COUNTIF(Penalties!$X21:$AB21,S$2))</f>
        <v>0</v>
      </c>
      <c r="T21" s="119">
        <f ca="1">IF($B21="","",COUNTIF(Penalties!$X21:$AB21,T$2))</f>
        <v>0</v>
      </c>
      <c r="U21" s="119">
        <f ca="1">IF($B21="","",COUNTIF(Penalties!$X21:$AB21,U$2))</f>
        <v>0</v>
      </c>
      <c r="V21" s="119">
        <f ca="1">IF($B21="","",COUNTIF(Penalties!$X21:$AB21,V$2))</f>
        <v>0</v>
      </c>
      <c r="W21" s="119">
        <f ca="1">IF($B21="","",COUNTIF(Penalties!$X21:$AB21,W$2))</f>
        <v>0</v>
      </c>
      <c r="X21" s="119">
        <f ca="1">IF($B21="","",COUNTIF(Penalties!$X21:$AB21,X$2))</f>
        <v>0</v>
      </c>
      <c r="Y21" s="119">
        <f ca="1">IF($B21="","",COUNTIF(Penalties!$X21:$AB21,Y$2))</f>
        <v>0</v>
      </c>
      <c r="Z21" s="119">
        <f ca="1">IF($B21="","",COUNTIF(Penalties!$X21:$AB21,Z$2))</f>
        <v>0</v>
      </c>
      <c r="AA21" s="119">
        <f ca="1">IF($B21="","",COUNTIF(Penalties!$X21:$AB21,AA$2))</f>
        <v>0</v>
      </c>
      <c r="AB21" s="119">
        <f ca="1">IF($B21="","",COUNTIF(Penalties!$X21:$AB21,AB$2))</f>
        <v>0</v>
      </c>
      <c r="AC21" s="119">
        <f ca="1">IF($B21="","",COUNTIF(Penalties!$X21:$AB21,AC$2))</f>
        <v>0</v>
      </c>
      <c r="AD21" s="119">
        <f ca="1">IF($B21="","",COUNTIF(Penalties!$X21:$AB21,AD$2))</f>
        <v>0</v>
      </c>
      <c r="AE21" s="119">
        <f ca="1">IF($B21="","",COUNTIF(Penalties!$X21:$AB21,AE$2))</f>
        <v>0</v>
      </c>
      <c r="AF21" s="119">
        <f ca="1">IF($B21="","",COUNTIF(Penalties!$X21:$AB21,AF$2))</f>
        <v>0</v>
      </c>
      <c r="AG21" s="119">
        <f ca="1">IF($B21="","",COUNTIF(Penalties!$X21:$AB21,AG$2))</f>
        <v>0</v>
      </c>
      <c r="AH21" s="172">
        <f ca="1">IF(B21="","",SUM(S21:AG21))</f>
        <v>0</v>
      </c>
      <c r="AI21" s="173">
        <f ca="1">IF(B21="","",SUM(R21,AH21))</f>
        <v>1</v>
      </c>
      <c r="AJ21" s="173" t="str">
        <f ca="1">IF(B21="","",IF(Penalties!AC21="PM",1,""))</f>
        <v/>
      </c>
      <c r="AK21" s="173" t="str">
        <f ca="1">IF(B21="","",IF(Penalties!AC21="G",1,""))</f>
        <v/>
      </c>
      <c r="AL21" s="173" t="str">
        <f ca="1">IF(B21="","",IF(Penalties!AC21="N",1,""))</f>
        <v/>
      </c>
      <c r="AM21" s="173" t="str">
        <f ca="1">IF(B21="","",IF(Penalties!AC21="Z",1,""))</f>
        <v/>
      </c>
    </row>
    <row r="22" spans="1:39">
      <c r="A22" s="1206"/>
      <c r="B22" s="1206"/>
      <c r="C22" s="1209"/>
      <c r="D22" s="119" t="s">
        <v>259</v>
      </c>
      <c r="E22" s="115">
        <f ca="1">IF($B21="","",COUNTIF(Penalties!$AG21:$AZ21,E$2))</f>
        <v>0</v>
      </c>
      <c r="F22" s="115">
        <f ca="1">IF($B21="","",COUNTIF(Penalties!$AG21:$AZ21,F$2))</f>
        <v>0</v>
      </c>
      <c r="G22" s="115">
        <f ca="1">IF($B21="","",COUNTIF(Penalties!$AG21:$AZ21,G$2))</f>
        <v>2</v>
      </c>
      <c r="H22" s="115">
        <f ca="1">IF($B21="","",COUNTIF(Penalties!$AG21:$AZ21,H$2))</f>
        <v>0</v>
      </c>
      <c r="I22" s="115">
        <f ca="1">IF($B21="","",COUNTIF(Penalties!$AG21:$AZ21,I$2))</f>
        <v>0</v>
      </c>
      <c r="J22" s="115">
        <f ca="1">IF($B21="","",COUNTIF(Penalties!$AG21:$AZ21,J$2))</f>
        <v>0</v>
      </c>
      <c r="K22" s="115">
        <f ca="1">IF($B21="","",COUNTIF(Penalties!$AG21:$AZ21,K$2))</f>
        <v>0</v>
      </c>
      <c r="L22" s="115">
        <f ca="1">IF($B21="","",COUNTIF(Penalties!$AG21:$AZ21,L$2))</f>
        <v>0</v>
      </c>
      <c r="M22" s="115">
        <f ca="1">IF($B21="","",COUNTIF(Penalties!$AG21:$AZ21,M$2))</f>
        <v>0</v>
      </c>
      <c r="N22" s="115">
        <f ca="1">IF($B21="","",COUNTIF(Penalties!$AG21:$AZ21,N$2))</f>
        <v>1</v>
      </c>
      <c r="O22" s="115">
        <f ca="1">IF($B21="","",COUNTIF(Penalties!$AG21:$AZ21,O$2))</f>
        <v>0</v>
      </c>
      <c r="P22" s="115">
        <f ca="1">IF($B21="","",COUNTIF(Penalties!$AG21:$AZ21,P$2))</f>
        <v>0</v>
      </c>
      <c r="Q22" s="172">
        <f ca="1">IF(B21="","",SUM(E22:P22))</f>
        <v>3</v>
      </c>
      <c r="R22" s="172">
        <f ca="1">IF($B21="","",COUNTIF(Penalties!$BB21:$BF21,R$2))</f>
        <v>0</v>
      </c>
      <c r="S22" s="119">
        <f ca="1">IF($B21="","",COUNTIF(Penalties!$BB21:$BF21,S$2))</f>
        <v>0</v>
      </c>
      <c r="T22" s="119">
        <f ca="1">IF($B21="","",COUNTIF(Penalties!$BB21:$BF21,T$2))</f>
        <v>0</v>
      </c>
      <c r="U22" s="119">
        <f ca="1">IF($B21="","",COUNTIF(Penalties!$BB21:$BF21,U$2))</f>
        <v>0</v>
      </c>
      <c r="V22" s="119">
        <f ca="1">IF($B21="","",COUNTIF(Penalties!$BB21:$BF21,V$2))</f>
        <v>0</v>
      </c>
      <c r="W22" s="119">
        <f ca="1">IF($B21="","",COUNTIF(Penalties!$BB21:$BF21,W$2))</f>
        <v>0</v>
      </c>
      <c r="X22" s="119">
        <f ca="1">IF($B21="","",COUNTIF(Penalties!$BB21:$BF21,X$2))</f>
        <v>0</v>
      </c>
      <c r="Y22" s="119">
        <f ca="1">IF($B21="","",COUNTIF(Penalties!$BB21:$BF21,Y$2))</f>
        <v>0</v>
      </c>
      <c r="Z22" s="119">
        <f ca="1">IF($B21="","",COUNTIF(Penalties!$BB21:$BF21,Z$2))</f>
        <v>0</v>
      </c>
      <c r="AA22" s="119">
        <f ca="1">IF($B21="","",COUNTIF(Penalties!$BB21:$BF21,AA$2))</f>
        <v>0</v>
      </c>
      <c r="AB22" s="119">
        <f ca="1">IF($B21="","",COUNTIF(Penalties!$BB21:$BF21,AB$2))</f>
        <v>0</v>
      </c>
      <c r="AC22" s="119">
        <f ca="1">IF($B21="","",COUNTIF(Penalties!$BB21:$BF21,AC$2))</f>
        <v>0</v>
      </c>
      <c r="AD22" s="119">
        <f ca="1">IF($B21="","",COUNTIF(Penalties!$BB21:$BF21,AD$2))</f>
        <v>0</v>
      </c>
      <c r="AE22" s="119">
        <f ca="1">IF($B21="","",COUNTIF(Penalties!$BB21:$BF21,AE$2))</f>
        <v>0</v>
      </c>
      <c r="AF22" s="119">
        <f ca="1">IF($B21="","",COUNTIF(Penalties!$BB21:$BF21,AF$2))</f>
        <v>0</v>
      </c>
      <c r="AG22" s="119">
        <f ca="1">IF($B21="","",COUNTIF(Penalties!$BB21:$BF21,AG$2))</f>
        <v>0</v>
      </c>
      <c r="AH22" s="172">
        <f ca="1">IF(B21="","",SUM(S22:AG22))</f>
        <v>0</v>
      </c>
      <c r="AI22" s="173">
        <f ca="1">IF(B21="","",SUM(R22,AH22))</f>
        <v>0</v>
      </c>
      <c r="AJ22" s="173" t="str">
        <f ca="1">IF(B21="","",IF(Penalties!BG21="PM",1,""))</f>
        <v/>
      </c>
      <c r="AK22" s="173" t="str">
        <f ca="1">IF(B21="","",IF(Penalties!BG21="G",1,""))</f>
        <v/>
      </c>
      <c r="AL22" s="173" t="str">
        <f ca="1">IF(B21="","",IF(Penalties!BG21="N",1,""))</f>
        <v/>
      </c>
      <c r="AM22" s="173" t="str">
        <f ca="1">IF(B21="","",IF(Penalties!BG21="Z",1,""))</f>
        <v/>
      </c>
    </row>
    <row r="23" spans="1:39">
      <c r="A23" s="1207">
        <f>A21+1</f>
        <v>11</v>
      </c>
      <c r="B23" s="1207" t="str">
        <f ca="1">IF(Rosters!B21="","",Rosters!B21)</f>
        <v>80mph</v>
      </c>
      <c r="C23" s="1208" t="str">
        <f ca="1">IF(Rosters!C21="","",Rosters!C21)</f>
        <v>Pretty Scarrie</v>
      </c>
      <c r="D23" s="115" t="s">
        <v>256</v>
      </c>
      <c r="E23" s="115">
        <f ca="1">IF($B23="","",COUNTIF(Penalties!$C23:$V23,E$2))</f>
        <v>2</v>
      </c>
      <c r="F23" s="115">
        <f ca="1">IF($B23="","",COUNTIF(Penalties!$C23:$V23,F$2))</f>
        <v>1</v>
      </c>
      <c r="G23" s="115">
        <f ca="1">IF($B23="","",COUNTIF(Penalties!$C23:$V23,G$2))</f>
        <v>1</v>
      </c>
      <c r="H23" s="115">
        <f ca="1">IF($B23="","",COUNTIF(Penalties!$C23:$V23,H$2))</f>
        <v>2</v>
      </c>
      <c r="I23" s="115">
        <f ca="1">IF($B23="","",COUNTIF(Penalties!$C23:$V23,I$2))</f>
        <v>0</v>
      </c>
      <c r="J23" s="115">
        <f ca="1">IF($B23="","",COUNTIF(Penalties!$C23:$V23,J$2))</f>
        <v>0</v>
      </c>
      <c r="K23" s="115">
        <f ca="1">IF($B23="","",COUNTIF(Penalties!$C23:$V23,K$2))</f>
        <v>0</v>
      </c>
      <c r="L23" s="115">
        <f ca="1">IF($B23="","",COUNTIF(Penalties!$C23:$V23,L$2))</f>
        <v>0</v>
      </c>
      <c r="M23" s="115">
        <f ca="1">IF($B23="","",COUNTIF(Penalties!$C23:$V23,M$2))</f>
        <v>0</v>
      </c>
      <c r="N23" s="115">
        <f ca="1">IF($B23="","",COUNTIF(Penalties!$C23:$V23,N$2))</f>
        <v>1</v>
      </c>
      <c r="O23" s="115">
        <f ca="1">IF($B23="","",COUNTIF(Penalties!$C23:$V23,O$2))</f>
        <v>2</v>
      </c>
      <c r="P23" s="115">
        <f ca="1">IF($B23="","",COUNTIF(Penalties!$C23:$V23,P$2))</f>
        <v>0</v>
      </c>
      <c r="Q23" s="170">
        <f ca="1">IF(B23="","",SUM(E23:P23))</f>
        <v>9</v>
      </c>
      <c r="R23" s="170">
        <f ca="1">IF($B23="","",COUNTIF(Penalties!$X23:$AB23,R$2))</f>
        <v>2</v>
      </c>
      <c r="S23" s="115">
        <f ca="1">IF($B23="","",COUNTIF(Penalties!$X23:$AB23,S$2))</f>
        <v>0</v>
      </c>
      <c r="T23" s="115">
        <f ca="1">IF($B23="","",COUNTIF(Penalties!$X23:$AB23,T$2))</f>
        <v>0</v>
      </c>
      <c r="U23" s="115">
        <f ca="1">IF($B23="","",COUNTIF(Penalties!$X23:$AB23,U$2))</f>
        <v>0</v>
      </c>
      <c r="V23" s="115">
        <f ca="1">IF($B23="","",COUNTIF(Penalties!$X23:$AB23,V$2))</f>
        <v>0</v>
      </c>
      <c r="W23" s="115">
        <f ca="1">IF($B23="","",COUNTIF(Penalties!$X23:$AB23,W$2))</f>
        <v>0</v>
      </c>
      <c r="X23" s="115">
        <f ca="1">IF($B23="","",COUNTIF(Penalties!$X23:$AB23,X$2))</f>
        <v>0</v>
      </c>
      <c r="Y23" s="115">
        <f ca="1">IF($B23="","",COUNTIF(Penalties!$X23:$AB23,Y$2))</f>
        <v>0</v>
      </c>
      <c r="Z23" s="115">
        <f ca="1">IF($B23="","",COUNTIF(Penalties!$X23:$AB23,Z$2))</f>
        <v>0</v>
      </c>
      <c r="AA23" s="115">
        <f ca="1">IF($B23="","",COUNTIF(Penalties!$X23:$AB23,AA$2))</f>
        <v>0</v>
      </c>
      <c r="AB23" s="115">
        <f ca="1">IF($B23="","",COUNTIF(Penalties!$X23:$AB23,AB$2))</f>
        <v>0</v>
      </c>
      <c r="AC23" s="115">
        <f ca="1">IF($B23="","",COUNTIF(Penalties!$X23:$AB23,AC$2))</f>
        <v>0</v>
      </c>
      <c r="AD23" s="115">
        <f ca="1">IF($B23="","",COUNTIF(Penalties!$X23:$AB23,AD$2))</f>
        <v>0</v>
      </c>
      <c r="AE23" s="115">
        <f ca="1">IF($B23="","",COUNTIF(Penalties!$X23:$AB23,AE$2))</f>
        <v>0</v>
      </c>
      <c r="AF23" s="115">
        <f ca="1">IF($B23="","",COUNTIF(Penalties!$X23:$AB23,AF$2))</f>
        <v>0</v>
      </c>
      <c r="AG23" s="115">
        <f ca="1">IF($B23="","",COUNTIF(Penalties!$X23:$AB23,AG$2))</f>
        <v>0</v>
      </c>
      <c r="AH23" s="170">
        <f ca="1">IF(B23="","",SUM(S23:AG23))</f>
        <v>0</v>
      </c>
      <c r="AI23" s="171">
        <f ca="1">IF(B23="","",SUM(R23,AH23))</f>
        <v>2</v>
      </c>
      <c r="AJ23" s="171" t="str">
        <f ca="1">IF(B23="","",IF(Penalties!AC23="PM",1,""))</f>
        <v/>
      </c>
      <c r="AK23" s="171" t="str">
        <f ca="1">IF(B23="","",IF(Penalties!AC23="G",1,""))</f>
        <v/>
      </c>
      <c r="AL23" s="171" t="str">
        <f ca="1">IF(B23="","",IF(Penalties!AC23="N",1,""))</f>
        <v/>
      </c>
      <c r="AM23" s="171" t="str">
        <f ca="1">IF(B23="","",IF(Penalties!AC23="Z",1,""))</f>
        <v/>
      </c>
    </row>
    <row r="24" spans="1:39">
      <c r="A24" s="1207"/>
      <c r="B24" s="1207"/>
      <c r="C24" s="1208"/>
      <c r="D24" s="115" t="s">
        <v>259</v>
      </c>
      <c r="E24" s="115">
        <f ca="1">IF($B23="","",COUNTIF(Penalties!$AG23:$AZ23,E$2))</f>
        <v>1</v>
      </c>
      <c r="F24" s="115">
        <f ca="1">IF($B23="","",COUNTIF(Penalties!$AG23:$AZ23,F$2))</f>
        <v>1</v>
      </c>
      <c r="G24" s="115">
        <f ca="1">IF($B23="","",COUNTIF(Penalties!$AG23:$AZ23,G$2))</f>
        <v>0</v>
      </c>
      <c r="H24" s="115">
        <f ca="1">IF($B23="","",COUNTIF(Penalties!$AG23:$AZ23,H$2))</f>
        <v>0</v>
      </c>
      <c r="I24" s="115">
        <f ca="1">IF($B23="","",COUNTIF(Penalties!$AG23:$AZ23,I$2))</f>
        <v>0</v>
      </c>
      <c r="J24" s="115">
        <f ca="1">IF($B23="","",COUNTIF(Penalties!$AG23:$AZ23,J$2))</f>
        <v>0</v>
      </c>
      <c r="K24" s="115">
        <f ca="1">IF($B23="","",COUNTIF(Penalties!$AG23:$AZ23,K$2))</f>
        <v>0</v>
      </c>
      <c r="L24" s="115">
        <f ca="1">IF($B23="","",COUNTIF(Penalties!$AG23:$AZ23,L$2))</f>
        <v>0</v>
      </c>
      <c r="M24" s="115">
        <f ca="1">IF($B23="","",COUNTIF(Penalties!$AG23:$AZ23,M$2))</f>
        <v>0</v>
      </c>
      <c r="N24" s="115">
        <f ca="1">IF($B23="","",COUNTIF(Penalties!$AG23:$AZ23,N$2))</f>
        <v>1</v>
      </c>
      <c r="O24" s="115">
        <f ca="1">IF($B23="","",COUNTIF(Penalties!$AG23:$AZ23,O$2))</f>
        <v>0</v>
      </c>
      <c r="P24" s="115">
        <f ca="1">IF($B23="","",COUNTIF(Penalties!$AG23:$AZ23,P$2))</f>
        <v>0</v>
      </c>
      <c r="Q24" s="170">
        <f ca="1">IF(B23="","",SUM(E24:P24))</f>
        <v>3</v>
      </c>
      <c r="R24" s="170">
        <f ca="1">IF($B23="","",COUNTIF(Penalties!$BB23:$BF23,R$2))</f>
        <v>1</v>
      </c>
      <c r="S24" s="115">
        <f ca="1">IF($B23="","",COUNTIF(Penalties!$BB23:$BF23,S$2))</f>
        <v>0</v>
      </c>
      <c r="T24" s="115">
        <f ca="1">IF($B23="","",COUNTIF(Penalties!$BB23:$BF23,T$2))</f>
        <v>0</v>
      </c>
      <c r="U24" s="115">
        <f ca="1">IF($B23="","",COUNTIF(Penalties!$BB23:$BF23,U$2))</f>
        <v>0</v>
      </c>
      <c r="V24" s="115">
        <f ca="1">IF($B23="","",COUNTIF(Penalties!$BB23:$BF23,V$2))</f>
        <v>0</v>
      </c>
      <c r="W24" s="115">
        <f ca="1">IF($B23="","",COUNTIF(Penalties!$BB23:$BF23,W$2))</f>
        <v>0</v>
      </c>
      <c r="X24" s="115">
        <f ca="1">IF($B23="","",COUNTIF(Penalties!$BB23:$BF23,X$2))</f>
        <v>0</v>
      </c>
      <c r="Y24" s="115">
        <f ca="1">IF($B23="","",COUNTIF(Penalties!$BB23:$BF23,Y$2))</f>
        <v>0</v>
      </c>
      <c r="Z24" s="115">
        <f ca="1">IF($B23="","",COUNTIF(Penalties!$BB23:$BF23,Z$2))</f>
        <v>0</v>
      </c>
      <c r="AA24" s="115">
        <f ca="1">IF($B23="","",COUNTIF(Penalties!$BB23:$BF23,AA$2))</f>
        <v>0</v>
      </c>
      <c r="AB24" s="115">
        <f ca="1">IF($B23="","",COUNTIF(Penalties!$BB23:$BF23,AB$2))</f>
        <v>0</v>
      </c>
      <c r="AC24" s="115">
        <f ca="1">IF($B23="","",COUNTIF(Penalties!$BB23:$BF23,AC$2))</f>
        <v>1</v>
      </c>
      <c r="AD24" s="115">
        <f ca="1">IF($B23="","",COUNTIF(Penalties!$BB23:$BF23,AD$2))</f>
        <v>0</v>
      </c>
      <c r="AE24" s="115">
        <f ca="1">IF($B23="","",COUNTIF(Penalties!$BB23:$BF23,AE$2))</f>
        <v>0</v>
      </c>
      <c r="AF24" s="115">
        <f ca="1">IF($B23="","",COUNTIF(Penalties!$BB23:$BF23,AF$2))</f>
        <v>0</v>
      </c>
      <c r="AG24" s="115">
        <f ca="1">IF($B23="","",COUNTIF(Penalties!$BB23:$BF23,AG$2))</f>
        <v>0</v>
      </c>
      <c r="AH24" s="170">
        <f ca="1">IF(B23="","",SUM(S24:AG24))</f>
        <v>1</v>
      </c>
      <c r="AI24" s="171">
        <f ca="1">IF(B23="","",SUM(R24,AH24))</f>
        <v>2</v>
      </c>
      <c r="AJ24" s="171" t="str">
        <f ca="1">IF(B23="","",IF(Penalties!BG23="PM",1,""))</f>
        <v/>
      </c>
      <c r="AK24" s="171" t="str">
        <f ca="1">IF(B23="","",IF(Penalties!BG23="G",1,""))</f>
        <v/>
      </c>
      <c r="AL24" s="171" t="str">
        <f ca="1">IF(B23="","",IF(Penalties!BG23="N",1,""))</f>
        <v/>
      </c>
      <c r="AM24" s="171" t="str">
        <f ca="1">IF(B23="","",IF(Penalties!BG23="Z",1,""))</f>
        <v/>
      </c>
    </row>
    <row r="25" spans="1:39">
      <c r="A25" s="1206">
        <f>A23+1</f>
        <v>12</v>
      </c>
      <c r="B25" s="1206" t="str">
        <f ca="1">IF(Rosters!B22="","",Rosters!B22)</f>
        <v>99</v>
      </c>
      <c r="C25" s="1209" t="str">
        <f ca="1">IF(Rosters!C22="","",Rosters!C22)</f>
        <v>Skank Williams</v>
      </c>
      <c r="D25" s="119" t="s">
        <v>256</v>
      </c>
      <c r="E25" s="115">
        <f ca="1">IF($B25="","",COUNTIF(Penalties!$C25:$V25,E$2))</f>
        <v>0</v>
      </c>
      <c r="F25" s="115">
        <f ca="1">IF($B25="","",COUNTIF(Penalties!$C25:$V25,F$2))</f>
        <v>0</v>
      </c>
      <c r="G25" s="115">
        <f ca="1">IF($B25="","",COUNTIF(Penalties!$C25:$V25,G$2))</f>
        <v>0</v>
      </c>
      <c r="H25" s="115">
        <f ca="1">IF($B25="","",COUNTIF(Penalties!$C25:$V25,H$2))</f>
        <v>0</v>
      </c>
      <c r="I25" s="115">
        <f ca="1">IF($B25="","",COUNTIF(Penalties!$C25:$V25,I$2))</f>
        <v>0</v>
      </c>
      <c r="J25" s="115">
        <f ca="1">IF($B25="","",COUNTIF(Penalties!$C25:$V25,J$2))</f>
        <v>0</v>
      </c>
      <c r="K25" s="115">
        <f ca="1">IF($B25="","",COUNTIF(Penalties!$C25:$V25,K$2))</f>
        <v>0</v>
      </c>
      <c r="L25" s="115">
        <f ca="1">IF($B25="","",COUNTIF(Penalties!$C25:$V25,L$2))</f>
        <v>0</v>
      </c>
      <c r="M25" s="115">
        <f ca="1">IF($B25="","",COUNTIF(Penalties!$C25:$V25,M$2))</f>
        <v>0</v>
      </c>
      <c r="N25" s="115">
        <f ca="1">IF($B25="","",COUNTIF(Penalties!$C25:$V25,N$2))</f>
        <v>0</v>
      </c>
      <c r="O25" s="115">
        <f ca="1">IF($B25="","",COUNTIF(Penalties!$C25:$V25,O$2))</f>
        <v>0</v>
      </c>
      <c r="P25" s="115">
        <f ca="1">IF($B25="","",COUNTIF(Penalties!$C25:$V25,P$2))</f>
        <v>0</v>
      </c>
      <c r="Q25" s="172">
        <f ca="1">IF(B25="","",SUM(E25:P25))</f>
        <v>0</v>
      </c>
      <c r="R25" s="172">
        <f ca="1">IF($B25="","",COUNTIF(Penalties!$X25:$AB25,R$2))</f>
        <v>0</v>
      </c>
      <c r="S25" s="119">
        <f ca="1">IF($B25="","",COUNTIF(Penalties!$X25:$AB25,S$2))</f>
        <v>0</v>
      </c>
      <c r="T25" s="119">
        <f ca="1">IF($B25="","",COUNTIF(Penalties!$X25:$AB25,T$2))</f>
        <v>0</v>
      </c>
      <c r="U25" s="119">
        <f ca="1">IF($B25="","",COUNTIF(Penalties!$X25:$AB25,U$2))</f>
        <v>0</v>
      </c>
      <c r="V25" s="119">
        <f ca="1">IF($B25="","",COUNTIF(Penalties!$X25:$AB25,V$2))</f>
        <v>0</v>
      </c>
      <c r="W25" s="119">
        <f ca="1">IF($B25="","",COUNTIF(Penalties!$X25:$AB25,W$2))</f>
        <v>0</v>
      </c>
      <c r="X25" s="119">
        <f ca="1">IF($B25="","",COUNTIF(Penalties!$X25:$AB25,X$2))</f>
        <v>0</v>
      </c>
      <c r="Y25" s="119">
        <f ca="1">IF($B25="","",COUNTIF(Penalties!$X25:$AB25,Y$2))</f>
        <v>0</v>
      </c>
      <c r="Z25" s="119">
        <f ca="1">IF($B25="","",COUNTIF(Penalties!$X25:$AB25,Z$2))</f>
        <v>0</v>
      </c>
      <c r="AA25" s="119">
        <f ca="1">IF($B25="","",COUNTIF(Penalties!$X25:$AB25,AA$2))</f>
        <v>0</v>
      </c>
      <c r="AB25" s="119">
        <f ca="1">IF($B25="","",COUNTIF(Penalties!$X25:$AB25,AB$2))</f>
        <v>0</v>
      </c>
      <c r="AC25" s="119">
        <f ca="1">IF($B25="","",COUNTIF(Penalties!$X25:$AB25,AC$2))</f>
        <v>0</v>
      </c>
      <c r="AD25" s="119">
        <f ca="1">IF($B25="","",COUNTIF(Penalties!$X25:$AB25,AD$2))</f>
        <v>0</v>
      </c>
      <c r="AE25" s="119">
        <f ca="1">IF($B25="","",COUNTIF(Penalties!$X25:$AB25,AE$2))</f>
        <v>0</v>
      </c>
      <c r="AF25" s="119">
        <f ca="1">IF($B25="","",COUNTIF(Penalties!$X25:$AB25,AF$2))</f>
        <v>0</v>
      </c>
      <c r="AG25" s="119">
        <f ca="1">IF($B25="","",COUNTIF(Penalties!$X25:$AB25,AG$2))</f>
        <v>0</v>
      </c>
      <c r="AH25" s="172">
        <f ca="1">IF(B25="","",SUM(S25:AG25))</f>
        <v>0</v>
      </c>
      <c r="AI25" s="173">
        <f ca="1">IF(B25="","",SUM(R25,AH25))</f>
        <v>0</v>
      </c>
      <c r="AJ25" s="173" t="str">
        <f ca="1">IF(B25="","",IF(Penalties!AC25="PM",1,""))</f>
        <v/>
      </c>
      <c r="AK25" s="173" t="str">
        <f ca="1">IF(B25="","",IF(Penalties!AC25="G",1,""))</f>
        <v/>
      </c>
      <c r="AL25" s="173" t="str">
        <f ca="1">IF(B25="","",IF(Penalties!AC25="N",1,""))</f>
        <v/>
      </c>
      <c r="AM25" s="173" t="str">
        <f ca="1">IF(B25="","",IF(Penalties!AC25="Z",1,""))</f>
        <v/>
      </c>
    </row>
    <row r="26" spans="1:39">
      <c r="A26" s="1206"/>
      <c r="B26" s="1206"/>
      <c r="C26" s="1209"/>
      <c r="D26" s="119" t="s">
        <v>259</v>
      </c>
      <c r="E26" s="115">
        <f ca="1">IF($B25="","",COUNTIF(Penalties!$AG25:$AZ25,E$2))</f>
        <v>0</v>
      </c>
      <c r="F26" s="115">
        <f ca="1">IF($B25="","",COUNTIF(Penalties!$AG25:$AZ25,F$2))</f>
        <v>0</v>
      </c>
      <c r="G26" s="115">
        <f ca="1">IF($B25="","",COUNTIF(Penalties!$AG25:$AZ25,G$2))</f>
        <v>0</v>
      </c>
      <c r="H26" s="115">
        <f ca="1">IF($B25="","",COUNTIF(Penalties!$AG25:$AZ25,H$2))</f>
        <v>1</v>
      </c>
      <c r="I26" s="115">
        <f ca="1">IF($B25="","",COUNTIF(Penalties!$AG25:$AZ25,I$2))</f>
        <v>0</v>
      </c>
      <c r="J26" s="115">
        <f ca="1">IF($B25="","",COUNTIF(Penalties!$AG25:$AZ25,J$2))</f>
        <v>0</v>
      </c>
      <c r="K26" s="115">
        <f ca="1">IF($B25="","",COUNTIF(Penalties!$AG25:$AZ25,K$2))</f>
        <v>0</v>
      </c>
      <c r="L26" s="115">
        <f ca="1">IF($B25="","",COUNTIF(Penalties!$AG25:$AZ25,L$2))</f>
        <v>0</v>
      </c>
      <c r="M26" s="115">
        <f ca="1">IF($B25="","",COUNTIF(Penalties!$AG25:$AZ25,M$2))</f>
        <v>0</v>
      </c>
      <c r="N26" s="115">
        <f ca="1">IF($B25="","",COUNTIF(Penalties!$AG25:$AZ25,N$2))</f>
        <v>0</v>
      </c>
      <c r="O26" s="115">
        <f ca="1">IF($B25="","",COUNTIF(Penalties!$AG25:$AZ25,O$2))</f>
        <v>0</v>
      </c>
      <c r="P26" s="115">
        <f ca="1">IF($B25="","",COUNTIF(Penalties!$AG25:$AZ25,P$2))</f>
        <v>0</v>
      </c>
      <c r="Q26" s="172">
        <f ca="1">IF(B25="","",SUM(E26:P26))</f>
        <v>1</v>
      </c>
      <c r="R26" s="172">
        <f ca="1">IF($B25="","",COUNTIF(Penalties!$BB25:$BF25,R$2))</f>
        <v>0</v>
      </c>
      <c r="S26" s="119">
        <f ca="1">IF($B25="","",COUNTIF(Penalties!$BB25:$BF25,S$2))</f>
        <v>0</v>
      </c>
      <c r="T26" s="119">
        <f ca="1">IF($B25="","",COUNTIF(Penalties!$BB25:$BF25,T$2))</f>
        <v>0</v>
      </c>
      <c r="U26" s="119">
        <f ca="1">IF($B25="","",COUNTIF(Penalties!$BB25:$BF25,U$2))</f>
        <v>0</v>
      </c>
      <c r="V26" s="119">
        <f ca="1">IF($B25="","",COUNTIF(Penalties!$BB25:$BF25,V$2))</f>
        <v>0</v>
      </c>
      <c r="W26" s="119">
        <f ca="1">IF($B25="","",COUNTIF(Penalties!$BB25:$BF25,W$2))</f>
        <v>0</v>
      </c>
      <c r="X26" s="119">
        <f ca="1">IF($B25="","",COUNTIF(Penalties!$BB25:$BF25,X$2))</f>
        <v>0</v>
      </c>
      <c r="Y26" s="119">
        <f ca="1">IF($B25="","",COUNTIF(Penalties!$BB25:$BF25,Y$2))</f>
        <v>0</v>
      </c>
      <c r="Z26" s="119">
        <f ca="1">IF($B25="","",COUNTIF(Penalties!$BB25:$BF25,Z$2))</f>
        <v>0</v>
      </c>
      <c r="AA26" s="119">
        <f ca="1">IF($B25="","",COUNTIF(Penalties!$BB25:$BF25,AA$2))</f>
        <v>0</v>
      </c>
      <c r="AB26" s="119">
        <f ca="1">IF($B25="","",COUNTIF(Penalties!$BB25:$BF25,AB$2))</f>
        <v>1</v>
      </c>
      <c r="AC26" s="119">
        <f ca="1">IF($B25="","",COUNTIF(Penalties!$BB25:$BF25,AC$2))</f>
        <v>0</v>
      </c>
      <c r="AD26" s="119">
        <f ca="1">IF($B25="","",COUNTIF(Penalties!$BB25:$BF25,AD$2))</f>
        <v>0</v>
      </c>
      <c r="AE26" s="119">
        <f ca="1">IF($B25="","",COUNTIF(Penalties!$BB25:$BF25,AE$2))</f>
        <v>0</v>
      </c>
      <c r="AF26" s="119">
        <f ca="1">IF($B25="","",COUNTIF(Penalties!$BB25:$BF25,AF$2))</f>
        <v>0</v>
      </c>
      <c r="AG26" s="119">
        <f ca="1">IF($B25="","",COUNTIF(Penalties!$BB25:$BF25,AG$2))</f>
        <v>0</v>
      </c>
      <c r="AH26" s="172">
        <f ca="1">IF(B25="","",SUM(S26:AG26))</f>
        <v>1</v>
      </c>
      <c r="AI26" s="173">
        <f ca="1">IF(B25="","",SUM(R26,AH26))</f>
        <v>1</v>
      </c>
      <c r="AJ26" s="173" t="str">
        <f ca="1">IF(B25="","",IF(Penalties!BG25="PM",1,""))</f>
        <v/>
      </c>
      <c r="AK26" s="173" t="str">
        <f ca="1">IF(B25="","",IF(Penalties!BG25="G",1,""))</f>
        <v/>
      </c>
      <c r="AL26" s="173" t="str">
        <f ca="1">IF(B25="","",IF(Penalties!BG25="N",1,""))</f>
        <v/>
      </c>
      <c r="AM26" s="173" t="str">
        <f ca="1">IF(B25="","",IF(Penalties!BG25="Z",1,""))</f>
        <v/>
      </c>
    </row>
    <row r="27" spans="1:39">
      <c r="A27" s="1207">
        <f>A25+1</f>
        <v>13</v>
      </c>
      <c r="B27" s="1207" t="str">
        <f ca="1">IF(Rosters!B23="","",Rosters!B23)</f>
        <v>96</v>
      </c>
      <c r="C27" s="1208" t="str">
        <f ca="1">IF(Rosters!C23="","",Rosters!C23)</f>
        <v>Finnish-Her</v>
      </c>
      <c r="D27" s="115" t="s">
        <v>256</v>
      </c>
      <c r="E27" s="115">
        <f ca="1">IF($B27="","",COUNTIF(Penalties!$C27:$V27,E$2))</f>
        <v>0</v>
      </c>
      <c r="F27" s="115">
        <f ca="1">IF($B27="","",COUNTIF(Penalties!$C27:$V27,F$2))</f>
        <v>0</v>
      </c>
      <c r="G27" s="115">
        <f ca="1">IF($B27="","",COUNTIF(Penalties!$C27:$V27,G$2))</f>
        <v>0</v>
      </c>
      <c r="H27" s="115">
        <f ca="1">IF($B27="","",COUNTIF(Penalties!$C27:$V27,H$2))</f>
        <v>0</v>
      </c>
      <c r="I27" s="115">
        <f ca="1">IF($B27="","",COUNTIF(Penalties!$C27:$V27,I$2))</f>
        <v>0</v>
      </c>
      <c r="J27" s="115">
        <f ca="1">IF($B27="","",COUNTIF(Penalties!$C27:$V27,J$2))</f>
        <v>0</v>
      </c>
      <c r="K27" s="115">
        <f ca="1">IF($B27="","",COUNTIF(Penalties!$C27:$V27,K$2))</f>
        <v>0</v>
      </c>
      <c r="L27" s="115">
        <f ca="1">IF($B27="","",COUNTIF(Penalties!$C27:$V27,L$2))</f>
        <v>0</v>
      </c>
      <c r="M27" s="115">
        <f ca="1">IF($B27="","",COUNTIF(Penalties!$C27:$V27,M$2))</f>
        <v>0</v>
      </c>
      <c r="N27" s="115">
        <f ca="1">IF($B27="","",COUNTIF(Penalties!$C27:$V27,N$2))</f>
        <v>0</v>
      </c>
      <c r="O27" s="115">
        <f ca="1">IF($B27="","",COUNTIF(Penalties!$C27:$V27,O$2))</f>
        <v>0</v>
      </c>
      <c r="P27" s="115">
        <f ca="1">IF($B27="","",COUNTIF(Penalties!$C27:$V27,P$2))</f>
        <v>0</v>
      </c>
      <c r="Q27" s="170">
        <f ca="1">IF(B27="","",SUM(E27:P27))</f>
        <v>0</v>
      </c>
      <c r="R27" s="170">
        <f ca="1">IF($B27="","",COUNTIF(Penalties!$X27:$AB27,R$2))</f>
        <v>0</v>
      </c>
      <c r="S27" s="115">
        <f ca="1">IF($B27="","",COUNTIF(Penalties!$X27:$AB27,S$2))</f>
        <v>0</v>
      </c>
      <c r="T27" s="115">
        <f ca="1">IF($B27="","",COUNTIF(Penalties!$X27:$AB27,T$2))</f>
        <v>0</v>
      </c>
      <c r="U27" s="115">
        <f ca="1">IF($B27="","",COUNTIF(Penalties!$X27:$AB27,U$2))</f>
        <v>0</v>
      </c>
      <c r="V27" s="115">
        <f ca="1">IF($B27="","",COUNTIF(Penalties!$X27:$AB27,V$2))</f>
        <v>0</v>
      </c>
      <c r="W27" s="115">
        <f ca="1">IF($B27="","",COUNTIF(Penalties!$X27:$AB27,W$2))</f>
        <v>0</v>
      </c>
      <c r="X27" s="115">
        <f ca="1">IF($B27="","",COUNTIF(Penalties!$X27:$AB27,X$2))</f>
        <v>0</v>
      </c>
      <c r="Y27" s="115">
        <f ca="1">IF($B27="","",COUNTIF(Penalties!$X27:$AB27,Y$2))</f>
        <v>0</v>
      </c>
      <c r="Z27" s="115">
        <f ca="1">IF($B27="","",COUNTIF(Penalties!$X27:$AB27,Z$2))</f>
        <v>0</v>
      </c>
      <c r="AA27" s="115">
        <f ca="1">IF($B27="","",COUNTIF(Penalties!$X27:$AB27,AA$2))</f>
        <v>0</v>
      </c>
      <c r="AB27" s="115">
        <f ca="1">IF($B27="","",COUNTIF(Penalties!$X27:$AB27,AB$2))</f>
        <v>0</v>
      </c>
      <c r="AC27" s="115">
        <f ca="1">IF($B27="","",COUNTIF(Penalties!$X27:$AB27,AC$2))</f>
        <v>0</v>
      </c>
      <c r="AD27" s="115">
        <f ca="1">IF($B27="","",COUNTIF(Penalties!$X27:$AB27,AD$2))</f>
        <v>0</v>
      </c>
      <c r="AE27" s="115">
        <f ca="1">IF($B27="","",COUNTIF(Penalties!$X27:$AB27,AE$2))</f>
        <v>0</v>
      </c>
      <c r="AF27" s="115">
        <f ca="1">IF($B27="","",COUNTIF(Penalties!$X27:$AB27,AF$2))</f>
        <v>0</v>
      </c>
      <c r="AG27" s="115">
        <f ca="1">IF($B27="","",COUNTIF(Penalties!$X27:$AB27,AG$2))</f>
        <v>0</v>
      </c>
      <c r="AH27" s="170">
        <f ca="1">IF(B27="","",SUM(S27:AG27))</f>
        <v>0</v>
      </c>
      <c r="AI27" s="171">
        <f ca="1">IF(B27="","",SUM(R27,AH27))</f>
        <v>0</v>
      </c>
      <c r="AJ27" s="171" t="str">
        <f ca="1">IF(B27="","",IF(Penalties!AC27="PM",1,""))</f>
        <v/>
      </c>
      <c r="AK27" s="171" t="str">
        <f ca="1">IF(B27="","",IF(Penalties!AC27="G",1,""))</f>
        <v/>
      </c>
      <c r="AL27" s="171" t="str">
        <f ca="1">IF(B27="","",IF(Penalties!AC27="N",1,""))</f>
        <v/>
      </c>
      <c r="AM27" s="171" t="str">
        <f ca="1">IF(B27="","",IF(Penalties!AC27="Z",1,""))</f>
        <v/>
      </c>
    </row>
    <row r="28" spans="1:39">
      <c r="A28" s="1207"/>
      <c r="B28" s="1207"/>
      <c r="C28" s="1208"/>
      <c r="D28" s="115" t="s">
        <v>259</v>
      </c>
      <c r="E28" s="115">
        <f ca="1">IF($B27="","",COUNTIF(Penalties!$AG27:$AZ27,E$2))</f>
        <v>0</v>
      </c>
      <c r="F28" s="115">
        <f ca="1">IF($B27="","",COUNTIF(Penalties!$AG27:$AZ27,F$2))</f>
        <v>0</v>
      </c>
      <c r="G28" s="115">
        <f ca="1">IF($B27="","",COUNTIF(Penalties!$AG27:$AZ27,G$2))</f>
        <v>0</v>
      </c>
      <c r="H28" s="115">
        <f ca="1">IF($B27="","",COUNTIF(Penalties!$AG27:$AZ27,H$2))</f>
        <v>0</v>
      </c>
      <c r="I28" s="115">
        <f ca="1">IF($B27="","",COUNTIF(Penalties!$AG27:$AZ27,I$2))</f>
        <v>0</v>
      </c>
      <c r="J28" s="115">
        <f ca="1">IF($B27="","",COUNTIF(Penalties!$AG27:$AZ27,J$2))</f>
        <v>0</v>
      </c>
      <c r="K28" s="115">
        <f ca="1">IF($B27="","",COUNTIF(Penalties!$AG27:$AZ27,K$2))</f>
        <v>0</v>
      </c>
      <c r="L28" s="115">
        <f ca="1">IF($B27="","",COUNTIF(Penalties!$AG27:$AZ27,L$2))</f>
        <v>0</v>
      </c>
      <c r="M28" s="115">
        <f ca="1">IF($B27="","",COUNTIF(Penalties!$AG27:$AZ27,M$2))</f>
        <v>0</v>
      </c>
      <c r="N28" s="115">
        <f ca="1">IF($B27="","",COUNTIF(Penalties!$AG27:$AZ27,N$2))</f>
        <v>0</v>
      </c>
      <c r="O28" s="115">
        <f ca="1">IF($B27="","",COUNTIF(Penalties!$AG27:$AZ27,O$2))</f>
        <v>0</v>
      </c>
      <c r="P28" s="115">
        <f ca="1">IF($B27="","",COUNTIF(Penalties!$AG27:$AZ27,P$2))</f>
        <v>0</v>
      </c>
      <c r="Q28" s="170">
        <f ca="1">IF(B27="","",SUM(E28:P28))</f>
        <v>0</v>
      </c>
      <c r="R28" s="170">
        <f ca="1">IF($B27="","",COUNTIF(Penalties!$BB27:$BF27,R$2))</f>
        <v>0</v>
      </c>
      <c r="S28" s="115">
        <f ca="1">IF($B27="","",COUNTIF(Penalties!$BB27:$BF27,S$2))</f>
        <v>0</v>
      </c>
      <c r="T28" s="115">
        <f ca="1">IF($B27="","",COUNTIF(Penalties!$BB27:$BF27,T$2))</f>
        <v>0</v>
      </c>
      <c r="U28" s="115">
        <f ca="1">IF($B27="","",COUNTIF(Penalties!$BB27:$BF27,U$2))</f>
        <v>0</v>
      </c>
      <c r="V28" s="115">
        <f ca="1">IF($B27="","",COUNTIF(Penalties!$BB27:$BF27,V$2))</f>
        <v>0</v>
      </c>
      <c r="W28" s="115">
        <f ca="1">IF($B27="","",COUNTIF(Penalties!$BB27:$BF27,W$2))</f>
        <v>0</v>
      </c>
      <c r="X28" s="115">
        <f ca="1">IF($B27="","",COUNTIF(Penalties!$BB27:$BF27,X$2))</f>
        <v>0</v>
      </c>
      <c r="Y28" s="115">
        <f ca="1">IF($B27="","",COUNTIF(Penalties!$BB27:$BF27,Y$2))</f>
        <v>0</v>
      </c>
      <c r="Z28" s="115">
        <f ca="1">IF($B27="","",COUNTIF(Penalties!$BB27:$BF27,Z$2))</f>
        <v>0</v>
      </c>
      <c r="AA28" s="115">
        <f ca="1">IF($B27="","",COUNTIF(Penalties!$BB27:$BF27,AA$2))</f>
        <v>0</v>
      </c>
      <c r="AB28" s="115">
        <f ca="1">IF($B27="","",COUNTIF(Penalties!$BB27:$BF27,AB$2))</f>
        <v>0</v>
      </c>
      <c r="AC28" s="115">
        <f ca="1">IF($B27="","",COUNTIF(Penalties!$BB27:$BF27,AC$2))</f>
        <v>0</v>
      </c>
      <c r="AD28" s="115">
        <f ca="1">IF($B27="","",COUNTIF(Penalties!$BB27:$BF27,AD$2))</f>
        <v>0</v>
      </c>
      <c r="AE28" s="115">
        <f ca="1">IF($B27="","",COUNTIF(Penalties!$BB27:$BF27,AE$2))</f>
        <v>0</v>
      </c>
      <c r="AF28" s="115">
        <f ca="1">IF($B27="","",COUNTIF(Penalties!$BB27:$BF27,AF$2))</f>
        <v>0</v>
      </c>
      <c r="AG28" s="115">
        <f ca="1">IF($B27="","",COUNTIF(Penalties!$BB27:$BF27,AG$2))</f>
        <v>0</v>
      </c>
      <c r="AH28" s="170">
        <f ca="1">IF(B27="","",SUM(S28:AG28))</f>
        <v>0</v>
      </c>
      <c r="AI28" s="171">
        <f ca="1">IF(B27="","",SUM(R28,AH28))</f>
        <v>0</v>
      </c>
      <c r="AJ28" s="171" t="str">
        <f ca="1">IF(B27="","",IF(Penalties!BG27="PM",1,""))</f>
        <v/>
      </c>
      <c r="AK28" s="171" t="str">
        <f ca="1">IF(B27="","",IF(Penalties!BG27="G",1,""))</f>
        <v/>
      </c>
      <c r="AL28" s="171" t="str">
        <f ca="1">IF(B27="","",IF(Penalties!BG27="N",1,""))</f>
        <v/>
      </c>
      <c r="AM28" s="171" t="str">
        <f ca="1">IF(B27="","",IF(Penalties!BG27="Z",1,""))</f>
        <v/>
      </c>
    </row>
    <row r="29" spans="1:39">
      <c r="A29" s="1206">
        <f>A27+1</f>
        <v>14</v>
      </c>
      <c r="B29" s="1206" t="str">
        <f ca="1">IF(Rosters!B24="","",Rosters!B24)</f>
        <v>fish</v>
      </c>
      <c r="C29" s="1209" t="str">
        <f ca="1">IF(Rosters!C24="","",Rosters!C24)</f>
        <v>Eva Lucien</v>
      </c>
      <c r="D29" s="119" t="s">
        <v>256</v>
      </c>
      <c r="E29" s="115">
        <f ca="1">IF($B29="","",COUNTIF(Penalties!$C29:$V29,E$2))</f>
        <v>1</v>
      </c>
      <c r="F29" s="115">
        <f ca="1">IF($B29="","",COUNTIF(Penalties!$C29:$V29,F$2))</f>
        <v>0</v>
      </c>
      <c r="G29" s="115">
        <f ca="1">IF($B29="","",COUNTIF(Penalties!$C29:$V29,G$2))</f>
        <v>0</v>
      </c>
      <c r="H29" s="115">
        <f ca="1">IF($B29="","",COUNTIF(Penalties!$C29:$V29,H$2))</f>
        <v>0</v>
      </c>
      <c r="I29" s="115">
        <f ca="1">IF($B29="","",COUNTIF(Penalties!$C29:$V29,I$2))</f>
        <v>0</v>
      </c>
      <c r="J29" s="115">
        <f ca="1">IF($B29="","",COUNTIF(Penalties!$C29:$V29,J$2))</f>
        <v>0</v>
      </c>
      <c r="K29" s="115">
        <f ca="1">IF($B29="","",COUNTIF(Penalties!$C29:$V29,K$2))</f>
        <v>0</v>
      </c>
      <c r="L29" s="115">
        <f ca="1">IF($B29="","",COUNTIF(Penalties!$C29:$V29,L$2))</f>
        <v>0</v>
      </c>
      <c r="M29" s="115">
        <f ca="1">IF($B29="","",COUNTIF(Penalties!$C29:$V29,M$2))</f>
        <v>0</v>
      </c>
      <c r="N29" s="115">
        <f ca="1">IF($B29="","",COUNTIF(Penalties!$C29:$V29,N$2))</f>
        <v>1</v>
      </c>
      <c r="O29" s="115">
        <f ca="1">IF($B29="","",COUNTIF(Penalties!$C29:$V29,O$2))</f>
        <v>0</v>
      </c>
      <c r="P29" s="115">
        <f ca="1">IF($B29="","",COUNTIF(Penalties!$C29:$V29,P$2))</f>
        <v>0</v>
      </c>
      <c r="Q29" s="172">
        <f ca="1">IF(B29="","",SUM(E29:P29))</f>
        <v>2</v>
      </c>
      <c r="R29" s="172">
        <f ca="1">IF($B29="","",COUNTIF(Penalties!$X29:$AB29,R$2))</f>
        <v>0</v>
      </c>
      <c r="S29" s="119">
        <f ca="1">IF($B29="","",COUNTIF(Penalties!$X29:$AB29,S$2))</f>
        <v>0</v>
      </c>
      <c r="T29" s="119">
        <f ca="1">IF($B29="","",COUNTIF(Penalties!$X29:$AB29,T$2))</f>
        <v>0</v>
      </c>
      <c r="U29" s="119">
        <f ca="1">IF($B29="","",COUNTIF(Penalties!$X29:$AB29,U$2))</f>
        <v>0</v>
      </c>
      <c r="V29" s="119">
        <f ca="1">IF($B29="","",COUNTIF(Penalties!$X29:$AB29,V$2))</f>
        <v>0</v>
      </c>
      <c r="W29" s="119">
        <f ca="1">IF($B29="","",COUNTIF(Penalties!$X29:$AB29,W$2))</f>
        <v>0</v>
      </c>
      <c r="X29" s="119">
        <f ca="1">IF($B29="","",COUNTIF(Penalties!$X29:$AB29,X$2))</f>
        <v>0</v>
      </c>
      <c r="Y29" s="119">
        <f ca="1">IF($B29="","",COUNTIF(Penalties!$X29:$AB29,Y$2))</f>
        <v>0</v>
      </c>
      <c r="Z29" s="119">
        <f ca="1">IF($B29="","",COUNTIF(Penalties!$X29:$AB29,Z$2))</f>
        <v>0</v>
      </c>
      <c r="AA29" s="119">
        <f ca="1">IF($B29="","",COUNTIF(Penalties!$X29:$AB29,AA$2))</f>
        <v>0</v>
      </c>
      <c r="AB29" s="119">
        <f ca="1">IF($B29="","",COUNTIF(Penalties!$X29:$AB29,AB$2))</f>
        <v>1</v>
      </c>
      <c r="AC29" s="119">
        <f ca="1">IF($B29="","",COUNTIF(Penalties!$X29:$AB29,AC$2))</f>
        <v>0</v>
      </c>
      <c r="AD29" s="119">
        <f ca="1">IF($B29="","",COUNTIF(Penalties!$X29:$AB29,AD$2))</f>
        <v>0</v>
      </c>
      <c r="AE29" s="119">
        <f ca="1">IF($B29="","",COUNTIF(Penalties!$X29:$AB29,AE$2))</f>
        <v>0</v>
      </c>
      <c r="AF29" s="119">
        <f ca="1">IF($B29="","",COUNTIF(Penalties!$X29:$AB29,AF$2))</f>
        <v>0</v>
      </c>
      <c r="AG29" s="119">
        <f ca="1">IF($B29="","",COUNTIF(Penalties!$X29:$AB29,AG$2))</f>
        <v>0</v>
      </c>
      <c r="AH29" s="172">
        <f ca="1">IF(B29="","",SUM(S29:AG29))</f>
        <v>1</v>
      </c>
      <c r="AI29" s="173">
        <f ca="1">IF(B29="","",SUM(R29,AH29))</f>
        <v>1</v>
      </c>
      <c r="AJ29" s="173" t="str">
        <f ca="1">IF(B29="","",IF(Penalties!AC29="PM",1,""))</f>
        <v/>
      </c>
      <c r="AK29" s="173" t="str">
        <f ca="1">IF(B29="","",IF(Penalties!AC29="G",1,""))</f>
        <v/>
      </c>
      <c r="AL29" s="173" t="str">
        <f ca="1">IF(B29="","",IF(Penalties!AC29="N",1,""))</f>
        <v/>
      </c>
      <c r="AM29" s="173" t="str">
        <f ca="1">IF(B29="","",IF(Penalties!AC29="Z",1,""))</f>
        <v/>
      </c>
    </row>
    <row r="30" spans="1:39">
      <c r="A30" s="1206"/>
      <c r="B30" s="1206"/>
      <c r="C30" s="1209"/>
      <c r="D30" s="119" t="s">
        <v>259</v>
      </c>
      <c r="E30" s="115">
        <f ca="1">IF($B29="","",COUNTIF(Penalties!$AG29:$AZ29,E$2))</f>
        <v>1</v>
      </c>
      <c r="F30" s="115">
        <f ca="1">IF($B29="","",COUNTIF(Penalties!$AG29:$AZ29,F$2))</f>
        <v>0</v>
      </c>
      <c r="G30" s="115">
        <f ca="1">IF($B29="","",COUNTIF(Penalties!$AG29:$AZ29,G$2))</f>
        <v>0</v>
      </c>
      <c r="H30" s="115">
        <f ca="1">IF($B29="","",COUNTIF(Penalties!$AG29:$AZ29,H$2))</f>
        <v>0</v>
      </c>
      <c r="I30" s="115">
        <f ca="1">IF($B29="","",COUNTIF(Penalties!$AG29:$AZ29,I$2))</f>
        <v>0</v>
      </c>
      <c r="J30" s="115">
        <f ca="1">IF($B29="","",COUNTIF(Penalties!$AG29:$AZ29,J$2))</f>
        <v>0</v>
      </c>
      <c r="K30" s="115">
        <f ca="1">IF($B29="","",COUNTIF(Penalties!$AG29:$AZ29,K$2))</f>
        <v>0</v>
      </c>
      <c r="L30" s="115">
        <f ca="1">IF($B29="","",COUNTIF(Penalties!$AG29:$AZ29,L$2))</f>
        <v>0</v>
      </c>
      <c r="M30" s="115">
        <f ca="1">IF($B29="","",COUNTIF(Penalties!$AG29:$AZ29,M$2))</f>
        <v>0</v>
      </c>
      <c r="N30" s="115">
        <f ca="1">IF($B29="","",COUNTIF(Penalties!$AG29:$AZ29,N$2))</f>
        <v>0</v>
      </c>
      <c r="O30" s="115">
        <f ca="1">IF($B29="","",COUNTIF(Penalties!$AG29:$AZ29,O$2))</f>
        <v>0</v>
      </c>
      <c r="P30" s="115">
        <f ca="1">IF($B29="","",COUNTIF(Penalties!$AG29:$AZ29,P$2))</f>
        <v>0</v>
      </c>
      <c r="Q30" s="172">
        <f ca="1">IF(B29="","",SUM(E30:P30))</f>
        <v>1</v>
      </c>
      <c r="R30" s="172">
        <f ca="1">IF($B29="","",COUNTIF(Penalties!$BB29:$BF29,R$2))</f>
        <v>0</v>
      </c>
      <c r="S30" s="119">
        <f ca="1">IF($B29="","",COUNTIF(Penalties!$BB29:$BF29,S$2))</f>
        <v>0</v>
      </c>
      <c r="T30" s="119">
        <f ca="1">IF($B29="","",COUNTIF(Penalties!$BB29:$BF29,T$2))</f>
        <v>0</v>
      </c>
      <c r="U30" s="119">
        <f ca="1">IF($B29="","",COUNTIF(Penalties!$BB29:$BF29,U$2))</f>
        <v>0</v>
      </c>
      <c r="V30" s="119">
        <f ca="1">IF($B29="","",COUNTIF(Penalties!$BB29:$BF29,V$2))</f>
        <v>0</v>
      </c>
      <c r="W30" s="119">
        <f ca="1">IF($B29="","",COUNTIF(Penalties!$BB29:$BF29,W$2))</f>
        <v>0</v>
      </c>
      <c r="X30" s="119">
        <f ca="1">IF($B29="","",COUNTIF(Penalties!$BB29:$BF29,X$2))</f>
        <v>0</v>
      </c>
      <c r="Y30" s="119">
        <f ca="1">IF($B29="","",COUNTIF(Penalties!$BB29:$BF29,Y$2))</f>
        <v>0</v>
      </c>
      <c r="Z30" s="119">
        <f ca="1">IF($B29="","",COUNTIF(Penalties!$BB29:$BF29,Z$2))</f>
        <v>0</v>
      </c>
      <c r="AA30" s="119">
        <f ca="1">IF($B29="","",COUNTIF(Penalties!$BB29:$BF29,AA$2))</f>
        <v>0</v>
      </c>
      <c r="AB30" s="119">
        <f ca="1">IF($B29="","",COUNTIF(Penalties!$BB29:$BF29,AB$2))</f>
        <v>0</v>
      </c>
      <c r="AC30" s="119">
        <f ca="1">IF($B29="","",COUNTIF(Penalties!$BB29:$BF29,AC$2))</f>
        <v>0</v>
      </c>
      <c r="AD30" s="119">
        <f ca="1">IF($B29="","",COUNTIF(Penalties!$BB29:$BF29,AD$2))</f>
        <v>0</v>
      </c>
      <c r="AE30" s="119">
        <f ca="1">IF($B29="","",COUNTIF(Penalties!$BB29:$BF29,AE$2))</f>
        <v>0</v>
      </c>
      <c r="AF30" s="119">
        <f ca="1">IF($B29="","",COUNTIF(Penalties!$BB29:$BF29,AF$2))</f>
        <v>0</v>
      </c>
      <c r="AG30" s="119">
        <f ca="1">IF($B29="","",COUNTIF(Penalties!$BB29:$BF29,AG$2))</f>
        <v>0</v>
      </c>
      <c r="AH30" s="172">
        <f ca="1">IF(B29="","",SUM(S30:AG30))</f>
        <v>0</v>
      </c>
      <c r="AI30" s="173">
        <f ca="1">IF(B29="","",SUM(R30,AH30))</f>
        <v>0</v>
      </c>
      <c r="AJ30" s="173" t="str">
        <f ca="1">IF(B29="","",IF(Penalties!BG29="PM",1,""))</f>
        <v/>
      </c>
      <c r="AK30" s="173" t="str">
        <f ca="1">IF(B29="","",IF(Penalties!BG29="G",1,""))</f>
        <v/>
      </c>
      <c r="AL30" s="173" t="str">
        <f ca="1">IF(B29="","",IF(Penalties!BG29="N",1,""))</f>
        <v/>
      </c>
      <c r="AM30" s="173" t="str">
        <f ca="1">IF(B29="","",IF(Penalties!BG29="Z",1,""))</f>
        <v/>
      </c>
    </row>
    <row r="31" spans="1:39">
      <c r="A31" s="1207">
        <f>A29+1</f>
        <v>15</v>
      </c>
      <c r="B31" s="1207" t="str">
        <f ca="1">IF(Rosters!B25="","",Rosters!B25)</f>
        <v/>
      </c>
      <c r="C31" s="1208" t="str">
        <f ca="1">IF(Rosters!C25="","",Rosters!C25)</f>
        <v/>
      </c>
      <c r="D31" s="115" t="s">
        <v>256</v>
      </c>
      <c r="E31" s="115" t="str">
        <f ca="1">IF($B31="","",COUNTIF(Penalties!$C31:$V31,E$2))</f>
        <v/>
      </c>
      <c r="F31" s="115" t="str">
        <f ca="1">IF($B31="","",COUNTIF(Penalties!$C31:$V31,F$2))</f>
        <v/>
      </c>
      <c r="G31" s="115" t="str">
        <f ca="1">IF($B31="","",COUNTIF(Penalties!$C31:$V31,G$2))</f>
        <v/>
      </c>
      <c r="H31" s="115" t="str">
        <f ca="1">IF($B31="","",COUNTIF(Penalties!$C31:$V31,H$2))</f>
        <v/>
      </c>
      <c r="I31" s="115" t="str">
        <f ca="1">IF($B31="","",COUNTIF(Penalties!$C31:$V31,I$2))</f>
        <v/>
      </c>
      <c r="J31" s="115" t="str">
        <f ca="1">IF($B31="","",COUNTIF(Penalties!$C31:$V31,J$2))</f>
        <v/>
      </c>
      <c r="K31" s="115" t="str">
        <f ca="1">IF($B31="","",COUNTIF(Penalties!$C31:$V31,K$2))</f>
        <v/>
      </c>
      <c r="L31" s="115" t="str">
        <f ca="1">IF($B31="","",COUNTIF(Penalties!$C31:$V31,L$2))</f>
        <v/>
      </c>
      <c r="M31" s="115" t="str">
        <f ca="1">IF($B31="","",COUNTIF(Penalties!$C31:$V31,M$2))</f>
        <v/>
      </c>
      <c r="N31" s="115" t="str">
        <f ca="1">IF($B31="","",COUNTIF(Penalties!$C31:$V31,N$2))</f>
        <v/>
      </c>
      <c r="O31" s="115" t="str">
        <f ca="1">IF($B31="","",COUNTIF(Penalties!$C31:$V31,O$2))</f>
        <v/>
      </c>
      <c r="P31" s="115" t="str">
        <f ca="1">IF($B31="","",COUNTIF(Penalties!$C31:$V31,P$2))</f>
        <v/>
      </c>
      <c r="Q31" s="170" t="str">
        <f ca="1">IF(B31="","",SUM(E31:P31))</f>
        <v/>
      </c>
      <c r="R31" s="170" t="str">
        <f ca="1">IF($B31="","",COUNTIF(Penalties!$X31:$AB31,R$2))</f>
        <v/>
      </c>
      <c r="S31" s="115" t="str">
        <f ca="1">IF($B31="","",COUNTIF(Penalties!$X31:$AB31,S$2))</f>
        <v/>
      </c>
      <c r="T31" s="115" t="str">
        <f ca="1">IF($B31="","",COUNTIF(Penalties!$X31:$AB31,T$2))</f>
        <v/>
      </c>
      <c r="U31" s="115" t="str">
        <f ca="1">IF($B31="","",COUNTIF(Penalties!$X31:$AB31,U$2))</f>
        <v/>
      </c>
      <c r="V31" s="115" t="str">
        <f ca="1">IF($B31="","",COUNTIF(Penalties!$X31:$AB31,V$2))</f>
        <v/>
      </c>
      <c r="W31" s="115" t="str">
        <f ca="1">IF($B31="","",COUNTIF(Penalties!$X31:$AB31,W$2))</f>
        <v/>
      </c>
      <c r="X31" s="115" t="str">
        <f ca="1">IF($B31="","",COUNTIF(Penalties!$X31:$AB31,X$2))</f>
        <v/>
      </c>
      <c r="Y31" s="115" t="str">
        <f ca="1">IF($B31="","",COUNTIF(Penalties!$X31:$AB31,Y$2))</f>
        <v/>
      </c>
      <c r="Z31" s="115" t="str">
        <f ca="1">IF($B31="","",COUNTIF(Penalties!$X31:$AB31,Z$2))</f>
        <v/>
      </c>
      <c r="AA31" s="115" t="str">
        <f ca="1">IF($B31="","",COUNTIF(Penalties!$X31:$AB31,AA$2))</f>
        <v/>
      </c>
      <c r="AB31" s="115" t="str">
        <f ca="1">IF($B31="","",COUNTIF(Penalties!$X31:$AB31,AB$2))</f>
        <v/>
      </c>
      <c r="AC31" s="115" t="str">
        <f ca="1">IF($B31="","",COUNTIF(Penalties!$X31:$AB31,AC$2))</f>
        <v/>
      </c>
      <c r="AD31" s="115" t="str">
        <f ca="1">IF($B31="","",COUNTIF(Penalties!$X31:$AB31,AD$2))</f>
        <v/>
      </c>
      <c r="AE31" s="115" t="str">
        <f ca="1">IF($B31="","",COUNTIF(Penalties!$X31:$AB31,AE$2))</f>
        <v/>
      </c>
      <c r="AF31" s="115" t="str">
        <f ca="1">IF($B31="","",COUNTIF(Penalties!$X31:$AB31,AF$2))</f>
        <v/>
      </c>
      <c r="AG31" s="115" t="str">
        <f ca="1">IF($B31="","",COUNTIF(Penalties!$X31:$AB31,AG$2))</f>
        <v/>
      </c>
      <c r="AH31" s="170" t="str">
        <f ca="1">IF(B31="","",SUM(S31:AG31))</f>
        <v/>
      </c>
      <c r="AI31" s="171" t="str">
        <f ca="1">IF(B31="","",SUM(R31,AH31))</f>
        <v/>
      </c>
      <c r="AJ31" s="171" t="str">
        <f ca="1">IF(B31="","",IF(Penalties!AC31="PM",1,""))</f>
        <v/>
      </c>
      <c r="AK31" s="171" t="str">
        <f ca="1">IF(B31="","",IF(Penalties!AC31="G",1,""))</f>
        <v/>
      </c>
      <c r="AL31" s="171" t="str">
        <f ca="1">IF(B31="","",IF(Penalties!AC31="N",1,""))</f>
        <v/>
      </c>
      <c r="AM31" s="171" t="str">
        <f ca="1">IF(B31="","",IF(Penalties!AC31="Z",1,""))</f>
        <v/>
      </c>
    </row>
    <row r="32" spans="1:39">
      <c r="A32" s="1207"/>
      <c r="B32" s="1207"/>
      <c r="C32" s="1208"/>
      <c r="D32" s="115" t="s">
        <v>259</v>
      </c>
      <c r="E32" s="115" t="str">
        <f ca="1">IF($B31="","",COUNTIF(Penalties!$AG31:$AZ31,E$2))</f>
        <v/>
      </c>
      <c r="F32" s="115" t="str">
        <f ca="1">IF($B31="","",COUNTIF(Penalties!$AG31:$AZ31,F$2))</f>
        <v/>
      </c>
      <c r="G32" s="115" t="str">
        <f ca="1">IF($B31="","",COUNTIF(Penalties!$AG31:$AZ31,G$2))</f>
        <v/>
      </c>
      <c r="H32" s="115" t="str">
        <f ca="1">IF($B31="","",COUNTIF(Penalties!$AG31:$AZ31,H$2))</f>
        <v/>
      </c>
      <c r="I32" s="115" t="str">
        <f ca="1">IF($B31="","",COUNTIF(Penalties!$AG31:$AZ31,I$2))</f>
        <v/>
      </c>
      <c r="J32" s="115" t="str">
        <f ca="1">IF($B31="","",COUNTIF(Penalties!$AG31:$AZ31,J$2))</f>
        <v/>
      </c>
      <c r="K32" s="115" t="str">
        <f ca="1">IF($B31="","",COUNTIF(Penalties!$AG31:$AZ31,K$2))</f>
        <v/>
      </c>
      <c r="L32" s="115" t="str">
        <f ca="1">IF($B31="","",COUNTIF(Penalties!$AG31:$AZ31,L$2))</f>
        <v/>
      </c>
      <c r="M32" s="115" t="str">
        <f ca="1">IF($B31="","",COUNTIF(Penalties!$AG31:$AZ31,M$2))</f>
        <v/>
      </c>
      <c r="N32" s="115" t="str">
        <f ca="1">IF($B31="","",COUNTIF(Penalties!$AG31:$AZ31,N$2))</f>
        <v/>
      </c>
      <c r="O32" s="115" t="str">
        <f ca="1">IF($B31="","",COUNTIF(Penalties!$AG31:$AZ31,O$2))</f>
        <v/>
      </c>
      <c r="P32" s="115" t="str">
        <f ca="1">IF($B31="","",COUNTIF(Penalties!$AG31:$AZ31,P$2))</f>
        <v/>
      </c>
      <c r="Q32" s="170" t="str">
        <f ca="1">IF(B31="","",SUM(E32:P32))</f>
        <v/>
      </c>
      <c r="R32" s="170" t="str">
        <f ca="1">IF($B31="","",COUNTIF(Penalties!$BB31:$BF31,R$2))</f>
        <v/>
      </c>
      <c r="S32" s="115" t="str">
        <f ca="1">IF($B31="","",COUNTIF(Penalties!$BB31:$BF31,S$2))</f>
        <v/>
      </c>
      <c r="T32" s="115" t="str">
        <f ca="1">IF($B31="","",COUNTIF(Penalties!$BB31:$BF31,T$2))</f>
        <v/>
      </c>
      <c r="U32" s="115" t="str">
        <f ca="1">IF($B31="","",COUNTIF(Penalties!$BB31:$BF31,U$2))</f>
        <v/>
      </c>
      <c r="V32" s="115" t="str">
        <f ca="1">IF($B31="","",COUNTIF(Penalties!$BB31:$BF31,V$2))</f>
        <v/>
      </c>
      <c r="W32" s="115" t="str">
        <f ca="1">IF($B31="","",COUNTIF(Penalties!$BB31:$BF31,W$2))</f>
        <v/>
      </c>
      <c r="X32" s="115" t="str">
        <f ca="1">IF($B31="","",COUNTIF(Penalties!$BB31:$BF31,X$2))</f>
        <v/>
      </c>
      <c r="Y32" s="115" t="str">
        <f ca="1">IF($B31="","",COUNTIF(Penalties!$BB31:$BF31,Y$2))</f>
        <v/>
      </c>
      <c r="Z32" s="115" t="str">
        <f ca="1">IF($B31="","",COUNTIF(Penalties!$BB31:$BF31,Z$2))</f>
        <v/>
      </c>
      <c r="AA32" s="115" t="str">
        <f ca="1">IF($B31="","",COUNTIF(Penalties!$BB31:$BF31,AA$2))</f>
        <v/>
      </c>
      <c r="AB32" s="115" t="str">
        <f ca="1">IF($B31="","",COUNTIF(Penalties!$BB31:$BF31,AB$2))</f>
        <v/>
      </c>
      <c r="AC32" s="115" t="str">
        <f ca="1">IF($B31="","",COUNTIF(Penalties!$BB31:$BF31,AC$2))</f>
        <v/>
      </c>
      <c r="AD32" s="115" t="str">
        <f ca="1">IF($B31="","",COUNTIF(Penalties!$BB31:$BF31,AD$2))</f>
        <v/>
      </c>
      <c r="AE32" s="115" t="str">
        <f ca="1">IF($B31="","",COUNTIF(Penalties!$BB31:$BF31,AE$2))</f>
        <v/>
      </c>
      <c r="AF32" s="115" t="str">
        <f ca="1">IF($B31="","",COUNTIF(Penalties!$BB31:$BF31,AF$2))</f>
        <v/>
      </c>
      <c r="AG32" s="115" t="str">
        <f ca="1">IF($B31="","",COUNTIF(Penalties!$BB31:$BF31,AG$2))</f>
        <v/>
      </c>
      <c r="AH32" s="170" t="str">
        <f ca="1">IF(B31="","",SUM(S32:AG32))</f>
        <v/>
      </c>
      <c r="AI32" s="171" t="str">
        <f ca="1">IF(B31="","",SUM(R32,AH32))</f>
        <v/>
      </c>
      <c r="AJ32" s="171" t="str">
        <f ca="1">IF(B31="","",IF(Penalties!BG31="PM",1,""))</f>
        <v/>
      </c>
      <c r="AK32" s="171" t="str">
        <f ca="1">IF(B31="","",IF(Penalties!BG31="G",1,""))</f>
        <v/>
      </c>
      <c r="AL32" s="171" t="str">
        <f ca="1">IF(B31="","",IF(Penalties!BG31="N",1,""))</f>
        <v/>
      </c>
      <c r="AM32" s="171" t="str">
        <f ca="1">IF(B31="","",IF(Penalties!BG31="Z",1,""))</f>
        <v/>
      </c>
    </row>
    <row r="33" spans="1:43">
      <c r="A33" s="1206">
        <f>A31+1</f>
        <v>16</v>
      </c>
      <c r="B33" s="1206" t="str">
        <f ca="1">IF(Rosters!B26="","",Rosters!B26)</f>
        <v/>
      </c>
      <c r="C33" s="1209" t="str">
        <f ca="1">IF(Rosters!C26="","",Rosters!C26)</f>
        <v/>
      </c>
      <c r="D33" s="119" t="s">
        <v>256</v>
      </c>
      <c r="E33" s="115" t="str">
        <f ca="1">IF($B33="","",COUNTIF(Penalties!$C33:$V33,E$2))</f>
        <v/>
      </c>
      <c r="F33" s="115" t="str">
        <f ca="1">IF($B33="","",COUNTIF(Penalties!$C33:$V33,F$2))</f>
        <v/>
      </c>
      <c r="G33" s="115" t="str">
        <f ca="1">IF($B33="","",COUNTIF(Penalties!$C33:$V33,G$2))</f>
        <v/>
      </c>
      <c r="H33" s="115" t="str">
        <f ca="1">IF($B33="","",COUNTIF(Penalties!$C33:$V33,H$2))</f>
        <v/>
      </c>
      <c r="I33" s="115" t="str">
        <f ca="1">IF($B33="","",COUNTIF(Penalties!$C33:$V33,I$2))</f>
        <v/>
      </c>
      <c r="J33" s="115" t="str">
        <f ca="1">IF($B33="","",COUNTIF(Penalties!$C33:$V33,J$2))</f>
        <v/>
      </c>
      <c r="K33" s="115" t="str">
        <f ca="1">IF($B33="","",COUNTIF(Penalties!$C33:$V33,K$2))</f>
        <v/>
      </c>
      <c r="L33" s="115" t="str">
        <f ca="1">IF($B33="","",COUNTIF(Penalties!$C33:$V33,L$2))</f>
        <v/>
      </c>
      <c r="M33" s="115" t="str">
        <f ca="1">IF($B33="","",COUNTIF(Penalties!$C33:$V33,M$2))</f>
        <v/>
      </c>
      <c r="N33" s="115" t="str">
        <f ca="1">IF($B33="","",COUNTIF(Penalties!$C33:$V33,N$2))</f>
        <v/>
      </c>
      <c r="O33" s="115" t="str">
        <f ca="1">IF($B33="","",COUNTIF(Penalties!$C33:$V33,O$2))</f>
        <v/>
      </c>
      <c r="P33" s="115" t="str">
        <f ca="1">IF($B33="","",COUNTIF(Penalties!$C33:$V33,P$2))</f>
        <v/>
      </c>
      <c r="Q33" s="172" t="str">
        <f ca="1">IF(B33="","",SUM(E33:P33))</f>
        <v/>
      </c>
      <c r="R33" s="172" t="str">
        <f ca="1">IF($B33="","",COUNTIF(Penalties!$X33:$AB33,R$2))</f>
        <v/>
      </c>
      <c r="S33" s="119" t="str">
        <f ca="1">IF($B33="","",COUNTIF(Penalties!$X33:$AB33,S$2))</f>
        <v/>
      </c>
      <c r="T33" s="119" t="str">
        <f ca="1">IF($B33="","",COUNTIF(Penalties!$X33:$AB33,T$2))</f>
        <v/>
      </c>
      <c r="U33" s="119" t="str">
        <f ca="1">IF($B33="","",COUNTIF(Penalties!$X33:$AB33,U$2))</f>
        <v/>
      </c>
      <c r="V33" s="119" t="str">
        <f ca="1">IF($B33="","",COUNTIF(Penalties!$X33:$AB33,V$2))</f>
        <v/>
      </c>
      <c r="W33" s="119" t="str">
        <f ca="1">IF($B33="","",COUNTIF(Penalties!$X33:$AB33,W$2))</f>
        <v/>
      </c>
      <c r="X33" s="119" t="str">
        <f ca="1">IF($B33="","",COUNTIF(Penalties!$X33:$AB33,X$2))</f>
        <v/>
      </c>
      <c r="Y33" s="119" t="str">
        <f ca="1">IF($B33="","",COUNTIF(Penalties!$X33:$AB33,Y$2))</f>
        <v/>
      </c>
      <c r="Z33" s="119" t="str">
        <f ca="1">IF($B33="","",COUNTIF(Penalties!$X33:$AB33,Z$2))</f>
        <v/>
      </c>
      <c r="AA33" s="119" t="str">
        <f ca="1">IF($B33="","",COUNTIF(Penalties!$X33:$AB33,AA$2))</f>
        <v/>
      </c>
      <c r="AB33" s="119" t="str">
        <f ca="1">IF($B33="","",COUNTIF(Penalties!$X33:$AB33,AB$2))</f>
        <v/>
      </c>
      <c r="AC33" s="119" t="str">
        <f ca="1">IF($B33="","",COUNTIF(Penalties!$X33:$AB33,AC$2))</f>
        <v/>
      </c>
      <c r="AD33" s="119" t="str">
        <f ca="1">IF($B33="","",COUNTIF(Penalties!$X33:$AB33,AD$2))</f>
        <v/>
      </c>
      <c r="AE33" s="119" t="str">
        <f ca="1">IF($B33="","",COUNTIF(Penalties!$X33:$AB33,AE$2))</f>
        <v/>
      </c>
      <c r="AF33" s="119" t="str">
        <f ca="1">IF($B33="","",COUNTIF(Penalties!$X33:$AB33,AF$2))</f>
        <v/>
      </c>
      <c r="AG33" s="119" t="str">
        <f ca="1">IF($B33="","",COUNTIF(Penalties!$X33:$AB33,AG$2))</f>
        <v/>
      </c>
      <c r="AH33" s="172" t="str">
        <f ca="1">IF(B33="","",SUM(S33:AG33))</f>
        <v/>
      </c>
      <c r="AI33" s="173" t="str">
        <f ca="1">IF(B33="","",SUM(R33,AH33))</f>
        <v/>
      </c>
      <c r="AJ33" s="173" t="str">
        <f ca="1">IF(B33="","",IF(Penalties!AC33="PM",1,""))</f>
        <v/>
      </c>
      <c r="AK33" s="173" t="str">
        <f ca="1">IF(B33="","",IF(Penalties!AC33="G",1,""))</f>
        <v/>
      </c>
      <c r="AL33" s="173" t="str">
        <f ca="1">IF(B33="","",IF(Penalties!AC33="N",1,""))</f>
        <v/>
      </c>
      <c r="AM33" s="173" t="str">
        <f ca="1">IF(B33="","",IF(Penalties!AC33="Z",1,""))</f>
        <v/>
      </c>
    </row>
    <row r="34" spans="1:43">
      <c r="A34" s="1206"/>
      <c r="B34" s="1206"/>
      <c r="C34" s="1209"/>
      <c r="D34" s="119" t="s">
        <v>259</v>
      </c>
      <c r="E34" s="115" t="str">
        <f ca="1">IF($B33="","",COUNTIF(Penalties!$AG33:$AZ33,E$2))</f>
        <v/>
      </c>
      <c r="F34" s="115" t="str">
        <f ca="1">IF($B33="","",COUNTIF(Penalties!$AG33:$AZ33,F$2))</f>
        <v/>
      </c>
      <c r="G34" s="115" t="str">
        <f ca="1">IF($B33="","",COUNTIF(Penalties!$AG33:$AZ33,G$2))</f>
        <v/>
      </c>
      <c r="H34" s="115" t="str">
        <f ca="1">IF($B33="","",COUNTIF(Penalties!$AG33:$AZ33,H$2))</f>
        <v/>
      </c>
      <c r="I34" s="115" t="str">
        <f ca="1">IF($B33="","",COUNTIF(Penalties!$AG33:$AZ33,I$2))</f>
        <v/>
      </c>
      <c r="J34" s="115" t="str">
        <f ca="1">IF($B33="","",COUNTIF(Penalties!$AG33:$AZ33,J$2))</f>
        <v/>
      </c>
      <c r="K34" s="115" t="str">
        <f ca="1">IF($B33="","",COUNTIF(Penalties!$AG33:$AZ33,K$2))</f>
        <v/>
      </c>
      <c r="L34" s="115" t="str">
        <f ca="1">IF($B33="","",COUNTIF(Penalties!$AG33:$AZ33,L$2))</f>
        <v/>
      </c>
      <c r="M34" s="115" t="str">
        <f ca="1">IF($B33="","",COUNTIF(Penalties!$AG33:$AZ33,M$2))</f>
        <v/>
      </c>
      <c r="N34" s="115" t="str">
        <f ca="1">IF($B33="","",COUNTIF(Penalties!$AG33:$AZ33,N$2))</f>
        <v/>
      </c>
      <c r="O34" s="115" t="str">
        <f ca="1">IF($B33="","",COUNTIF(Penalties!$AG33:$AZ33,O$2))</f>
        <v/>
      </c>
      <c r="P34" s="115" t="str">
        <f ca="1">IF($B33="","",COUNTIF(Penalties!$AG33:$AZ33,P$2))</f>
        <v/>
      </c>
      <c r="Q34" s="172" t="str">
        <f ca="1">IF(B33="","",SUM(E34:P34))</f>
        <v/>
      </c>
      <c r="R34" s="172" t="str">
        <f ca="1">IF($B33="","",COUNTIF(Penalties!$BB33:$BF33,R$2))</f>
        <v/>
      </c>
      <c r="S34" s="119" t="str">
        <f ca="1">IF($B33="","",COUNTIF(Penalties!$BB33:$BF33,S$2))</f>
        <v/>
      </c>
      <c r="T34" s="119" t="str">
        <f ca="1">IF($B33="","",COUNTIF(Penalties!$BB33:$BF33,T$2))</f>
        <v/>
      </c>
      <c r="U34" s="119" t="str">
        <f ca="1">IF($B33="","",COUNTIF(Penalties!$BB33:$BF33,U$2))</f>
        <v/>
      </c>
      <c r="V34" s="119" t="str">
        <f ca="1">IF($B33="","",COUNTIF(Penalties!$BB33:$BF33,V$2))</f>
        <v/>
      </c>
      <c r="W34" s="119" t="str">
        <f ca="1">IF($B33="","",COUNTIF(Penalties!$BB33:$BF33,W$2))</f>
        <v/>
      </c>
      <c r="X34" s="119" t="str">
        <f ca="1">IF($B33="","",COUNTIF(Penalties!$BB33:$BF33,X$2))</f>
        <v/>
      </c>
      <c r="Y34" s="119" t="str">
        <f ca="1">IF($B33="","",COUNTIF(Penalties!$BB33:$BF33,Y$2))</f>
        <v/>
      </c>
      <c r="Z34" s="119" t="str">
        <f ca="1">IF($B33="","",COUNTIF(Penalties!$BB33:$BF33,Z$2))</f>
        <v/>
      </c>
      <c r="AA34" s="119" t="str">
        <f ca="1">IF($B33="","",COUNTIF(Penalties!$BB33:$BF33,AA$2))</f>
        <v/>
      </c>
      <c r="AB34" s="119" t="str">
        <f ca="1">IF($B33="","",COUNTIF(Penalties!$BB33:$BF33,AB$2))</f>
        <v/>
      </c>
      <c r="AC34" s="119" t="str">
        <f ca="1">IF($B33="","",COUNTIF(Penalties!$BB33:$BF33,AC$2))</f>
        <v/>
      </c>
      <c r="AD34" s="119" t="str">
        <f ca="1">IF($B33="","",COUNTIF(Penalties!$BB33:$BF33,AD$2))</f>
        <v/>
      </c>
      <c r="AE34" s="119" t="str">
        <f ca="1">IF($B33="","",COUNTIF(Penalties!$BB33:$BF33,AE$2))</f>
        <v/>
      </c>
      <c r="AF34" s="119" t="str">
        <f ca="1">IF($B33="","",COUNTIF(Penalties!$BB33:$BF33,AF$2))</f>
        <v/>
      </c>
      <c r="AG34" s="119" t="str">
        <f ca="1">IF($B33="","",COUNTIF(Penalties!$BB33:$BF33,AG$2))</f>
        <v/>
      </c>
      <c r="AH34" s="172" t="str">
        <f ca="1">IF(B33="","",SUM(S34:AG34))</f>
        <v/>
      </c>
      <c r="AI34" s="173" t="str">
        <f ca="1">IF(B33="","",SUM(R34,AH34))</f>
        <v/>
      </c>
      <c r="AJ34" s="173" t="str">
        <f ca="1">IF(B33="","",IF(Penalties!BG33="PM",1,""))</f>
        <v/>
      </c>
      <c r="AK34" s="173" t="str">
        <f ca="1">IF(B33="","",IF(Penalties!BG33="G",1,""))</f>
        <v/>
      </c>
      <c r="AL34" s="173" t="str">
        <f ca="1">IF(B33="","",IF(Penalties!BG33="N",1,""))</f>
        <v/>
      </c>
      <c r="AM34" s="173" t="str">
        <f ca="1">IF(B33="","",IF(Penalties!BG33="Z",1,""))</f>
        <v/>
      </c>
    </row>
    <row r="35" spans="1:43">
      <c r="A35" s="1207">
        <f>A33+1</f>
        <v>17</v>
      </c>
      <c r="B35" s="1207" t="str">
        <f ca="1">IF(Rosters!B27="","",Rosters!B27)</f>
        <v/>
      </c>
      <c r="C35" s="1208" t="str">
        <f ca="1">IF(Rosters!C27="","",Rosters!C27)</f>
        <v/>
      </c>
      <c r="D35" s="115" t="s">
        <v>256</v>
      </c>
      <c r="E35" s="115" t="str">
        <f ca="1">IF($B35="","",COUNTIF(Penalties!$C35:$V35,E$2))</f>
        <v/>
      </c>
      <c r="F35" s="115" t="str">
        <f ca="1">IF($B35="","",COUNTIF(Penalties!$C35:$V35,F$2))</f>
        <v/>
      </c>
      <c r="G35" s="115" t="str">
        <f ca="1">IF($B35="","",COUNTIF(Penalties!$C35:$V35,G$2))</f>
        <v/>
      </c>
      <c r="H35" s="115" t="str">
        <f ca="1">IF($B35="","",COUNTIF(Penalties!$C35:$V35,H$2))</f>
        <v/>
      </c>
      <c r="I35" s="115" t="str">
        <f ca="1">IF($B35="","",COUNTIF(Penalties!$C35:$V35,I$2))</f>
        <v/>
      </c>
      <c r="J35" s="115" t="str">
        <f ca="1">IF($B35="","",COUNTIF(Penalties!$C35:$V35,J$2))</f>
        <v/>
      </c>
      <c r="K35" s="115" t="str">
        <f ca="1">IF($B35="","",COUNTIF(Penalties!$C35:$V35,K$2))</f>
        <v/>
      </c>
      <c r="L35" s="115" t="str">
        <f ca="1">IF($B35="","",COUNTIF(Penalties!$C35:$V35,L$2))</f>
        <v/>
      </c>
      <c r="M35" s="115" t="str">
        <f ca="1">IF($B35="","",COUNTIF(Penalties!$C35:$V35,M$2))</f>
        <v/>
      </c>
      <c r="N35" s="115" t="str">
        <f ca="1">IF($B35="","",COUNTIF(Penalties!$C35:$V35,N$2))</f>
        <v/>
      </c>
      <c r="O35" s="115" t="str">
        <f ca="1">IF($B35="","",COUNTIF(Penalties!$C35:$V35,O$2))</f>
        <v/>
      </c>
      <c r="P35" s="115" t="str">
        <f ca="1">IF($B35="","",COUNTIF(Penalties!$C35:$V35,P$2))</f>
        <v/>
      </c>
      <c r="Q35" s="170" t="str">
        <f ca="1">IF(B35="","",SUM(E35:P35))</f>
        <v/>
      </c>
      <c r="R35" s="170" t="str">
        <f ca="1">IF($B35="","",COUNTIF(Penalties!$X35:$AB35,R$2))</f>
        <v/>
      </c>
      <c r="S35" s="115" t="str">
        <f ca="1">IF($B35="","",COUNTIF(Penalties!$X35:$AB35,S$2))</f>
        <v/>
      </c>
      <c r="T35" s="115" t="str">
        <f ca="1">IF($B35="","",COUNTIF(Penalties!$X35:$AB35,T$2))</f>
        <v/>
      </c>
      <c r="U35" s="115" t="str">
        <f ca="1">IF($B35="","",COUNTIF(Penalties!$X35:$AB35,U$2))</f>
        <v/>
      </c>
      <c r="V35" s="115" t="str">
        <f ca="1">IF($B35="","",COUNTIF(Penalties!$X35:$AB35,V$2))</f>
        <v/>
      </c>
      <c r="W35" s="115" t="str">
        <f ca="1">IF($B35="","",COUNTIF(Penalties!$X35:$AB35,W$2))</f>
        <v/>
      </c>
      <c r="X35" s="115" t="str">
        <f ca="1">IF($B35="","",COUNTIF(Penalties!$X35:$AB35,X$2))</f>
        <v/>
      </c>
      <c r="Y35" s="115" t="str">
        <f ca="1">IF($B35="","",COUNTIF(Penalties!$X35:$AB35,Y$2))</f>
        <v/>
      </c>
      <c r="Z35" s="115" t="str">
        <f ca="1">IF($B35="","",COUNTIF(Penalties!$X35:$AB35,Z$2))</f>
        <v/>
      </c>
      <c r="AA35" s="115" t="str">
        <f ca="1">IF($B35="","",COUNTIF(Penalties!$X35:$AB35,AA$2))</f>
        <v/>
      </c>
      <c r="AB35" s="115" t="str">
        <f ca="1">IF($B35="","",COUNTIF(Penalties!$X35:$AB35,AB$2))</f>
        <v/>
      </c>
      <c r="AC35" s="115" t="str">
        <f ca="1">IF($B35="","",COUNTIF(Penalties!$X35:$AB35,AC$2))</f>
        <v/>
      </c>
      <c r="AD35" s="115" t="str">
        <f ca="1">IF($B35="","",COUNTIF(Penalties!$X35:$AB35,AD$2))</f>
        <v/>
      </c>
      <c r="AE35" s="115" t="str">
        <f ca="1">IF($B35="","",COUNTIF(Penalties!$X35:$AB35,AE$2))</f>
        <v/>
      </c>
      <c r="AF35" s="115" t="str">
        <f ca="1">IF($B35="","",COUNTIF(Penalties!$X35:$AB35,AF$2))</f>
        <v/>
      </c>
      <c r="AG35" s="115" t="str">
        <f ca="1">IF($B35="","",COUNTIF(Penalties!$X35:$AB35,AG$2))</f>
        <v/>
      </c>
      <c r="AH35" s="170" t="str">
        <f ca="1">IF(B35="","",SUM(S35:AG35))</f>
        <v/>
      </c>
      <c r="AI35" s="171" t="str">
        <f ca="1">IF(B35="","",SUM(R35,AH35))</f>
        <v/>
      </c>
      <c r="AJ35" s="171" t="str">
        <f ca="1">IF(B35="","",IF(Penalties!AC35="PM",1,""))</f>
        <v/>
      </c>
      <c r="AK35" s="171" t="str">
        <f ca="1">IF(B35="","",IF(Penalties!AC35="G",1,""))</f>
        <v/>
      </c>
      <c r="AL35" s="171" t="str">
        <f ca="1">IF(B35="","",IF(Penalties!AC35="N",1,""))</f>
        <v/>
      </c>
      <c r="AM35" s="171" t="str">
        <f ca="1">IF(B35="","",IF(Penalties!AC35="Z",1,""))</f>
        <v/>
      </c>
    </row>
    <row r="36" spans="1:43">
      <c r="A36" s="1207"/>
      <c r="B36" s="1207"/>
      <c r="C36" s="1208"/>
      <c r="D36" s="115" t="s">
        <v>259</v>
      </c>
      <c r="E36" s="115" t="str">
        <f ca="1">IF($B35="","",COUNTIF(Penalties!$AG35:$AZ35,E$2))</f>
        <v/>
      </c>
      <c r="F36" s="115" t="str">
        <f ca="1">IF($B35="","",COUNTIF(Penalties!$AG35:$AZ35,F$2))</f>
        <v/>
      </c>
      <c r="G36" s="115" t="str">
        <f ca="1">IF($B35="","",COUNTIF(Penalties!$AG35:$AZ35,G$2))</f>
        <v/>
      </c>
      <c r="H36" s="115" t="str">
        <f ca="1">IF($B35="","",COUNTIF(Penalties!$AG35:$AZ35,H$2))</f>
        <v/>
      </c>
      <c r="I36" s="115" t="str">
        <f ca="1">IF($B35="","",COUNTIF(Penalties!$AG35:$AZ35,I$2))</f>
        <v/>
      </c>
      <c r="J36" s="115" t="str">
        <f ca="1">IF($B35="","",COUNTIF(Penalties!$AG35:$AZ35,J$2))</f>
        <v/>
      </c>
      <c r="K36" s="115" t="str">
        <f ca="1">IF($B35="","",COUNTIF(Penalties!$AG35:$AZ35,K$2))</f>
        <v/>
      </c>
      <c r="L36" s="115" t="str">
        <f ca="1">IF($B35="","",COUNTIF(Penalties!$AG35:$AZ35,L$2))</f>
        <v/>
      </c>
      <c r="M36" s="115" t="str">
        <f ca="1">IF($B35="","",COUNTIF(Penalties!$AG35:$AZ35,M$2))</f>
        <v/>
      </c>
      <c r="N36" s="115" t="str">
        <f ca="1">IF($B35="","",COUNTIF(Penalties!$AG35:$AZ35,N$2))</f>
        <v/>
      </c>
      <c r="O36" s="115" t="str">
        <f ca="1">IF($B35="","",COUNTIF(Penalties!$AG35:$AZ35,O$2))</f>
        <v/>
      </c>
      <c r="P36" s="115" t="str">
        <f ca="1">IF($B35="","",COUNTIF(Penalties!$AG35:$AZ35,P$2))</f>
        <v/>
      </c>
      <c r="Q36" s="170" t="str">
        <f ca="1">IF(B35="","",SUM(E36:P36))</f>
        <v/>
      </c>
      <c r="R36" s="170" t="str">
        <f ca="1">IF($B35="","",COUNTIF(Penalties!$BB35:$BF35,R$2))</f>
        <v/>
      </c>
      <c r="S36" s="115" t="str">
        <f ca="1">IF($B35="","",COUNTIF(Penalties!$BB35:$BF35,S$2))</f>
        <v/>
      </c>
      <c r="T36" s="115" t="str">
        <f ca="1">IF($B35="","",COUNTIF(Penalties!$BB35:$BF35,T$2))</f>
        <v/>
      </c>
      <c r="U36" s="115" t="str">
        <f ca="1">IF($B35="","",COUNTIF(Penalties!$BB35:$BF35,U$2))</f>
        <v/>
      </c>
      <c r="V36" s="115" t="str">
        <f ca="1">IF($B35="","",COUNTIF(Penalties!$BB35:$BF35,V$2))</f>
        <v/>
      </c>
      <c r="W36" s="115" t="str">
        <f ca="1">IF($B35="","",COUNTIF(Penalties!$BB35:$BF35,W$2))</f>
        <v/>
      </c>
      <c r="X36" s="115" t="str">
        <f ca="1">IF($B35="","",COUNTIF(Penalties!$BB35:$BF35,X$2))</f>
        <v/>
      </c>
      <c r="Y36" s="115" t="str">
        <f ca="1">IF($B35="","",COUNTIF(Penalties!$BB35:$BF35,Y$2))</f>
        <v/>
      </c>
      <c r="Z36" s="115" t="str">
        <f ca="1">IF($B35="","",COUNTIF(Penalties!$BB35:$BF35,Z$2))</f>
        <v/>
      </c>
      <c r="AA36" s="115" t="str">
        <f ca="1">IF($B35="","",COUNTIF(Penalties!$BB35:$BF35,AA$2))</f>
        <v/>
      </c>
      <c r="AB36" s="115" t="str">
        <f ca="1">IF($B35="","",COUNTIF(Penalties!$BB35:$BF35,AB$2))</f>
        <v/>
      </c>
      <c r="AC36" s="115" t="str">
        <f ca="1">IF($B35="","",COUNTIF(Penalties!$BB35:$BF35,AC$2))</f>
        <v/>
      </c>
      <c r="AD36" s="115" t="str">
        <f ca="1">IF($B35="","",COUNTIF(Penalties!$BB35:$BF35,AD$2))</f>
        <v/>
      </c>
      <c r="AE36" s="115" t="str">
        <f ca="1">IF($B35="","",COUNTIF(Penalties!$BB35:$BF35,AE$2))</f>
        <v/>
      </c>
      <c r="AF36" s="115" t="str">
        <f ca="1">IF($B35="","",COUNTIF(Penalties!$BB35:$BF35,AF$2))</f>
        <v/>
      </c>
      <c r="AG36" s="115" t="str">
        <f ca="1">IF($B35="","",COUNTIF(Penalties!$BB35:$BF35,AG$2))</f>
        <v/>
      </c>
      <c r="AH36" s="170" t="str">
        <f ca="1">IF(B35="","",SUM(S36:AG36))</f>
        <v/>
      </c>
      <c r="AI36" s="171" t="str">
        <f ca="1">IF(B35="","",SUM(R36,AH36))</f>
        <v/>
      </c>
      <c r="AJ36" s="171" t="str">
        <f ca="1">IF(B35="","",IF(Penalties!BG35="PM",1,""))</f>
        <v/>
      </c>
      <c r="AK36" s="171" t="str">
        <f ca="1">IF(B35="","",IF(Penalties!BG35="G",1,""))</f>
        <v/>
      </c>
      <c r="AL36" s="171" t="str">
        <f ca="1">IF(B35="","",IF(Penalties!BG35="N",1,""))</f>
        <v/>
      </c>
      <c r="AM36" s="171" t="str">
        <f ca="1">IF(B35="","",IF(Penalties!BG35="Z",1,""))</f>
        <v/>
      </c>
    </row>
    <row r="37" spans="1:43">
      <c r="A37" s="1206">
        <f>A35+1</f>
        <v>18</v>
      </c>
      <c r="B37" s="1206" t="str">
        <f ca="1">IF(Rosters!B28="","",Rosters!B28)</f>
        <v/>
      </c>
      <c r="C37" s="1209" t="str">
        <f ca="1">IF(Rosters!C28="","",Rosters!C28)</f>
        <v/>
      </c>
      <c r="D37" s="119" t="s">
        <v>256</v>
      </c>
      <c r="E37" s="115" t="str">
        <f ca="1">IF($B37="","",COUNTIF(Penalties!$C37:$V37,E$2))</f>
        <v/>
      </c>
      <c r="F37" s="115" t="str">
        <f ca="1">IF($B37="","",COUNTIF(Penalties!$C37:$V37,F$2))</f>
        <v/>
      </c>
      <c r="G37" s="115" t="str">
        <f ca="1">IF($B37="","",COUNTIF(Penalties!$C37:$V37,G$2))</f>
        <v/>
      </c>
      <c r="H37" s="115" t="str">
        <f ca="1">IF($B37="","",COUNTIF(Penalties!$C37:$V37,H$2))</f>
        <v/>
      </c>
      <c r="I37" s="115" t="str">
        <f ca="1">IF($B37="","",COUNTIF(Penalties!$C37:$V37,I$2))</f>
        <v/>
      </c>
      <c r="J37" s="115" t="str">
        <f ca="1">IF($B37="","",COUNTIF(Penalties!$C37:$V37,J$2))</f>
        <v/>
      </c>
      <c r="K37" s="115" t="str">
        <f ca="1">IF($B37="","",COUNTIF(Penalties!$C37:$V37,K$2))</f>
        <v/>
      </c>
      <c r="L37" s="115" t="str">
        <f ca="1">IF($B37="","",COUNTIF(Penalties!$C37:$V37,L$2))</f>
        <v/>
      </c>
      <c r="M37" s="115" t="str">
        <f ca="1">IF($B37="","",COUNTIF(Penalties!$C37:$V37,M$2))</f>
        <v/>
      </c>
      <c r="N37" s="115" t="str">
        <f ca="1">IF($B37="","",COUNTIF(Penalties!$C37:$V37,N$2))</f>
        <v/>
      </c>
      <c r="O37" s="115" t="str">
        <f ca="1">IF($B37="","",COUNTIF(Penalties!$C37:$V37,O$2))</f>
        <v/>
      </c>
      <c r="P37" s="115" t="str">
        <f ca="1">IF($B37="","",COUNTIF(Penalties!$C37:$V37,P$2))</f>
        <v/>
      </c>
      <c r="Q37" s="172" t="str">
        <f ca="1">IF(B37="","",SUM(E37:P37))</f>
        <v/>
      </c>
      <c r="R37" s="172" t="str">
        <f ca="1">IF($B37="","",COUNTIF(Penalties!$X37:$AB37,R$2))</f>
        <v/>
      </c>
      <c r="S37" s="119" t="str">
        <f ca="1">IF($B37="","",COUNTIF(Penalties!$X37:$AB37,S$2))</f>
        <v/>
      </c>
      <c r="T37" s="119" t="str">
        <f ca="1">IF($B37="","",COUNTIF(Penalties!$X37:$AB37,T$2))</f>
        <v/>
      </c>
      <c r="U37" s="119" t="str">
        <f ca="1">IF($B37="","",COUNTIF(Penalties!$X37:$AB37,U$2))</f>
        <v/>
      </c>
      <c r="V37" s="119" t="str">
        <f ca="1">IF($B37="","",COUNTIF(Penalties!$X37:$AB37,V$2))</f>
        <v/>
      </c>
      <c r="W37" s="119" t="str">
        <f ca="1">IF($B37="","",COUNTIF(Penalties!$X37:$AB37,W$2))</f>
        <v/>
      </c>
      <c r="X37" s="119" t="str">
        <f ca="1">IF($B37="","",COUNTIF(Penalties!$X37:$AB37,X$2))</f>
        <v/>
      </c>
      <c r="Y37" s="119" t="str">
        <f ca="1">IF($B37="","",COUNTIF(Penalties!$X37:$AB37,Y$2))</f>
        <v/>
      </c>
      <c r="Z37" s="119" t="str">
        <f ca="1">IF($B37="","",COUNTIF(Penalties!$X37:$AB37,Z$2))</f>
        <v/>
      </c>
      <c r="AA37" s="119" t="str">
        <f ca="1">IF($B37="","",COUNTIF(Penalties!$X37:$AB37,AA$2))</f>
        <v/>
      </c>
      <c r="AB37" s="119" t="str">
        <f ca="1">IF($B37="","",COUNTIF(Penalties!$X37:$AB37,AB$2))</f>
        <v/>
      </c>
      <c r="AC37" s="119" t="str">
        <f ca="1">IF($B37="","",COUNTIF(Penalties!$X37:$AB37,AC$2))</f>
        <v/>
      </c>
      <c r="AD37" s="119" t="str">
        <f ca="1">IF($B37="","",COUNTIF(Penalties!$X37:$AB37,AD$2))</f>
        <v/>
      </c>
      <c r="AE37" s="119" t="str">
        <f ca="1">IF($B37="","",COUNTIF(Penalties!$X37:$AB37,AE$2))</f>
        <v/>
      </c>
      <c r="AF37" s="119" t="str">
        <f ca="1">IF($B37="","",COUNTIF(Penalties!$X37:$AB37,AF$2))</f>
        <v/>
      </c>
      <c r="AG37" s="119" t="str">
        <f ca="1">IF($B37="","",COUNTIF(Penalties!$X37:$AB37,AG$2))</f>
        <v/>
      </c>
      <c r="AH37" s="172" t="str">
        <f ca="1">IF(B37="","",SUM(S37:AG37))</f>
        <v/>
      </c>
      <c r="AI37" s="173" t="str">
        <f ca="1">IF(B37="","",SUM(R37,AH37))</f>
        <v/>
      </c>
      <c r="AJ37" s="173" t="str">
        <f ca="1">IF(B37="","",IF(Penalties!AC37="PM",1,""))</f>
        <v/>
      </c>
      <c r="AK37" s="173" t="str">
        <f ca="1">IF(B37="","",IF(Penalties!AC37="G",1,""))</f>
        <v/>
      </c>
      <c r="AL37" s="173" t="str">
        <f ca="1">IF(B37="","",IF(Penalties!AC37="N",1,""))</f>
        <v/>
      </c>
      <c r="AM37" s="173" t="str">
        <f ca="1">IF(B37="","",IF(Penalties!AC37="Z",1,""))</f>
        <v/>
      </c>
    </row>
    <row r="38" spans="1:43">
      <c r="A38" s="1206"/>
      <c r="B38" s="1206"/>
      <c r="C38" s="1209"/>
      <c r="D38" s="119" t="s">
        <v>259</v>
      </c>
      <c r="E38" s="115" t="str">
        <f ca="1">IF($B37="","",COUNTIF(Penalties!$AG37:$AZ37,E$2))</f>
        <v/>
      </c>
      <c r="F38" s="115" t="str">
        <f ca="1">IF($B37="","",COUNTIF(Penalties!$AG37:$AZ37,F$2))</f>
        <v/>
      </c>
      <c r="G38" s="115" t="str">
        <f ca="1">IF($B37="","",COUNTIF(Penalties!$AG37:$AZ37,G$2))</f>
        <v/>
      </c>
      <c r="H38" s="115" t="str">
        <f ca="1">IF($B37="","",COUNTIF(Penalties!$AG37:$AZ37,H$2))</f>
        <v/>
      </c>
      <c r="I38" s="115" t="str">
        <f ca="1">IF($B37="","",COUNTIF(Penalties!$AG37:$AZ37,I$2))</f>
        <v/>
      </c>
      <c r="J38" s="115" t="str">
        <f ca="1">IF($B37="","",COUNTIF(Penalties!$AG37:$AZ37,J$2))</f>
        <v/>
      </c>
      <c r="K38" s="115" t="str">
        <f ca="1">IF($B37="","",COUNTIF(Penalties!$AG37:$AZ37,K$2))</f>
        <v/>
      </c>
      <c r="L38" s="115" t="str">
        <f ca="1">IF($B37="","",COUNTIF(Penalties!$AG37:$AZ37,L$2))</f>
        <v/>
      </c>
      <c r="M38" s="115" t="str">
        <f ca="1">IF($B37="","",COUNTIF(Penalties!$AG37:$AZ37,M$2))</f>
        <v/>
      </c>
      <c r="N38" s="115" t="str">
        <f ca="1">IF($B37="","",COUNTIF(Penalties!$AG37:$AZ37,N$2))</f>
        <v/>
      </c>
      <c r="O38" s="115" t="str">
        <f ca="1">IF($B37="","",COUNTIF(Penalties!$AG37:$AZ37,O$2))</f>
        <v/>
      </c>
      <c r="P38" s="115" t="str">
        <f ca="1">IF($B37="","",COUNTIF(Penalties!$AG37:$AZ37,P$2))</f>
        <v/>
      </c>
      <c r="Q38" s="172" t="str">
        <f ca="1">IF(B37="","",SUM(E38:P38))</f>
        <v/>
      </c>
      <c r="R38" s="172" t="str">
        <f ca="1">IF($B37="","",COUNTIF(Penalties!$BB37:$BF37,R$2))</f>
        <v/>
      </c>
      <c r="S38" s="119" t="str">
        <f ca="1">IF($B37="","",COUNTIF(Penalties!$BB37:$BF37,S$2))</f>
        <v/>
      </c>
      <c r="T38" s="119" t="str">
        <f ca="1">IF($B37="","",COUNTIF(Penalties!$BB37:$BF37,T$2))</f>
        <v/>
      </c>
      <c r="U38" s="119" t="str">
        <f ca="1">IF($B37="","",COUNTIF(Penalties!$BB37:$BF37,U$2))</f>
        <v/>
      </c>
      <c r="V38" s="119" t="str">
        <f ca="1">IF($B37="","",COUNTIF(Penalties!$BB37:$BF37,V$2))</f>
        <v/>
      </c>
      <c r="W38" s="119" t="str">
        <f ca="1">IF($B37="","",COUNTIF(Penalties!$BB37:$BF37,W$2))</f>
        <v/>
      </c>
      <c r="X38" s="119" t="str">
        <f ca="1">IF($B37="","",COUNTIF(Penalties!$BB37:$BF37,X$2))</f>
        <v/>
      </c>
      <c r="Y38" s="119" t="str">
        <f ca="1">IF($B37="","",COUNTIF(Penalties!$BB37:$BF37,Y$2))</f>
        <v/>
      </c>
      <c r="Z38" s="119" t="str">
        <f ca="1">IF($B37="","",COUNTIF(Penalties!$BB37:$BF37,Z$2))</f>
        <v/>
      </c>
      <c r="AA38" s="119" t="str">
        <f ca="1">IF($B37="","",COUNTIF(Penalties!$BB37:$BF37,AA$2))</f>
        <v/>
      </c>
      <c r="AB38" s="119" t="str">
        <f ca="1">IF($B37="","",COUNTIF(Penalties!$BB37:$BF37,AB$2))</f>
        <v/>
      </c>
      <c r="AC38" s="119" t="str">
        <f ca="1">IF($B37="","",COUNTIF(Penalties!$BB37:$BF37,AC$2))</f>
        <v/>
      </c>
      <c r="AD38" s="119" t="str">
        <f ca="1">IF($B37="","",COUNTIF(Penalties!$BB37:$BF37,AD$2))</f>
        <v/>
      </c>
      <c r="AE38" s="119" t="str">
        <f ca="1">IF($B37="","",COUNTIF(Penalties!$BB37:$BF37,AE$2))</f>
        <v/>
      </c>
      <c r="AF38" s="119" t="str">
        <f ca="1">IF($B37="","",COUNTIF(Penalties!$BB37:$BF37,AF$2))</f>
        <v/>
      </c>
      <c r="AG38" s="119" t="str">
        <f ca="1">IF($B37="","",COUNTIF(Penalties!$BB37:$BF37,AG$2))</f>
        <v/>
      </c>
      <c r="AH38" s="172" t="str">
        <f ca="1">IF(B37="","",SUM(S38:AG38))</f>
        <v/>
      </c>
      <c r="AI38" s="173" t="str">
        <f ca="1">IF(B37="","",SUM(R38,AH38))</f>
        <v/>
      </c>
      <c r="AJ38" s="173" t="str">
        <f ca="1">IF(B37="","",IF(Penalties!BG37="PM",1,""))</f>
        <v/>
      </c>
      <c r="AK38" s="173" t="str">
        <f ca="1">IF(B37="","",IF(Penalties!BG37="G",1,""))</f>
        <v/>
      </c>
      <c r="AL38" s="173" t="str">
        <f ca="1">IF(B37="","",IF(Penalties!BG37="N",1,""))</f>
        <v/>
      </c>
      <c r="AM38" s="173" t="str">
        <f ca="1">IF(B37="","",IF(Penalties!BG37="Z",1,""))</f>
        <v/>
      </c>
    </row>
    <row r="39" spans="1:43">
      <c r="A39" s="1207">
        <f>A37+1</f>
        <v>19</v>
      </c>
      <c r="B39" s="1207" t="str">
        <f ca="1">IF(Rosters!B29="","",Rosters!B29)</f>
        <v/>
      </c>
      <c r="C39" s="1208" t="str">
        <f ca="1">IF(Rosters!C29="","",Rosters!C29)</f>
        <v/>
      </c>
      <c r="D39" s="115" t="s">
        <v>256</v>
      </c>
      <c r="E39" s="115" t="str">
        <f ca="1">IF($B39="","",COUNTIF(Penalties!$C39:$V39,E$2))</f>
        <v/>
      </c>
      <c r="F39" s="115" t="str">
        <f ca="1">IF($B39="","",COUNTIF(Penalties!$C39:$V39,F$2))</f>
        <v/>
      </c>
      <c r="G39" s="115" t="str">
        <f ca="1">IF($B39="","",COUNTIF(Penalties!$C39:$V39,G$2))</f>
        <v/>
      </c>
      <c r="H39" s="115" t="str">
        <f ca="1">IF($B39="","",COUNTIF(Penalties!$C39:$V39,H$2))</f>
        <v/>
      </c>
      <c r="I39" s="115" t="str">
        <f ca="1">IF($B39="","",COUNTIF(Penalties!$C39:$V39,I$2))</f>
        <v/>
      </c>
      <c r="J39" s="115" t="str">
        <f ca="1">IF($B39="","",COUNTIF(Penalties!$C39:$V39,J$2))</f>
        <v/>
      </c>
      <c r="K39" s="115" t="str">
        <f ca="1">IF($B39="","",COUNTIF(Penalties!$C39:$V39,K$2))</f>
        <v/>
      </c>
      <c r="L39" s="115" t="str">
        <f ca="1">IF($B39="","",COUNTIF(Penalties!$C39:$V39,L$2))</f>
        <v/>
      </c>
      <c r="M39" s="115" t="str">
        <f ca="1">IF($B39="","",COUNTIF(Penalties!$C39:$V39,M$2))</f>
        <v/>
      </c>
      <c r="N39" s="115" t="str">
        <f ca="1">IF($B39="","",COUNTIF(Penalties!$C39:$V39,N$2))</f>
        <v/>
      </c>
      <c r="O39" s="115" t="str">
        <f ca="1">IF($B39="","",COUNTIF(Penalties!$C39:$V39,O$2))</f>
        <v/>
      </c>
      <c r="P39" s="115" t="str">
        <f ca="1">IF($B39="","",COUNTIF(Penalties!$C39:$V39,P$2))</f>
        <v/>
      </c>
      <c r="Q39" s="170" t="str">
        <f ca="1">IF(B39="","",SUM(E39:P39))</f>
        <v/>
      </c>
      <c r="R39" s="170" t="str">
        <f ca="1">IF($B39="","",COUNTIF(Penalties!$X39:$AB39,R$2))</f>
        <v/>
      </c>
      <c r="S39" s="115" t="str">
        <f ca="1">IF($B39="","",COUNTIF(Penalties!$X39:$AB39,S$2))</f>
        <v/>
      </c>
      <c r="T39" s="115" t="str">
        <f ca="1">IF($B39="","",COUNTIF(Penalties!$X39:$AB39,T$2))</f>
        <v/>
      </c>
      <c r="U39" s="115" t="str">
        <f ca="1">IF($B39="","",COUNTIF(Penalties!$X39:$AB39,U$2))</f>
        <v/>
      </c>
      <c r="V39" s="115" t="str">
        <f ca="1">IF($B39="","",COUNTIF(Penalties!$X39:$AB39,V$2))</f>
        <v/>
      </c>
      <c r="W39" s="115" t="str">
        <f ca="1">IF($B39="","",COUNTIF(Penalties!$X39:$AB39,W$2))</f>
        <v/>
      </c>
      <c r="X39" s="115" t="str">
        <f ca="1">IF($B39="","",COUNTIF(Penalties!$X39:$AB39,X$2))</f>
        <v/>
      </c>
      <c r="Y39" s="115" t="str">
        <f ca="1">IF($B39="","",COUNTIF(Penalties!$X39:$AB39,Y$2))</f>
        <v/>
      </c>
      <c r="Z39" s="115" t="str">
        <f ca="1">IF($B39="","",COUNTIF(Penalties!$X39:$AB39,Z$2))</f>
        <v/>
      </c>
      <c r="AA39" s="115" t="str">
        <f ca="1">IF($B39="","",COUNTIF(Penalties!$X39:$AB39,AA$2))</f>
        <v/>
      </c>
      <c r="AB39" s="115" t="str">
        <f ca="1">IF($B39="","",COUNTIF(Penalties!$X39:$AB39,AB$2))</f>
        <v/>
      </c>
      <c r="AC39" s="115" t="str">
        <f ca="1">IF($B39="","",COUNTIF(Penalties!$X39:$AB39,AC$2))</f>
        <v/>
      </c>
      <c r="AD39" s="115" t="str">
        <f ca="1">IF($B39="","",COUNTIF(Penalties!$X39:$AB39,AD$2))</f>
        <v/>
      </c>
      <c r="AE39" s="115" t="str">
        <f ca="1">IF($B39="","",COUNTIF(Penalties!$X39:$AB39,AE$2))</f>
        <v/>
      </c>
      <c r="AF39" s="115" t="str">
        <f ca="1">IF($B39="","",COUNTIF(Penalties!$X39:$AB39,AF$2))</f>
        <v/>
      </c>
      <c r="AG39" s="115" t="str">
        <f ca="1">IF($B39="","",COUNTIF(Penalties!$X39:$AB39,AG$2))</f>
        <v/>
      </c>
      <c r="AH39" s="170" t="str">
        <f ca="1">IF(B39="","",SUM(S39:AG39))</f>
        <v/>
      </c>
      <c r="AI39" s="171" t="str">
        <f ca="1">IF(B39="","",SUM(R39,AH39))</f>
        <v/>
      </c>
      <c r="AJ39" s="171" t="str">
        <f ca="1">IF(B39="","",IF(Penalties!AC39="PM",1,""))</f>
        <v/>
      </c>
      <c r="AK39" s="171" t="str">
        <f ca="1">IF(B39="","",IF(Penalties!AC39="G",1,""))</f>
        <v/>
      </c>
      <c r="AL39" s="171" t="str">
        <f ca="1">IF(B39="","",IF(Penalties!AC39="N",1,""))</f>
        <v/>
      </c>
      <c r="AM39" s="171" t="str">
        <f ca="1">IF(B39="","",IF(Penalties!AC39="Z",1,""))</f>
        <v/>
      </c>
    </row>
    <row r="40" spans="1:43">
      <c r="A40" s="1207"/>
      <c r="B40" s="1207"/>
      <c r="C40" s="1208"/>
      <c r="D40" s="115" t="s">
        <v>259</v>
      </c>
      <c r="E40" s="115" t="str">
        <f ca="1">IF($B39="","",COUNTIF(Penalties!$AG39:$AZ39,E$2))</f>
        <v/>
      </c>
      <c r="F40" s="115" t="str">
        <f ca="1">IF($B39="","",COUNTIF(Penalties!$AG39:$AZ39,F$2))</f>
        <v/>
      </c>
      <c r="G40" s="115" t="str">
        <f ca="1">IF($B39="","",COUNTIF(Penalties!$AG39:$AZ39,G$2))</f>
        <v/>
      </c>
      <c r="H40" s="115" t="str">
        <f ca="1">IF($B39="","",COUNTIF(Penalties!$AG39:$AZ39,H$2))</f>
        <v/>
      </c>
      <c r="I40" s="115" t="str">
        <f ca="1">IF($B39="","",COUNTIF(Penalties!$AG39:$AZ39,I$2))</f>
        <v/>
      </c>
      <c r="J40" s="115" t="str">
        <f ca="1">IF($B39="","",COUNTIF(Penalties!$AG39:$AZ39,J$2))</f>
        <v/>
      </c>
      <c r="K40" s="115" t="str">
        <f ca="1">IF($B39="","",COUNTIF(Penalties!$AG39:$AZ39,K$2))</f>
        <v/>
      </c>
      <c r="L40" s="115" t="str">
        <f ca="1">IF($B39="","",COUNTIF(Penalties!$AG39:$AZ39,L$2))</f>
        <v/>
      </c>
      <c r="M40" s="115" t="str">
        <f ca="1">IF($B39="","",COUNTIF(Penalties!$AG39:$AZ39,M$2))</f>
        <v/>
      </c>
      <c r="N40" s="115" t="str">
        <f ca="1">IF($B39="","",COUNTIF(Penalties!$AG39:$AZ39,N$2))</f>
        <v/>
      </c>
      <c r="O40" s="115" t="str">
        <f ca="1">IF($B39="","",COUNTIF(Penalties!$AG39:$AZ39,O$2))</f>
        <v/>
      </c>
      <c r="P40" s="115" t="str">
        <f ca="1">IF($B39="","",COUNTIF(Penalties!$AG39:$AZ39,P$2))</f>
        <v/>
      </c>
      <c r="Q40" s="170" t="str">
        <f ca="1">IF(B39="","",SUM(E40:P40))</f>
        <v/>
      </c>
      <c r="R40" s="170" t="str">
        <f ca="1">IF($B39="","",COUNTIF(Penalties!$BB39:$BF39,R$2))</f>
        <v/>
      </c>
      <c r="S40" s="115" t="str">
        <f ca="1">IF($B39="","",COUNTIF(Penalties!$BB39:$BF39,S$2))</f>
        <v/>
      </c>
      <c r="T40" s="115" t="str">
        <f ca="1">IF($B39="","",COUNTIF(Penalties!$BB39:$BF39,T$2))</f>
        <v/>
      </c>
      <c r="U40" s="115" t="str">
        <f ca="1">IF($B39="","",COUNTIF(Penalties!$BB39:$BF39,U$2))</f>
        <v/>
      </c>
      <c r="V40" s="115" t="str">
        <f ca="1">IF($B39="","",COUNTIF(Penalties!$BB39:$BF39,V$2))</f>
        <v/>
      </c>
      <c r="W40" s="115" t="str">
        <f ca="1">IF($B39="","",COUNTIF(Penalties!$BB39:$BF39,W$2))</f>
        <v/>
      </c>
      <c r="X40" s="115" t="str">
        <f ca="1">IF($B39="","",COUNTIF(Penalties!$BB39:$BF39,X$2))</f>
        <v/>
      </c>
      <c r="Y40" s="115" t="str">
        <f ca="1">IF($B39="","",COUNTIF(Penalties!$BB39:$BF39,Y$2))</f>
        <v/>
      </c>
      <c r="Z40" s="115" t="str">
        <f ca="1">IF($B39="","",COUNTIF(Penalties!$BB39:$BF39,Z$2))</f>
        <v/>
      </c>
      <c r="AA40" s="115" t="str">
        <f ca="1">IF($B39="","",COUNTIF(Penalties!$BB39:$BF39,AA$2))</f>
        <v/>
      </c>
      <c r="AB40" s="115" t="str">
        <f ca="1">IF($B39="","",COUNTIF(Penalties!$BB39:$BF39,AB$2))</f>
        <v/>
      </c>
      <c r="AC40" s="115" t="str">
        <f ca="1">IF($B39="","",COUNTIF(Penalties!$BB39:$BF39,AC$2))</f>
        <v/>
      </c>
      <c r="AD40" s="115" t="str">
        <f ca="1">IF($B39="","",COUNTIF(Penalties!$BB39:$BF39,AD$2))</f>
        <v/>
      </c>
      <c r="AE40" s="115" t="str">
        <f ca="1">IF($B39="","",COUNTIF(Penalties!$BB39:$BF39,AE$2))</f>
        <v/>
      </c>
      <c r="AF40" s="115" t="str">
        <f ca="1">IF($B39="","",COUNTIF(Penalties!$BB39:$BF39,AF$2))</f>
        <v/>
      </c>
      <c r="AG40" s="115" t="str">
        <f ca="1">IF($B39="","",COUNTIF(Penalties!$BB39:$BF39,AG$2))</f>
        <v/>
      </c>
      <c r="AH40" s="170" t="str">
        <f ca="1">IF(B39="","",SUM(S40:AG40))</f>
        <v/>
      </c>
      <c r="AI40" s="171" t="str">
        <f ca="1">IF(B39="","",SUM(R40,AH40))</f>
        <v/>
      </c>
      <c r="AJ40" s="171" t="str">
        <f ca="1">IF(B39="","",IF(Penalties!BG39="PM",1,""))</f>
        <v/>
      </c>
      <c r="AK40" s="171" t="str">
        <f ca="1">IF(B39="","",IF(Penalties!BG39="G",1,""))</f>
        <v/>
      </c>
      <c r="AL40" s="171" t="str">
        <f ca="1">IF(B39="","",IF(Penalties!BG39="N",1,""))</f>
        <v/>
      </c>
      <c r="AM40" s="171" t="str">
        <f ca="1">IF(B39="","",IF(Penalties!BG39="Z",1,""))</f>
        <v/>
      </c>
    </row>
    <row r="41" spans="1:43">
      <c r="A41" s="1206">
        <f>A39+1</f>
        <v>20</v>
      </c>
      <c r="B41" s="1206" t="str">
        <f ca="1">IF(Rosters!B30="","",Rosters!B30)</f>
        <v/>
      </c>
      <c r="C41" s="1209" t="str">
        <f ca="1">IF(Rosters!C30="","",Rosters!C30)</f>
        <v/>
      </c>
      <c r="D41" s="119" t="s">
        <v>256</v>
      </c>
      <c r="E41" s="115" t="str">
        <f ca="1">IF($B41="","",COUNTIF(Penalties!$C41:$V41,E$2))</f>
        <v/>
      </c>
      <c r="F41" s="115" t="str">
        <f ca="1">IF($B41="","",COUNTIF(Penalties!$C41:$V41,F$2))</f>
        <v/>
      </c>
      <c r="G41" s="115" t="str">
        <f ca="1">IF($B41="","",COUNTIF(Penalties!$C41:$V41,G$2))</f>
        <v/>
      </c>
      <c r="H41" s="115" t="str">
        <f ca="1">IF($B41="","",COUNTIF(Penalties!$C41:$V41,H$2))</f>
        <v/>
      </c>
      <c r="I41" s="115" t="str">
        <f ca="1">IF($B41="","",COUNTIF(Penalties!$C41:$V41,I$2))</f>
        <v/>
      </c>
      <c r="J41" s="115" t="str">
        <f ca="1">IF($B41="","",COUNTIF(Penalties!$C41:$V41,J$2))</f>
        <v/>
      </c>
      <c r="K41" s="115" t="str">
        <f ca="1">IF($B41="","",COUNTIF(Penalties!$C41:$V41,K$2))</f>
        <v/>
      </c>
      <c r="L41" s="115" t="str">
        <f ca="1">IF($B41="","",COUNTIF(Penalties!$C41:$V41,L$2))</f>
        <v/>
      </c>
      <c r="M41" s="115" t="str">
        <f ca="1">IF($B41="","",COUNTIF(Penalties!$C41:$V41,M$2))</f>
        <v/>
      </c>
      <c r="N41" s="115" t="str">
        <f ca="1">IF($B41="","",COUNTIF(Penalties!$C41:$V41,N$2))</f>
        <v/>
      </c>
      <c r="O41" s="115" t="str">
        <f ca="1">IF($B41="","",COUNTIF(Penalties!$C41:$V41,O$2))</f>
        <v/>
      </c>
      <c r="P41" s="115" t="str">
        <f ca="1">IF($B41="","",COUNTIF(Penalties!$C41:$V41,P$2))</f>
        <v/>
      </c>
      <c r="Q41" s="172" t="str">
        <f ca="1">IF(B41="","",SUM(E41:P41))</f>
        <v/>
      </c>
      <c r="R41" s="172" t="str">
        <f ca="1">IF($B41="","",COUNTIF(Penalties!$X41:$AB41,R$2))</f>
        <v/>
      </c>
      <c r="S41" s="119" t="str">
        <f ca="1">IF($B41="","",COUNTIF(Penalties!$X41:$AB41,S$2))</f>
        <v/>
      </c>
      <c r="T41" s="119" t="str">
        <f ca="1">IF($B41="","",COUNTIF(Penalties!$X41:$AB41,T$2))</f>
        <v/>
      </c>
      <c r="U41" s="119" t="str">
        <f ca="1">IF($B41="","",COUNTIF(Penalties!$X41:$AB41,U$2))</f>
        <v/>
      </c>
      <c r="V41" s="119" t="str">
        <f ca="1">IF($B41="","",COUNTIF(Penalties!$X41:$AB41,V$2))</f>
        <v/>
      </c>
      <c r="W41" s="119" t="str">
        <f ca="1">IF($B41="","",COUNTIF(Penalties!$X41:$AB41,W$2))</f>
        <v/>
      </c>
      <c r="X41" s="119" t="str">
        <f ca="1">IF($B41="","",COUNTIF(Penalties!$X41:$AB41,X$2))</f>
        <v/>
      </c>
      <c r="Y41" s="119" t="str">
        <f ca="1">IF($B41="","",COUNTIF(Penalties!$X41:$AB41,Y$2))</f>
        <v/>
      </c>
      <c r="Z41" s="119" t="str">
        <f ca="1">IF($B41="","",COUNTIF(Penalties!$X41:$AB41,Z$2))</f>
        <v/>
      </c>
      <c r="AA41" s="119" t="str">
        <f ca="1">IF($B41="","",COUNTIF(Penalties!$X41:$AB41,AA$2))</f>
        <v/>
      </c>
      <c r="AB41" s="119" t="str">
        <f ca="1">IF($B41="","",COUNTIF(Penalties!$X41:$AB41,AB$2))</f>
        <v/>
      </c>
      <c r="AC41" s="119" t="str">
        <f ca="1">IF($B41="","",COUNTIF(Penalties!$X41:$AB41,AC$2))</f>
        <v/>
      </c>
      <c r="AD41" s="119" t="str">
        <f ca="1">IF($B41="","",COUNTIF(Penalties!$X41:$AB41,AD$2))</f>
        <v/>
      </c>
      <c r="AE41" s="119" t="str">
        <f ca="1">IF($B41="","",COUNTIF(Penalties!$X41:$AB41,AE$2))</f>
        <v/>
      </c>
      <c r="AF41" s="119" t="str">
        <f ca="1">IF($B41="","",COUNTIF(Penalties!$X41:$AB41,AF$2))</f>
        <v/>
      </c>
      <c r="AG41" s="119" t="str">
        <f ca="1">IF($B41="","",COUNTIF(Penalties!$X41:$AB41,AG$2))</f>
        <v/>
      </c>
      <c r="AH41" s="172" t="str">
        <f ca="1">IF(B41="","",SUM(S41:AG41))</f>
        <v/>
      </c>
      <c r="AI41" s="173" t="str">
        <f ca="1">IF(B41="","",SUM(R41,AH41))</f>
        <v/>
      </c>
      <c r="AJ41" s="173" t="str">
        <f ca="1">IF(B41="","",IF(Penalties!AC41="PM",1,""))</f>
        <v/>
      </c>
      <c r="AK41" s="173" t="str">
        <f ca="1">IF(B41="","",IF(Penalties!AC41="G",1,""))</f>
        <v/>
      </c>
      <c r="AL41" s="173" t="str">
        <f ca="1">IF(B41="","",IF(Penalties!AC41="N",1,""))</f>
        <v/>
      </c>
      <c r="AM41" s="173" t="str">
        <f ca="1">IF(B41="","",IF(Penalties!AC41="Z",1,""))</f>
        <v/>
      </c>
    </row>
    <row r="42" spans="1:43" ht="12.75" customHeight="1">
      <c r="A42" s="1206"/>
      <c r="B42" s="1206"/>
      <c r="C42" s="1209"/>
      <c r="D42" s="119" t="s">
        <v>259</v>
      </c>
      <c r="E42" s="115" t="str">
        <f ca="1">IF($B41="","",COUNTIF(Penalties!$AG41:$AZ41,E$2))</f>
        <v/>
      </c>
      <c r="F42" s="115" t="str">
        <f ca="1">IF($B41="","",COUNTIF(Penalties!$AG41:$AZ41,F$2))</f>
        <v/>
      </c>
      <c r="G42" s="115" t="str">
        <f ca="1">IF($B41="","",COUNTIF(Penalties!$AG41:$AZ41,G$2))</f>
        <v/>
      </c>
      <c r="H42" s="115" t="str">
        <f ca="1">IF($B41="","",COUNTIF(Penalties!$AG41:$AZ41,H$2))</f>
        <v/>
      </c>
      <c r="I42" s="115" t="str">
        <f ca="1">IF($B41="","",COUNTIF(Penalties!$AG41:$AZ41,I$2))</f>
        <v/>
      </c>
      <c r="J42" s="115" t="str">
        <f ca="1">IF($B41="","",COUNTIF(Penalties!$AG41:$AZ41,J$2))</f>
        <v/>
      </c>
      <c r="K42" s="115" t="str">
        <f ca="1">IF($B41="","",COUNTIF(Penalties!$AG41:$AZ41,K$2))</f>
        <v/>
      </c>
      <c r="L42" s="115" t="str">
        <f ca="1">IF($B41="","",COUNTIF(Penalties!$AG41:$AZ41,L$2))</f>
        <v/>
      </c>
      <c r="M42" s="115" t="str">
        <f ca="1">IF($B41="","",COUNTIF(Penalties!$AG41:$AZ41,M$2))</f>
        <v/>
      </c>
      <c r="N42" s="115" t="str">
        <f ca="1">IF($B41="","",COUNTIF(Penalties!$AG41:$AZ41,N$2))</f>
        <v/>
      </c>
      <c r="O42" s="115" t="str">
        <f ca="1">IF($B41="","",COUNTIF(Penalties!$AG41:$AZ41,O$2))</f>
        <v/>
      </c>
      <c r="P42" s="115" t="str">
        <f ca="1">IF($B41="","",COUNTIF(Penalties!$AG41:$AZ41,P$2))</f>
        <v/>
      </c>
      <c r="Q42" s="172" t="str">
        <f ca="1">IF(B41="","",SUM(E42:P42))</f>
        <v/>
      </c>
      <c r="R42" s="172" t="str">
        <f ca="1">IF($B41="","",COUNTIF(Penalties!$BB41:$BF41,R$2))</f>
        <v/>
      </c>
      <c r="S42" s="119" t="str">
        <f ca="1">IF($B41="","",COUNTIF(Penalties!$BB41:$BF41,S$2))</f>
        <v/>
      </c>
      <c r="T42" s="119" t="str">
        <f ca="1">IF($B41="","",COUNTIF(Penalties!$BB41:$BF41,T$2))</f>
        <v/>
      </c>
      <c r="U42" s="119" t="str">
        <f ca="1">IF($B41="","",COUNTIF(Penalties!$BB41:$BF41,U$2))</f>
        <v/>
      </c>
      <c r="V42" s="119" t="str">
        <f ca="1">IF($B41="","",COUNTIF(Penalties!$BB41:$BF41,V$2))</f>
        <v/>
      </c>
      <c r="W42" s="119" t="str">
        <f ca="1">IF($B41="","",COUNTIF(Penalties!$BB41:$BF41,W$2))</f>
        <v/>
      </c>
      <c r="X42" s="119" t="str">
        <f ca="1">IF($B41="","",COUNTIF(Penalties!$BB41:$BF41,X$2))</f>
        <v/>
      </c>
      <c r="Y42" s="119" t="str">
        <f ca="1">IF($B41="","",COUNTIF(Penalties!$BB41:$BF41,Y$2))</f>
        <v/>
      </c>
      <c r="Z42" s="119" t="str">
        <f ca="1">IF($B41="","",COUNTIF(Penalties!$BB41:$BF41,Z$2))</f>
        <v/>
      </c>
      <c r="AA42" s="119" t="str">
        <f ca="1">IF($B41="","",COUNTIF(Penalties!$BB41:$BF41,AA$2))</f>
        <v/>
      </c>
      <c r="AB42" s="119" t="str">
        <f ca="1">IF($B41="","",COUNTIF(Penalties!$BB41:$BF41,AB$2))</f>
        <v/>
      </c>
      <c r="AC42" s="119" t="str">
        <f ca="1">IF($B41="","",COUNTIF(Penalties!$BB41:$BF41,AC$2))</f>
        <v/>
      </c>
      <c r="AD42" s="119" t="str">
        <f ca="1">IF($B41="","",COUNTIF(Penalties!$BB41:$BF41,AD$2))</f>
        <v/>
      </c>
      <c r="AE42" s="119" t="str">
        <f ca="1">IF($B41="","",COUNTIF(Penalties!$BB41:$BF41,AE$2))</f>
        <v/>
      </c>
      <c r="AF42" s="119" t="str">
        <f ca="1">IF($B41="","",COUNTIF(Penalties!$BB41:$BF41,AF$2))</f>
        <v/>
      </c>
      <c r="AG42" s="119" t="str">
        <f ca="1">IF($B41="","",COUNTIF(Penalties!$BB41:$BF41,AG$2))</f>
        <v/>
      </c>
      <c r="AH42" s="172" t="str">
        <f ca="1">IF(B41="","",SUM(S42:AG42))</f>
        <v/>
      </c>
      <c r="AI42" s="173" t="str">
        <f ca="1">IF(B41="","",SUM(R42,AH42))</f>
        <v/>
      </c>
      <c r="AJ42" s="173" t="str">
        <f ca="1">IF(B41="","",IF(Penalties!BG41="PM",1,""))</f>
        <v/>
      </c>
      <c r="AK42" s="173" t="str">
        <f ca="1">IF(B41="","",IF(Penalties!BG41="G",1,""))</f>
        <v/>
      </c>
      <c r="AL42" s="173" t="str">
        <f ca="1">IF(B41="","",IF(Penalties!BG41="N",1,""))</f>
        <v/>
      </c>
      <c r="AM42" s="173" t="str">
        <f ca="1">IF(B41="","",IF(Penalties!BG41="Z",1,""))</f>
        <v/>
      </c>
      <c r="AN42" s="111"/>
    </row>
    <row r="43" spans="1:43" ht="12.75" customHeight="1">
      <c r="A43" s="1215" t="s">
        <v>257</v>
      </c>
      <c r="B43" s="1215"/>
      <c r="C43" s="1215" t="s">
        <v>397</v>
      </c>
      <c r="D43" s="112" t="s">
        <v>256</v>
      </c>
      <c r="E43" s="112">
        <f t="shared" ref="E43:AM44" si="0">SUM(E3,E5,E7,E9,E11,E13,E15,E17,E19,E21,E23,E25,E27,E29,E31,E33,E35,E37,E39,E41)</f>
        <v>11</v>
      </c>
      <c r="F43" s="112">
        <f t="shared" si="0"/>
        <v>4</v>
      </c>
      <c r="G43" s="112">
        <f t="shared" si="0"/>
        <v>6</v>
      </c>
      <c r="H43" s="112">
        <f t="shared" si="0"/>
        <v>3</v>
      </c>
      <c r="I43" s="112">
        <f t="shared" si="0"/>
        <v>0</v>
      </c>
      <c r="J43" s="112">
        <f t="shared" si="0"/>
        <v>0</v>
      </c>
      <c r="K43" s="112">
        <f t="shared" si="0"/>
        <v>1</v>
      </c>
      <c r="L43" s="112">
        <f t="shared" si="0"/>
        <v>1</v>
      </c>
      <c r="M43" s="112">
        <f t="shared" si="0"/>
        <v>0</v>
      </c>
      <c r="N43" s="112">
        <f t="shared" si="0"/>
        <v>7</v>
      </c>
      <c r="O43" s="112">
        <f t="shared" si="0"/>
        <v>5</v>
      </c>
      <c r="P43" s="112">
        <f t="shared" si="0"/>
        <v>0</v>
      </c>
      <c r="Q43" s="113">
        <f t="shared" si="0"/>
        <v>38</v>
      </c>
      <c r="R43" s="113">
        <f t="shared" si="0"/>
        <v>5</v>
      </c>
      <c r="S43" s="112">
        <f t="shared" si="0"/>
        <v>0</v>
      </c>
      <c r="T43" s="112">
        <f t="shared" si="0"/>
        <v>0</v>
      </c>
      <c r="U43" s="112">
        <f t="shared" si="0"/>
        <v>0</v>
      </c>
      <c r="V43" s="112">
        <f t="shared" si="0"/>
        <v>0</v>
      </c>
      <c r="W43" s="112">
        <f t="shared" si="0"/>
        <v>1</v>
      </c>
      <c r="X43" s="112">
        <f t="shared" si="0"/>
        <v>0</v>
      </c>
      <c r="Y43" s="112">
        <f t="shared" si="0"/>
        <v>0</v>
      </c>
      <c r="Z43" s="112">
        <f t="shared" si="0"/>
        <v>0</v>
      </c>
      <c r="AA43" s="112">
        <f t="shared" si="0"/>
        <v>0</v>
      </c>
      <c r="AB43" s="112">
        <f t="shared" si="0"/>
        <v>3</v>
      </c>
      <c r="AC43" s="112">
        <f t="shared" si="0"/>
        <v>1</v>
      </c>
      <c r="AD43" s="112">
        <f t="shared" si="0"/>
        <v>0</v>
      </c>
      <c r="AE43" s="112">
        <f t="shared" si="0"/>
        <v>0</v>
      </c>
      <c r="AF43" s="112">
        <f t="shared" si="0"/>
        <v>0</v>
      </c>
      <c r="AG43" s="112">
        <f t="shared" si="0"/>
        <v>0</v>
      </c>
      <c r="AH43" s="113">
        <f t="shared" si="0"/>
        <v>5</v>
      </c>
      <c r="AI43" s="609">
        <f t="shared" si="0"/>
        <v>10</v>
      </c>
      <c r="AJ43" s="609">
        <f t="shared" si="0"/>
        <v>0</v>
      </c>
      <c r="AK43" s="609">
        <f t="shared" si="0"/>
        <v>0</v>
      </c>
      <c r="AL43" s="609">
        <f t="shared" si="0"/>
        <v>0</v>
      </c>
      <c r="AM43" s="609">
        <f t="shared" si="0"/>
        <v>0</v>
      </c>
      <c r="AN43" s="111"/>
      <c r="AO43" s="115"/>
      <c r="AP43" s="115"/>
      <c r="AQ43" s="115"/>
    </row>
    <row r="44" spans="1:43">
      <c r="A44" s="1215"/>
      <c r="B44" s="1215"/>
      <c r="C44" s="1215"/>
      <c r="D44" s="112" t="s">
        <v>259</v>
      </c>
      <c r="E44" s="112">
        <f t="shared" si="0"/>
        <v>13</v>
      </c>
      <c r="F44" s="112">
        <f t="shared" si="0"/>
        <v>2</v>
      </c>
      <c r="G44" s="112">
        <f t="shared" si="0"/>
        <v>2</v>
      </c>
      <c r="H44" s="112">
        <f t="shared" si="0"/>
        <v>3</v>
      </c>
      <c r="I44" s="112">
        <f t="shared" si="0"/>
        <v>0</v>
      </c>
      <c r="J44" s="112">
        <f t="shared" si="0"/>
        <v>0</v>
      </c>
      <c r="K44" s="112">
        <f t="shared" si="0"/>
        <v>1</v>
      </c>
      <c r="L44" s="112">
        <f t="shared" si="0"/>
        <v>1</v>
      </c>
      <c r="M44" s="112">
        <f t="shared" si="0"/>
        <v>0</v>
      </c>
      <c r="N44" s="112">
        <f t="shared" si="0"/>
        <v>6</v>
      </c>
      <c r="O44" s="112">
        <f t="shared" si="0"/>
        <v>0</v>
      </c>
      <c r="P44" s="112">
        <f t="shared" si="0"/>
        <v>0</v>
      </c>
      <c r="Q44" s="113">
        <f t="shared" si="0"/>
        <v>28</v>
      </c>
      <c r="R44" s="113">
        <f t="shared" si="0"/>
        <v>6</v>
      </c>
      <c r="S44" s="112">
        <f t="shared" si="0"/>
        <v>2</v>
      </c>
      <c r="T44" s="112">
        <f t="shared" si="0"/>
        <v>0</v>
      </c>
      <c r="U44" s="112">
        <f t="shared" si="0"/>
        <v>0</v>
      </c>
      <c r="V44" s="112">
        <f t="shared" si="0"/>
        <v>0</v>
      </c>
      <c r="W44" s="112">
        <f t="shared" si="0"/>
        <v>1</v>
      </c>
      <c r="X44" s="112">
        <f t="shared" si="0"/>
        <v>0</v>
      </c>
      <c r="Y44" s="112">
        <f t="shared" si="0"/>
        <v>0</v>
      </c>
      <c r="Z44" s="112">
        <f t="shared" si="0"/>
        <v>0</v>
      </c>
      <c r="AA44" s="112">
        <f t="shared" si="0"/>
        <v>0</v>
      </c>
      <c r="AB44" s="112">
        <f t="shared" si="0"/>
        <v>4</v>
      </c>
      <c r="AC44" s="112">
        <f t="shared" si="0"/>
        <v>3</v>
      </c>
      <c r="AD44" s="112">
        <f t="shared" si="0"/>
        <v>0</v>
      </c>
      <c r="AE44" s="112">
        <f t="shared" si="0"/>
        <v>0</v>
      </c>
      <c r="AF44" s="112">
        <f t="shared" si="0"/>
        <v>1</v>
      </c>
      <c r="AG44" s="112">
        <f t="shared" si="0"/>
        <v>0</v>
      </c>
      <c r="AH44" s="113">
        <f t="shared" si="0"/>
        <v>11</v>
      </c>
      <c r="AI44" s="609">
        <f t="shared" si="0"/>
        <v>17</v>
      </c>
      <c r="AJ44" s="609">
        <f t="shared" si="0"/>
        <v>0</v>
      </c>
      <c r="AK44" s="609">
        <f t="shared" si="0"/>
        <v>0</v>
      </c>
      <c r="AL44" s="609">
        <f t="shared" si="0"/>
        <v>0</v>
      </c>
      <c r="AM44" s="609">
        <f t="shared" si="0"/>
        <v>0</v>
      </c>
    </row>
    <row r="45" spans="1:43">
      <c r="A45" s="1215"/>
      <c r="B45" s="1215"/>
      <c r="C45" s="1215"/>
      <c r="D45" s="113" t="s">
        <v>267</v>
      </c>
      <c r="E45" s="113">
        <f t="shared" ref="E45:AM45" si="1">SUM(E43,E44)</f>
        <v>24</v>
      </c>
      <c r="F45" s="113">
        <f t="shared" si="1"/>
        <v>6</v>
      </c>
      <c r="G45" s="113">
        <f t="shared" si="1"/>
        <v>8</v>
      </c>
      <c r="H45" s="113">
        <f t="shared" si="1"/>
        <v>6</v>
      </c>
      <c r="I45" s="113">
        <f t="shared" si="1"/>
        <v>0</v>
      </c>
      <c r="J45" s="113">
        <f t="shared" si="1"/>
        <v>0</v>
      </c>
      <c r="K45" s="113">
        <f t="shared" si="1"/>
        <v>2</v>
      </c>
      <c r="L45" s="113">
        <f t="shared" si="1"/>
        <v>2</v>
      </c>
      <c r="M45" s="113">
        <f t="shared" si="1"/>
        <v>0</v>
      </c>
      <c r="N45" s="113">
        <f t="shared" si="1"/>
        <v>13</v>
      </c>
      <c r="O45" s="113">
        <f t="shared" si="1"/>
        <v>5</v>
      </c>
      <c r="P45" s="113">
        <f t="shared" si="1"/>
        <v>0</v>
      </c>
      <c r="Q45" s="173">
        <f t="shared" si="1"/>
        <v>66</v>
      </c>
      <c r="R45" s="173">
        <f t="shared" si="1"/>
        <v>11</v>
      </c>
      <c r="S45" s="113">
        <f t="shared" si="1"/>
        <v>2</v>
      </c>
      <c r="T45" s="113">
        <f t="shared" si="1"/>
        <v>0</v>
      </c>
      <c r="U45" s="113">
        <f t="shared" si="1"/>
        <v>0</v>
      </c>
      <c r="V45" s="113">
        <f t="shared" si="1"/>
        <v>0</v>
      </c>
      <c r="W45" s="113">
        <f t="shared" si="1"/>
        <v>2</v>
      </c>
      <c r="X45" s="113">
        <f t="shared" si="1"/>
        <v>0</v>
      </c>
      <c r="Y45" s="113">
        <f t="shared" si="1"/>
        <v>0</v>
      </c>
      <c r="Z45" s="113">
        <f t="shared" si="1"/>
        <v>0</v>
      </c>
      <c r="AA45" s="113">
        <f t="shared" si="1"/>
        <v>0</v>
      </c>
      <c r="AB45" s="113">
        <f t="shared" si="1"/>
        <v>7</v>
      </c>
      <c r="AC45" s="113">
        <f t="shared" si="1"/>
        <v>4</v>
      </c>
      <c r="AD45" s="113">
        <f t="shared" si="1"/>
        <v>0</v>
      </c>
      <c r="AE45" s="113">
        <f t="shared" si="1"/>
        <v>0</v>
      </c>
      <c r="AF45" s="113">
        <f t="shared" si="1"/>
        <v>1</v>
      </c>
      <c r="AG45" s="113">
        <f t="shared" si="1"/>
        <v>0</v>
      </c>
      <c r="AH45" s="173">
        <f t="shared" si="1"/>
        <v>16</v>
      </c>
      <c r="AI45" s="609">
        <f t="shared" si="1"/>
        <v>27</v>
      </c>
      <c r="AJ45" s="609">
        <f t="shared" si="1"/>
        <v>0</v>
      </c>
      <c r="AK45" s="609">
        <f t="shared" si="1"/>
        <v>0</v>
      </c>
      <c r="AL45" s="609">
        <f t="shared" si="1"/>
        <v>0</v>
      </c>
      <c r="AM45" s="609">
        <f t="shared" si="1"/>
        <v>0</v>
      </c>
    </row>
    <row r="49" spans="1:39" ht="14" thickBot="1"/>
    <row r="50" spans="1:39">
      <c r="A50" s="110"/>
      <c r="B50" s="110"/>
      <c r="C50" s="110"/>
      <c r="D50" s="118"/>
      <c r="E50" s="1210" t="s">
        <v>282</v>
      </c>
      <c r="F50" s="1211"/>
      <c r="G50" s="1211"/>
      <c r="H50" s="1211"/>
      <c r="I50" s="1211"/>
      <c r="J50" s="1211"/>
      <c r="K50" s="1211"/>
      <c r="L50" s="1211"/>
      <c r="M50" s="1211"/>
      <c r="N50" s="1211"/>
      <c r="O50" s="1211"/>
      <c r="P50" s="1211"/>
      <c r="Q50" s="1212"/>
      <c r="R50" s="94"/>
      <c r="S50" s="1210" t="s">
        <v>283</v>
      </c>
      <c r="T50" s="1211"/>
      <c r="U50" s="1211"/>
      <c r="V50" s="1211"/>
      <c r="W50" s="1211"/>
      <c r="X50" s="1211"/>
      <c r="Y50" s="1211"/>
      <c r="Z50" s="1211"/>
      <c r="AA50" s="1211"/>
      <c r="AB50" s="1211"/>
      <c r="AC50" s="1211"/>
      <c r="AD50" s="1211"/>
      <c r="AE50" s="1211"/>
      <c r="AF50" s="1211"/>
      <c r="AG50" s="1211"/>
      <c r="AH50" s="1212"/>
      <c r="AI50" s="1213" t="s">
        <v>284</v>
      </c>
      <c r="AJ50" s="1214" t="s">
        <v>171</v>
      </c>
      <c r="AK50" s="1214"/>
      <c r="AL50" s="1214"/>
      <c r="AM50" s="1214"/>
    </row>
    <row r="51" spans="1:39">
      <c r="A51" s="112" t="s">
        <v>258</v>
      </c>
      <c r="B51" s="112" t="s">
        <v>280</v>
      </c>
      <c r="C51" s="112" t="s">
        <v>281</v>
      </c>
      <c r="D51" s="112"/>
      <c r="E51" s="117" t="s">
        <v>158</v>
      </c>
      <c r="F51" s="117" t="s">
        <v>168</v>
      </c>
      <c r="G51" s="117" t="s">
        <v>169</v>
      </c>
      <c r="H51" s="117" t="s">
        <v>159</v>
      </c>
      <c r="I51" s="117" t="s">
        <v>15</v>
      </c>
      <c r="J51" s="117" t="s">
        <v>170</v>
      </c>
      <c r="K51" s="117" t="s">
        <v>20</v>
      </c>
      <c r="L51" s="117" t="s">
        <v>21</v>
      </c>
      <c r="M51" s="117" t="s">
        <v>156</v>
      </c>
      <c r="N51" s="117" t="s">
        <v>22</v>
      </c>
      <c r="O51" s="117" t="s">
        <v>157</v>
      </c>
      <c r="P51" s="117" t="s">
        <v>23</v>
      </c>
      <c r="Q51" s="108" t="s">
        <v>267</v>
      </c>
      <c r="R51" s="108">
        <v>4</v>
      </c>
      <c r="S51" s="112" t="s">
        <v>158</v>
      </c>
      <c r="T51" s="112" t="s">
        <v>168</v>
      </c>
      <c r="U51" s="112" t="s">
        <v>169</v>
      </c>
      <c r="V51" s="112" t="s">
        <v>159</v>
      </c>
      <c r="W51" s="112" t="s">
        <v>15</v>
      </c>
      <c r="X51" s="112" t="s">
        <v>170</v>
      </c>
      <c r="Y51" s="112" t="s">
        <v>20</v>
      </c>
      <c r="Z51" s="112" t="s">
        <v>21</v>
      </c>
      <c r="AA51" s="112" t="s">
        <v>156</v>
      </c>
      <c r="AB51" s="112" t="s">
        <v>22</v>
      </c>
      <c r="AC51" s="112" t="s">
        <v>157</v>
      </c>
      <c r="AD51" s="112" t="s">
        <v>23</v>
      </c>
      <c r="AE51" s="112" t="s">
        <v>155</v>
      </c>
      <c r="AF51" s="112" t="s">
        <v>193</v>
      </c>
      <c r="AG51" s="112" t="s">
        <v>16</v>
      </c>
      <c r="AH51" s="113" t="s">
        <v>267</v>
      </c>
      <c r="AI51" s="1213"/>
      <c r="AJ51" s="114" t="s">
        <v>24</v>
      </c>
      <c r="AK51" s="114" t="s">
        <v>155</v>
      </c>
      <c r="AL51" s="114" t="s">
        <v>193</v>
      </c>
      <c r="AM51" s="114" t="s">
        <v>16</v>
      </c>
    </row>
    <row r="52" spans="1:39">
      <c r="A52" s="1207">
        <v>1</v>
      </c>
      <c r="B52" s="1207" t="str">
        <f ca="1">IF(Rosters!H11="","",Rosters!H11)</f>
        <v>0</v>
      </c>
      <c r="C52" s="1208" t="str">
        <f ca="1">IF(Rosters!I11="","",Rosters!I11)</f>
        <v>Vicious Vixen</v>
      </c>
      <c r="D52" s="115" t="s">
        <v>256</v>
      </c>
      <c r="E52" s="174">
        <f ca="1">IF($B52="","",COUNTIF(Penalties!$C49:$V49,E$51))</f>
        <v>1</v>
      </c>
      <c r="F52" s="174">
        <f ca="1">IF($B52="","",COUNTIF(Penalties!$C49:$V49,F$51))</f>
        <v>0</v>
      </c>
      <c r="G52" s="174">
        <f ca="1">IF($B52="","",COUNTIF(Penalties!$C49:$V49,G$51))</f>
        <v>0</v>
      </c>
      <c r="H52" s="174">
        <f ca="1">IF($B52="","",COUNTIF(Penalties!$C49:$V49,H$51))</f>
        <v>0</v>
      </c>
      <c r="I52" s="174">
        <f ca="1">IF($B52="","",COUNTIF(Penalties!$C49:$V49,I$51))</f>
        <v>0</v>
      </c>
      <c r="J52" s="174">
        <f ca="1">IF($B52="","",COUNTIF(Penalties!$C49:$V49,J$51))</f>
        <v>0</v>
      </c>
      <c r="K52" s="174">
        <f ca="1">IF($B52="","",COUNTIF(Penalties!$C49:$V49,K$51))</f>
        <v>0</v>
      </c>
      <c r="L52" s="174">
        <f ca="1">IF($B52="","",COUNTIF(Penalties!$C49:$V49,L$51))</f>
        <v>0</v>
      </c>
      <c r="M52" s="174">
        <f ca="1">IF($B52="","",COUNTIF(Penalties!$C49:$V49,M$51))</f>
        <v>0</v>
      </c>
      <c r="N52" s="174">
        <f ca="1">IF($B52="","",COUNTIF(Penalties!$C49:$V49,N$51))</f>
        <v>1</v>
      </c>
      <c r="O52" s="174">
        <f ca="1">IF($B52="","",COUNTIF(Penalties!$C49:$V49,O$51))</f>
        <v>0</v>
      </c>
      <c r="P52" s="174">
        <f ca="1">IF($B52="","",COUNTIF(Penalties!$C49:$V49,P$51))</f>
        <v>0</v>
      </c>
      <c r="Q52" s="175">
        <f ca="1">IF(B52="","",SUM(E52:P52))</f>
        <v>2</v>
      </c>
      <c r="R52" s="175">
        <f ca="1">IF($B52="","",COUNTIF(Penalties!$X49:$AB49,R$51))</f>
        <v>0</v>
      </c>
      <c r="S52" s="175">
        <f ca="1">IF($B52="","",COUNTIF(Penalties!$X49:$AB49,S$51))</f>
        <v>0</v>
      </c>
      <c r="T52" s="175">
        <f ca="1">IF($B52="","",COUNTIF(Penalties!$X49:$AB49,T$51))</f>
        <v>0</v>
      </c>
      <c r="U52" s="175">
        <f ca="1">IF($B52="","",COUNTIF(Penalties!$X49:$AB49,U$51))</f>
        <v>0</v>
      </c>
      <c r="V52" s="175">
        <f ca="1">IF($B52="","",COUNTIF(Penalties!$X49:$AB49,V$51))</f>
        <v>0</v>
      </c>
      <c r="W52" s="175">
        <f ca="1">IF($B52="","",COUNTIF(Penalties!$X49:$AB49,W$51))</f>
        <v>0</v>
      </c>
      <c r="X52" s="175">
        <f ca="1">IF($B52="","",COUNTIF(Penalties!$X49:$AB49,X$51))</f>
        <v>0</v>
      </c>
      <c r="Y52" s="175">
        <f ca="1">IF($B52="","",COUNTIF(Penalties!$X49:$AB49,Y$51))</f>
        <v>0</v>
      </c>
      <c r="Z52" s="175">
        <f ca="1">IF($B52="","",COUNTIF(Penalties!$X49:$AB49,Z$51))</f>
        <v>0</v>
      </c>
      <c r="AA52" s="175">
        <f ca="1">IF($B52="","",COUNTIF(Penalties!$X49:$AB49,AA$51))</f>
        <v>0</v>
      </c>
      <c r="AB52" s="175">
        <f ca="1">IF($B52="","",COUNTIF(Penalties!$X49:$AB49,AB$51))</f>
        <v>0</v>
      </c>
      <c r="AC52" s="175">
        <f ca="1">IF($B52="","",COUNTIF(Penalties!$X49:$AB49,AC$51))</f>
        <v>0</v>
      </c>
      <c r="AD52" s="175">
        <f ca="1">IF($B52="","",COUNTIF(Penalties!$X49:$AB49,AD$51))</f>
        <v>0</v>
      </c>
      <c r="AE52" s="175">
        <f ca="1">IF($B52="","",COUNTIF(Penalties!$X49:$AB49,AE$51))</f>
        <v>0</v>
      </c>
      <c r="AF52" s="175">
        <f ca="1">IF($B52="","",COUNTIF(Penalties!$X49:$AB49,AF$51))</f>
        <v>0</v>
      </c>
      <c r="AG52" s="175">
        <f ca="1">IF($B52="","",COUNTIF(Penalties!$X49:$AB49,AG$51))</f>
        <v>0</v>
      </c>
      <c r="AH52" s="170">
        <f ca="1">IF(B52="","",SUM(S52:AG52))</f>
        <v>0</v>
      </c>
      <c r="AI52" s="171">
        <f ca="1">IF(B52="","",SUM(R52,AH52))</f>
        <v>0</v>
      </c>
      <c r="AJ52" s="171" t="str">
        <f ca="1">IF(B52="","",IF(Penalties!AC49="PM",1,""))</f>
        <v/>
      </c>
      <c r="AK52" s="171" t="str">
        <f ca="1">IF(B52="","",IF(Penalties!AC49="G",1,""))</f>
        <v/>
      </c>
      <c r="AL52" s="171" t="str">
        <f ca="1">IF(B52="","",IF(Penalties!AC49="N",1,""))</f>
        <v/>
      </c>
      <c r="AM52" s="171" t="str">
        <f ca="1">IF(B52="","",IF(Penalties!AC49="Z",1,""))</f>
        <v/>
      </c>
    </row>
    <row r="53" spans="1:39">
      <c r="A53" s="1207"/>
      <c r="B53" s="1207"/>
      <c r="C53" s="1208"/>
      <c r="D53" s="115" t="s">
        <v>259</v>
      </c>
      <c r="E53" s="174">
        <f ca="1">IF($B52="","",COUNTIF(Penalties!$AG49:$AZ49,E$51))</f>
        <v>1</v>
      </c>
      <c r="F53" s="174">
        <f ca="1">IF($B52="","",COUNTIF(Penalties!$AG49:$AZ49,F$51))</f>
        <v>0</v>
      </c>
      <c r="G53" s="174">
        <f ca="1">IF($B52="","",COUNTIF(Penalties!$AG49:$AZ49,G$51))</f>
        <v>0</v>
      </c>
      <c r="H53" s="174">
        <f ca="1">IF($B52="","",COUNTIF(Penalties!$AG49:$AZ49,H$51))</f>
        <v>1</v>
      </c>
      <c r="I53" s="174">
        <f ca="1">IF($B52="","",COUNTIF(Penalties!$AG49:$AZ49,I$51))</f>
        <v>0</v>
      </c>
      <c r="J53" s="174">
        <f ca="1">IF($B52="","",COUNTIF(Penalties!$AG49:$AZ49,J$51))</f>
        <v>0</v>
      </c>
      <c r="K53" s="174">
        <f ca="1">IF($B52="","",COUNTIF(Penalties!$AG49:$AZ49,K$51))</f>
        <v>0</v>
      </c>
      <c r="L53" s="174">
        <f ca="1">IF($B52="","",COUNTIF(Penalties!$AG49:$AZ49,L$51))</f>
        <v>0</v>
      </c>
      <c r="M53" s="174">
        <f ca="1">IF($B52="","",COUNTIF(Penalties!$AG49:$AZ49,M$51))</f>
        <v>0</v>
      </c>
      <c r="N53" s="174">
        <f ca="1">IF($B52="","",COUNTIF(Penalties!$AG49:$AZ49,N$51))</f>
        <v>0</v>
      </c>
      <c r="O53" s="174">
        <f ca="1">IF($B52="","",COUNTIF(Penalties!$AG49:$AZ49,O$51))</f>
        <v>0</v>
      </c>
      <c r="P53" s="174">
        <f ca="1">IF($B52="","",COUNTIF(Penalties!$AG49:$AZ49,P$51))</f>
        <v>0</v>
      </c>
      <c r="Q53" s="175">
        <f ca="1">IF(B52="","",SUM(E53:P53))</f>
        <v>2</v>
      </c>
      <c r="R53" s="175">
        <f ca="1">IF($B52="","",COUNTIF(Penalties!$BB49:$BF49,R$51))</f>
        <v>0</v>
      </c>
      <c r="S53" s="175">
        <f ca="1">IF($B52="","",COUNTIF(Penalties!$BB49:$BF49,S$51))</f>
        <v>0</v>
      </c>
      <c r="T53" s="175">
        <f ca="1">IF($B52="","",COUNTIF(Penalties!$BB49:$BF49,T$51))</f>
        <v>0</v>
      </c>
      <c r="U53" s="175">
        <f ca="1">IF($B52="","",COUNTIF(Penalties!$BB49:$BF49,U$51))</f>
        <v>0</v>
      </c>
      <c r="V53" s="175">
        <f ca="1">IF($B52="","",COUNTIF(Penalties!$BB49:$BF49,V$51))</f>
        <v>0</v>
      </c>
      <c r="W53" s="175">
        <f ca="1">IF($B52="","",COUNTIF(Penalties!$BB49:$BF49,W$51))</f>
        <v>0</v>
      </c>
      <c r="X53" s="175">
        <f ca="1">IF($B52="","",COUNTIF(Penalties!$BB49:$BF49,X$51))</f>
        <v>0</v>
      </c>
      <c r="Y53" s="175">
        <f ca="1">IF($B52="","",COUNTIF(Penalties!$BB49:$BF49,Y$51))</f>
        <v>0</v>
      </c>
      <c r="Z53" s="175">
        <f ca="1">IF($B52="","",COUNTIF(Penalties!$BB49:$BF49,Z$51))</f>
        <v>0</v>
      </c>
      <c r="AA53" s="175">
        <f ca="1">IF($B52="","",COUNTIF(Penalties!$BB49:$BF49,AA$51))</f>
        <v>0</v>
      </c>
      <c r="AB53" s="175">
        <f ca="1">IF($B52="","",COUNTIF(Penalties!$BB49:$BF49,AB$51))</f>
        <v>0</v>
      </c>
      <c r="AC53" s="175">
        <f ca="1">IF($B52="","",COUNTIF(Penalties!$BB49:$BF49,AC$51))</f>
        <v>0</v>
      </c>
      <c r="AD53" s="175">
        <f ca="1">IF($B52="","",COUNTIF(Penalties!$BB49:$BF49,AD$51))</f>
        <v>0</v>
      </c>
      <c r="AE53" s="175">
        <f ca="1">IF($B52="","",COUNTIF(Penalties!$BB49:$BF49,AE$51))</f>
        <v>0</v>
      </c>
      <c r="AF53" s="175">
        <f ca="1">IF($B52="","",COUNTIF(Penalties!$BB49:$BF49,AF$51))</f>
        <v>0</v>
      </c>
      <c r="AG53" s="175">
        <f ca="1">IF($B52="","",COUNTIF(Penalties!$BB49:$BF49,AG$51))</f>
        <v>0</v>
      </c>
      <c r="AH53" s="170">
        <f ca="1">IF(B52="","",SUM(S53:AG53))</f>
        <v>0</v>
      </c>
      <c r="AI53" s="171">
        <f ca="1">IF(B52="","",SUM(R53,AH53))</f>
        <v>0</v>
      </c>
      <c r="AJ53" s="171" t="str">
        <f ca="1">IF(B52="","",IF(Penalties!BG49="PM",1,""))</f>
        <v/>
      </c>
      <c r="AK53" s="171" t="str">
        <f ca="1">IF(B52="","",IF(Penalties!BG49="G",1,""))</f>
        <v/>
      </c>
      <c r="AL53" s="171" t="str">
        <f ca="1">IF(B52="","",IF(Penalties!BG49="N",1,""))</f>
        <v/>
      </c>
      <c r="AM53" s="171" t="str">
        <f ca="1">IF(B52="","",IF(Penalties!BG49="Z",1,""))</f>
        <v/>
      </c>
    </row>
    <row r="54" spans="1:39">
      <c r="A54" s="1206">
        <f>A52+1</f>
        <v>2</v>
      </c>
      <c r="B54" s="1206" t="str">
        <f ca="1">IF(Rosters!H12="","",Rosters!H12)</f>
        <v>3CC</v>
      </c>
      <c r="C54" s="1209" t="str">
        <f ca="1">IF(Rosters!I12="","",Rosters!I12)</f>
        <v>Roxanna Hardplace</v>
      </c>
      <c r="D54" s="119" t="s">
        <v>256</v>
      </c>
      <c r="E54" s="100">
        <f ca="1">IF($B54="","",COUNTIF(Penalties!$C51:$V51,E$51))</f>
        <v>0</v>
      </c>
      <c r="F54" s="100">
        <f ca="1">IF($B54="","",COUNTIF(Penalties!$C51:$V51,F$51))</f>
        <v>0</v>
      </c>
      <c r="G54" s="100">
        <f ca="1">IF($B54="","",COUNTIF(Penalties!$C51:$V51,G$51))</f>
        <v>0</v>
      </c>
      <c r="H54" s="100">
        <f ca="1">IF($B54="","",COUNTIF(Penalties!$C51:$V51,H$51))</f>
        <v>0</v>
      </c>
      <c r="I54" s="100">
        <f ca="1">IF($B54="","",COUNTIF(Penalties!$C51:$V51,I$51))</f>
        <v>0</v>
      </c>
      <c r="J54" s="100">
        <f ca="1">IF($B54="","",COUNTIF(Penalties!$C51:$V51,J$51))</f>
        <v>0</v>
      </c>
      <c r="K54" s="100">
        <f ca="1">IF($B54="","",COUNTIF(Penalties!$C51:$V51,K$51))</f>
        <v>0</v>
      </c>
      <c r="L54" s="100">
        <f ca="1">IF($B54="","",COUNTIF(Penalties!$C51:$V51,L$51))</f>
        <v>0</v>
      </c>
      <c r="M54" s="100">
        <f ca="1">IF($B54="","",COUNTIF(Penalties!$C51:$V51,M$51))</f>
        <v>0</v>
      </c>
      <c r="N54" s="100">
        <f ca="1">IF($B54="","",COUNTIF(Penalties!$C51:$V51,N$51))</f>
        <v>0</v>
      </c>
      <c r="O54" s="100">
        <f ca="1">IF($B54="","",COUNTIF(Penalties!$C51:$V51,O$51))</f>
        <v>0</v>
      </c>
      <c r="P54" s="100">
        <f ca="1">IF($B54="","",COUNTIF(Penalties!$C51:$V51,P$51))</f>
        <v>0</v>
      </c>
      <c r="Q54" s="101">
        <f ca="1">IF(B54="","",SUM(E54:P54))</f>
        <v>0</v>
      </c>
      <c r="R54" s="101">
        <f ca="1">IF($B54="","",COUNTIF(Penalties!$X51:$AB51,R$51))</f>
        <v>0</v>
      </c>
      <c r="S54" s="119">
        <f ca="1">IF($B54="","",COUNTIF(Penalties!$X51:$AB51,S$51))</f>
        <v>0</v>
      </c>
      <c r="T54" s="119">
        <f ca="1">IF($B54="","",COUNTIF(Penalties!$X51:$AB51,T$51))</f>
        <v>0</v>
      </c>
      <c r="U54" s="119">
        <f ca="1">IF($B54="","",COUNTIF(Penalties!$X51:$AB51,U$51))</f>
        <v>0</v>
      </c>
      <c r="V54" s="119">
        <f ca="1">IF($B54="","",COUNTIF(Penalties!$X51:$AB51,V$51))</f>
        <v>0</v>
      </c>
      <c r="W54" s="119">
        <f ca="1">IF($B54="","",COUNTIF(Penalties!$X51:$AB51,W$51))</f>
        <v>0</v>
      </c>
      <c r="X54" s="119">
        <f ca="1">IF($B54="","",COUNTIF(Penalties!$X51:$AB51,X$51))</f>
        <v>0</v>
      </c>
      <c r="Y54" s="119">
        <f ca="1">IF($B54="","",COUNTIF(Penalties!$X51:$AB51,Y$51))</f>
        <v>0</v>
      </c>
      <c r="Z54" s="119">
        <f ca="1">IF($B54="","",COUNTIF(Penalties!$X51:$AB51,Z$51))</f>
        <v>0</v>
      </c>
      <c r="AA54" s="119">
        <f ca="1">IF($B54="","",COUNTIF(Penalties!$X51:$AB51,AA$51))</f>
        <v>0</v>
      </c>
      <c r="AB54" s="119">
        <f ca="1">IF($B54="","",COUNTIF(Penalties!$X51:$AB51,AB$51))</f>
        <v>1</v>
      </c>
      <c r="AC54" s="119">
        <f ca="1">IF($B54="","",COUNTIF(Penalties!$X51:$AB51,AC$51))</f>
        <v>0</v>
      </c>
      <c r="AD54" s="119">
        <f ca="1">IF($B54="","",COUNTIF(Penalties!$X51:$AB51,AD$51))</f>
        <v>0</v>
      </c>
      <c r="AE54" s="119">
        <f ca="1">IF($B54="","",COUNTIF(Penalties!$X51:$AB51,AE$51))</f>
        <v>0</v>
      </c>
      <c r="AF54" s="119">
        <f ca="1">IF($B54="","",COUNTIF(Penalties!$X51:$AB51,AF$51))</f>
        <v>0</v>
      </c>
      <c r="AG54" s="119">
        <f ca="1">IF($B54="","",COUNTIF(Penalties!$X51:$AB51,AG$51))</f>
        <v>0</v>
      </c>
      <c r="AH54" s="172">
        <f ca="1">IF(B54="","",SUM(S54:AG54))</f>
        <v>1</v>
      </c>
      <c r="AI54" s="173">
        <f ca="1">IF(B54="","",SUM(R54,AH54))</f>
        <v>1</v>
      </c>
      <c r="AJ54" s="173" t="str">
        <f ca="1">IF(B54="","",IF(Penalties!AC51="PM",1,""))</f>
        <v/>
      </c>
      <c r="AK54" s="173" t="str">
        <f ca="1">IF(B54="","",IF(Penalties!AC51="G",1,""))</f>
        <v/>
      </c>
      <c r="AL54" s="173" t="str">
        <f ca="1">IF(B54="","",IF(Penalties!AC51="N",1,""))</f>
        <v/>
      </c>
      <c r="AM54" s="173" t="str">
        <f ca="1">IF(B54="","",IF(Penalties!AC51="Z",1,""))</f>
        <v/>
      </c>
    </row>
    <row r="55" spans="1:39">
      <c r="A55" s="1206"/>
      <c r="B55" s="1206"/>
      <c r="C55" s="1209"/>
      <c r="D55" s="119" t="s">
        <v>259</v>
      </c>
      <c r="E55" s="100">
        <f ca="1">IF($B54="","",COUNTIF(Penalties!$AG51:$AZ51,E$51))</f>
        <v>0</v>
      </c>
      <c r="F55" s="100">
        <f ca="1">IF($B54="","",COUNTIF(Penalties!$AG51:$AZ51,F$51))</f>
        <v>0</v>
      </c>
      <c r="G55" s="100">
        <f ca="1">IF($B54="","",COUNTIF(Penalties!$AG51:$AZ51,G$51))</f>
        <v>0</v>
      </c>
      <c r="H55" s="100">
        <f ca="1">IF($B54="","",COUNTIF(Penalties!$AG51:$AZ51,H$51))</f>
        <v>0</v>
      </c>
      <c r="I55" s="100">
        <f ca="1">IF($B54="","",COUNTIF(Penalties!$AG51:$AZ51,I$51))</f>
        <v>0</v>
      </c>
      <c r="J55" s="100">
        <f ca="1">IF($B54="","",COUNTIF(Penalties!$AG51:$AZ51,J$51))</f>
        <v>0</v>
      </c>
      <c r="K55" s="100">
        <f ca="1">IF($B54="","",COUNTIF(Penalties!$AG51:$AZ51,K$51))</f>
        <v>0</v>
      </c>
      <c r="L55" s="100">
        <f ca="1">IF($B54="","",COUNTIF(Penalties!$AG51:$AZ51,L$51))</f>
        <v>0</v>
      </c>
      <c r="M55" s="100">
        <f ca="1">IF($B54="","",COUNTIF(Penalties!$AG51:$AZ51,M$51))</f>
        <v>0</v>
      </c>
      <c r="N55" s="100">
        <f ca="1">IF($B54="","",COUNTIF(Penalties!$AG51:$AZ51,N$51))</f>
        <v>0</v>
      </c>
      <c r="O55" s="100">
        <f ca="1">IF($B54="","",COUNTIF(Penalties!$AG51:$AZ51,O$51))</f>
        <v>0</v>
      </c>
      <c r="P55" s="100">
        <f ca="1">IF($B54="","",COUNTIF(Penalties!$AG51:$AZ51,P$51))</f>
        <v>0</v>
      </c>
      <c r="Q55" s="101">
        <f ca="1">IF(B54="","",SUM(E55:P55))</f>
        <v>0</v>
      </c>
      <c r="R55" s="101">
        <f ca="1">IF($B54="","",COUNTIF(Penalties!$BB51:$BF51,R$51))</f>
        <v>0</v>
      </c>
      <c r="S55" s="119">
        <f ca="1">IF($B54="","",COUNTIF(Penalties!$BB51:$BF51,S$51))</f>
        <v>0</v>
      </c>
      <c r="T55" s="119">
        <f ca="1">IF($B54="","",COUNTIF(Penalties!$BB51:$BF51,T$51))</f>
        <v>0</v>
      </c>
      <c r="U55" s="119">
        <f ca="1">IF($B54="","",COUNTIF(Penalties!$BB51:$BF51,U$51))</f>
        <v>0</v>
      </c>
      <c r="V55" s="119">
        <f ca="1">IF($B54="","",COUNTIF(Penalties!$BB51:$BF51,V$51))</f>
        <v>0</v>
      </c>
      <c r="W55" s="119">
        <f ca="1">IF($B54="","",COUNTIF(Penalties!$BB51:$BF51,W$51))</f>
        <v>0</v>
      </c>
      <c r="X55" s="119">
        <f ca="1">IF($B54="","",COUNTIF(Penalties!$BB51:$BF51,X$51))</f>
        <v>0</v>
      </c>
      <c r="Y55" s="119">
        <f ca="1">IF($B54="","",COUNTIF(Penalties!$BB51:$BF51,Y$51))</f>
        <v>0</v>
      </c>
      <c r="Z55" s="119">
        <f ca="1">IF($B54="","",COUNTIF(Penalties!$BB51:$BF51,Z$51))</f>
        <v>0</v>
      </c>
      <c r="AA55" s="119">
        <f ca="1">IF($B54="","",COUNTIF(Penalties!$BB51:$BF51,AA$51))</f>
        <v>0</v>
      </c>
      <c r="AB55" s="119">
        <f ca="1">IF($B54="","",COUNTIF(Penalties!$BB51:$BF51,AB$51))</f>
        <v>0</v>
      </c>
      <c r="AC55" s="119">
        <f ca="1">IF($B54="","",COUNTIF(Penalties!$BB51:$BF51,AC$51))</f>
        <v>0</v>
      </c>
      <c r="AD55" s="119">
        <f ca="1">IF($B54="","",COUNTIF(Penalties!$BB51:$BF51,AD$51))</f>
        <v>0</v>
      </c>
      <c r="AE55" s="119">
        <f ca="1">IF($B54="","",COUNTIF(Penalties!$BB51:$BF51,AE$51))</f>
        <v>0</v>
      </c>
      <c r="AF55" s="119">
        <f ca="1">IF($B54="","",COUNTIF(Penalties!$BB51:$BF51,AF$51))</f>
        <v>0</v>
      </c>
      <c r="AG55" s="119">
        <f ca="1">IF($B54="","",COUNTIF(Penalties!$BB51:$BF51,AG$51))</f>
        <v>0</v>
      </c>
      <c r="AH55" s="172">
        <f ca="1">IF(B54="","",SUM(S55:AG55))</f>
        <v>0</v>
      </c>
      <c r="AI55" s="173">
        <f ca="1">IF(B54="","",SUM(R55,AH55))</f>
        <v>0</v>
      </c>
      <c r="AJ55" s="173" t="str">
        <f ca="1">IF(B54="","",IF(Penalties!BG51="PM",1,""))</f>
        <v/>
      </c>
      <c r="AK55" s="173" t="str">
        <f ca="1">IF(B54="","",IF(Penalties!BG51="G",1,""))</f>
        <v/>
      </c>
      <c r="AL55" s="173" t="str">
        <f ca="1">IF(B54="","",IF(Penalties!BG51="N",1,""))</f>
        <v/>
      </c>
      <c r="AM55" s="173" t="str">
        <f ca="1">IF(B54="","",IF(Penalties!BG51="Z",1,""))</f>
        <v/>
      </c>
    </row>
    <row r="56" spans="1:39">
      <c r="A56" s="1207">
        <f>A54+1</f>
        <v>3</v>
      </c>
      <c r="B56" s="1207" t="str">
        <f ca="1">IF(Rosters!H13="","",Rosters!H13)</f>
        <v>5</v>
      </c>
      <c r="C56" s="1208" t="str">
        <f ca="1">IF(Rosters!I13="","",Rosters!I13)</f>
        <v>Sista Slit'chya</v>
      </c>
      <c r="D56" s="115" t="s">
        <v>256</v>
      </c>
      <c r="E56" s="174">
        <f ca="1">IF($B56="","",COUNTIF(Penalties!$C53:$V53,E$51))</f>
        <v>0</v>
      </c>
      <c r="F56" s="174">
        <f ca="1">IF($B56="","",COUNTIF(Penalties!$C53:$V53,F$51))</f>
        <v>0</v>
      </c>
      <c r="G56" s="174">
        <f ca="1">IF($B56="","",COUNTIF(Penalties!$C53:$V53,G$51))</f>
        <v>0</v>
      </c>
      <c r="H56" s="174">
        <f ca="1">IF($B56="","",COUNTIF(Penalties!$C53:$V53,H$51))</f>
        <v>0</v>
      </c>
      <c r="I56" s="174">
        <f ca="1">IF($B56="","",COUNTIF(Penalties!$C53:$V53,I$51))</f>
        <v>1</v>
      </c>
      <c r="J56" s="174">
        <f ca="1">IF($B56="","",COUNTIF(Penalties!$C53:$V53,J$51))</f>
        <v>0</v>
      </c>
      <c r="K56" s="174">
        <f ca="1">IF($B56="","",COUNTIF(Penalties!$C53:$V53,K$51))</f>
        <v>0</v>
      </c>
      <c r="L56" s="174">
        <f ca="1">IF($B56="","",COUNTIF(Penalties!$C53:$V53,L$51))</f>
        <v>0</v>
      </c>
      <c r="M56" s="174">
        <f ca="1">IF($B56="","",COUNTIF(Penalties!$C53:$V53,M$51))</f>
        <v>0</v>
      </c>
      <c r="N56" s="174">
        <f ca="1">IF($B56="","",COUNTIF(Penalties!$C53:$V53,N$51))</f>
        <v>0</v>
      </c>
      <c r="O56" s="174">
        <f ca="1">IF($B56="","",COUNTIF(Penalties!$C53:$V53,O$51))</f>
        <v>0</v>
      </c>
      <c r="P56" s="174">
        <f ca="1">IF($B56="","",COUNTIF(Penalties!$C53:$V53,P$51))</f>
        <v>0</v>
      </c>
      <c r="Q56" s="175">
        <f ca="1">IF(B56="","",SUM(E56:P56))</f>
        <v>1</v>
      </c>
      <c r="R56" s="175">
        <f ca="1">IF($B56="","",COUNTIF(Penalties!$X53:$AB53,R$51))</f>
        <v>0</v>
      </c>
      <c r="S56" s="115">
        <f ca="1">IF($B56="","",COUNTIF(Penalties!$X53:$AB53,S$51))</f>
        <v>0</v>
      </c>
      <c r="T56" s="115">
        <f ca="1">IF($B56="","",COUNTIF(Penalties!$X53:$AB53,T$51))</f>
        <v>0</v>
      </c>
      <c r="U56" s="115">
        <f ca="1">IF($B56="","",COUNTIF(Penalties!$X53:$AB53,U$51))</f>
        <v>0</v>
      </c>
      <c r="V56" s="115">
        <f ca="1">IF($B56="","",COUNTIF(Penalties!$X53:$AB53,V$51))</f>
        <v>0</v>
      </c>
      <c r="W56" s="115">
        <f ca="1">IF($B56="","",COUNTIF(Penalties!$X53:$AB53,W$51))</f>
        <v>0</v>
      </c>
      <c r="X56" s="115">
        <f ca="1">IF($B56="","",COUNTIF(Penalties!$X53:$AB53,X$51))</f>
        <v>0</v>
      </c>
      <c r="Y56" s="115">
        <f ca="1">IF($B56="","",COUNTIF(Penalties!$X53:$AB53,Y$51))</f>
        <v>0</v>
      </c>
      <c r="Z56" s="115">
        <f ca="1">IF($B56="","",COUNTIF(Penalties!$X53:$AB53,Z$51))</f>
        <v>0</v>
      </c>
      <c r="AA56" s="115">
        <f ca="1">IF($B56="","",COUNTIF(Penalties!$X53:$AB53,AA$51))</f>
        <v>0</v>
      </c>
      <c r="AB56" s="115">
        <f ca="1">IF($B56="","",COUNTIF(Penalties!$X53:$AB53,AB$51))</f>
        <v>0</v>
      </c>
      <c r="AC56" s="115">
        <f ca="1">IF($B56="","",COUNTIF(Penalties!$X53:$AB53,AC$51))</f>
        <v>0</v>
      </c>
      <c r="AD56" s="115">
        <f ca="1">IF($B56="","",COUNTIF(Penalties!$X53:$AB53,AD$51))</f>
        <v>0</v>
      </c>
      <c r="AE56" s="115">
        <f ca="1">IF($B56="","",COUNTIF(Penalties!$X53:$AB53,AE$51))</f>
        <v>0</v>
      </c>
      <c r="AF56" s="115">
        <f ca="1">IF($B56="","",COUNTIF(Penalties!$X53:$AB53,AF$51))</f>
        <v>0</v>
      </c>
      <c r="AG56" s="115">
        <f ca="1">IF($B56="","",COUNTIF(Penalties!$X53:$AB53,AG$51))</f>
        <v>0</v>
      </c>
      <c r="AH56" s="170">
        <f ca="1">IF(B56="","",SUM(S56:AG56))</f>
        <v>0</v>
      </c>
      <c r="AI56" s="171">
        <f ca="1">IF(B56="","",SUM(R56,AH56))</f>
        <v>0</v>
      </c>
      <c r="AJ56" s="171" t="str">
        <f ca="1">IF(B56="","",IF(Penalties!AC53="PM",1,""))</f>
        <v/>
      </c>
      <c r="AK56" s="171" t="str">
        <f ca="1">IF(B56="","",IF(Penalties!AC53="G",1,""))</f>
        <v/>
      </c>
      <c r="AL56" s="171" t="str">
        <f ca="1">IF(B56="","",IF(Penalties!AC53="N",1,""))</f>
        <v/>
      </c>
      <c r="AM56" s="171" t="str">
        <f ca="1">IF(B56="","",IF(Penalties!AC53="Z",1,""))</f>
        <v/>
      </c>
    </row>
    <row r="57" spans="1:39">
      <c r="A57" s="1207"/>
      <c r="B57" s="1207"/>
      <c r="C57" s="1208"/>
      <c r="D57" s="115" t="s">
        <v>259</v>
      </c>
      <c r="E57" s="174">
        <f ca="1">IF($B56="","",COUNTIF(Penalties!$AG53:$AZ53,E$51))</f>
        <v>0</v>
      </c>
      <c r="F57" s="174">
        <f ca="1">IF($B56="","",COUNTIF(Penalties!$AG53:$AZ53,F$51))</f>
        <v>0</v>
      </c>
      <c r="G57" s="174">
        <f ca="1">IF($B56="","",COUNTIF(Penalties!$AG53:$AZ53,G$51))</f>
        <v>0</v>
      </c>
      <c r="H57" s="174">
        <f ca="1">IF($B56="","",COUNTIF(Penalties!$AG53:$AZ53,H$51))</f>
        <v>0</v>
      </c>
      <c r="I57" s="174">
        <f ca="1">IF($B56="","",COUNTIF(Penalties!$AG53:$AZ53,I$51))</f>
        <v>0</v>
      </c>
      <c r="J57" s="174">
        <f ca="1">IF($B56="","",COUNTIF(Penalties!$AG53:$AZ53,J$51))</f>
        <v>0</v>
      </c>
      <c r="K57" s="174">
        <f ca="1">IF($B56="","",COUNTIF(Penalties!$AG53:$AZ53,K$51))</f>
        <v>0</v>
      </c>
      <c r="L57" s="174">
        <f ca="1">IF($B56="","",COUNTIF(Penalties!$AG53:$AZ53,L$51))</f>
        <v>0</v>
      </c>
      <c r="M57" s="174">
        <f ca="1">IF($B56="","",COUNTIF(Penalties!$AG53:$AZ53,M$51))</f>
        <v>0</v>
      </c>
      <c r="N57" s="174">
        <f ca="1">IF($B56="","",COUNTIF(Penalties!$AG53:$AZ53,N$51))</f>
        <v>0</v>
      </c>
      <c r="O57" s="174">
        <f ca="1">IF($B56="","",COUNTIF(Penalties!$AG53:$AZ53,O$51))</f>
        <v>0</v>
      </c>
      <c r="P57" s="174">
        <f ca="1">IF($B56="","",COUNTIF(Penalties!$AG53:$AZ53,P$51))</f>
        <v>0</v>
      </c>
      <c r="Q57" s="175">
        <f ca="1">IF(B56="","",SUM(E57:P57))</f>
        <v>0</v>
      </c>
      <c r="R57" s="175">
        <f ca="1">IF($B56="","",COUNTIF(Penalties!$BB53:$BF53,R$51))</f>
        <v>0</v>
      </c>
      <c r="S57" s="115">
        <f ca="1">IF($B56="","",COUNTIF(Penalties!$BB53:$BF53,S$51))</f>
        <v>0</v>
      </c>
      <c r="T57" s="115">
        <f ca="1">IF($B56="","",COUNTIF(Penalties!$BB53:$BF53,T$51))</f>
        <v>0</v>
      </c>
      <c r="U57" s="115">
        <f ca="1">IF($B56="","",COUNTIF(Penalties!$BB53:$BF53,U$51))</f>
        <v>0</v>
      </c>
      <c r="V57" s="115">
        <f ca="1">IF($B56="","",COUNTIF(Penalties!$BB53:$BF53,V$51))</f>
        <v>0</v>
      </c>
      <c r="W57" s="115">
        <f ca="1">IF($B56="","",COUNTIF(Penalties!$BB53:$BF53,W$51))</f>
        <v>0</v>
      </c>
      <c r="X57" s="115">
        <f ca="1">IF($B56="","",COUNTIF(Penalties!$BB53:$BF53,X$51))</f>
        <v>0</v>
      </c>
      <c r="Y57" s="115">
        <f ca="1">IF($B56="","",COUNTIF(Penalties!$BB53:$BF53,Y$51))</f>
        <v>0</v>
      </c>
      <c r="Z57" s="115">
        <f ca="1">IF($B56="","",COUNTIF(Penalties!$BB53:$BF53,Z$51))</f>
        <v>0</v>
      </c>
      <c r="AA57" s="115">
        <f ca="1">IF($B56="","",COUNTIF(Penalties!$BB53:$BF53,AA$51))</f>
        <v>0</v>
      </c>
      <c r="AB57" s="115">
        <f ca="1">IF($B56="","",COUNTIF(Penalties!$BB53:$BF53,AB$51))</f>
        <v>0</v>
      </c>
      <c r="AC57" s="115">
        <f ca="1">IF($B56="","",COUNTIF(Penalties!$BB53:$BF53,AC$51))</f>
        <v>0</v>
      </c>
      <c r="AD57" s="115">
        <f ca="1">IF($B56="","",COUNTIF(Penalties!$BB53:$BF53,AD$51))</f>
        <v>0</v>
      </c>
      <c r="AE57" s="115">
        <f ca="1">IF($B56="","",COUNTIF(Penalties!$BB53:$BF53,AE$51))</f>
        <v>0</v>
      </c>
      <c r="AF57" s="115">
        <f ca="1">IF($B56="","",COUNTIF(Penalties!$BB53:$BF53,AF$51))</f>
        <v>0</v>
      </c>
      <c r="AG57" s="115">
        <f ca="1">IF($B56="","",COUNTIF(Penalties!$BB53:$BF53,AG$51))</f>
        <v>0</v>
      </c>
      <c r="AH57" s="170">
        <f ca="1">IF(B56="","",SUM(S57:AG57))</f>
        <v>0</v>
      </c>
      <c r="AI57" s="171">
        <f ca="1">IF(B56="","",SUM(R57,AH57))</f>
        <v>0</v>
      </c>
      <c r="AJ57" s="171" t="str">
        <f ca="1">IF(B56="","",IF(Penalties!BG53="PM",1,""))</f>
        <v/>
      </c>
      <c r="AK57" s="171" t="str">
        <f ca="1">IF(B56="","",IF(Penalties!BG53="G",1,""))</f>
        <v/>
      </c>
      <c r="AL57" s="171" t="str">
        <f ca="1">IF(B56="","",IF(Penalties!BG53="N",1,""))</f>
        <v/>
      </c>
      <c r="AM57" s="171" t="str">
        <f ca="1">IF(B56="","",IF(Penalties!BG53="Z",1,""))</f>
        <v/>
      </c>
    </row>
    <row r="58" spans="1:39">
      <c r="A58" s="1206">
        <f>A56+1</f>
        <v>4</v>
      </c>
      <c r="B58" s="1206" t="str">
        <f ca="1">IF(Rosters!H14="","",Rosters!H14)</f>
        <v>6</v>
      </c>
      <c r="C58" s="1209" t="str">
        <f ca="1">IF(Rosters!I14="","",Rosters!I14)</f>
        <v>Elle McFearsome</v>
      </c>
      <c r="D58" s="119" t="s">
        <v>256</v>
      </c>
      <c r="E58" s="100">
        <f ca="1">IF($B58="","",COUNTIF(Penalties!$C55:$V55,E$51))</f>
        <v>0</v>
      </c>
      <c r="F58" s="100">
        <f ca="1">IF($B58="","",COUNTIF(Penalties!$C55:$V55,F$51))</f>
        <v>1</v>
      </c>
      <c r="G58" s="100">
        <f ca="1">IF($B58="","",COUNTIF(Penalties!$C55:$V55,G$51))</f>
        <v>0</v>
      </c>
      <c r="H58" s="100">
        <f ca="1">IF($B58="","",COUNTIF(Penalties!$C55:$V55,H$51))</f>
        <v>0</v>
      </c>
      <c r="I58" s="100">
        <f ca="1">IF($B58="","",COUNTIF(Penalties!$C55:$V55,I$51))</f>
        <v>0</v>
      </c>
      <c r="J58" s="100">
        <f ca="1">IF($B58="","",COUNTIF(Penalties!$C55:$V55,J$51))</f>
        <v>0</v>
      </c>
      <c r="K58" s="100">
        <f ca="1">IF($B58="","",COUNTIF(Penalties!$C55:$V55,K$51))</f>
        <v>0</v>
      </c>
      <c r="L58" s="100">
        <f ca="1">IF($B58="","",COUNTIF(Penalties!$C55:$V55,L$51))</f>
        <v>0</v>
      </c>
      <c r="M58" s="100">
        <f ca="1">IF($B58="","",COUNTIF(Penalties!$C55:$V55,M$51))</f>
        <v>0</v>
      </c>
      <c r="N58" s="100">
        <f ca="1">IF($B58="","",COUNTIF(Penalties!$C55:$V55,N$51))</f>
        <v>0</v>
      </c>
      <c r="O58" s="100">
        <f ca="1">IF($B58="","",COUNTIF(Penalties!$C55:$V55,O$51))</f>
        <v>0</v>
      </c>
      <c r="P58" s="100">
        <f ca="1">IF($B58="","",COUNTIF(Penalties!$C55:$V55,P$51))</f>
        <v>0</v>
      </c>
      <c r="Q58" s="101">
        <f ca="1">IF(B58="","",SUM(E58:P58))</f>
        <v>1</v>
      </c>
      <c r="R58" s="101">
        <f ca="1">IF($B58="","",COUNTIF(Penalties!$X55:$AB55,R$51))</f>
        <v>0</v>
      </c>
      <c r="S58" s="119">
        <f ca="1">IF($B58="","",COUNTIF(Penalties!$X55:$AB55,S$51))</f>
        <v>0</v>
      </c>
      <c r="T58" s="119">
        <f ca="1">IF($B58="","",COUNTIF(Penalties!$X55:$AB55,T$51))</f>
        <v>0</v>
      </c>
      <c r="U58" s="119">
        <f ca="1">IF($B58="","",COUNTIF(Penalties!$X55:$AB55,U$51))</f>
        <v>0</v>
      </c>
      <c r="V58" s="119">
        <f ca="1">IF($B58="","",COUNTIF(Penalties!$X55:$AB55,V$51))</f>
        <v>0</v>
      </c>
      <c r="W58" s="119">
        <f ca="1">IF($B58="","",COUNTIF(Penalties!$X55:$AB55,W$51))</f>
        <v>0</v>
      </c>
      <c r="X58" s="119">
        <f ca="1">IF($B58="","",COUNTIF(Penalties!$X55:$AB55,X$51))</f>
        <v>0</v>
      </c>
      <c r="Y58" s="119">
        <f ca="1">IF($B58="","",COUNTIF(Penalties!$X55:$AB55,Y$51))</f>
        <v>0</v>
      </c>
      <c r="Z58" s="119">
        <f ca="1">IF($B58="","",COUNTIF(Penalties!$X55:$AB55,Z$51))</f>
        <v>0</v>
      </c>
      <c r="AA58" s="119">
        <f ca="1">IF($B58="","",COUNTIF(Penalties!$X55:$AB55,AA$51))</f>
        <v>0</v>
      </c>
      <c r="AB58" s="119">
        <f ca="1">IF($B58="","",COUNTIF(Penalties!$X55:$AB55,AB$51))</f>
        <v>0</v>
      </c>
      <c r="AC58" s="119">
        <f ca="1">IF($B58="","",COUNTIF(Penalties!$X55:$AB55,AC$51))</f>
        <v>0</v>
      </c>
      <c r="AD58" s="119">
        <f ca="1">IF($B58="","",COUNTIF(Penalties!$X55:$AB55,AD$51))</f>
        <v>0</v>
      </c>
      <c r="AE58" s="119">
        <f ca="1">IF($B58="","",COUNTIF(Penalties!$X55:$AB55,AE$51))</f>
        <v>0</v>
      </c>
      <c r="AF58" s="119">
        <f ca="1">IF($B58="","",COUNTIF(Penalties!$X55:$AB55,AF$51))</f>
        <v>0</v>
      </c>
      <c r="AG58" s="119">
        <f ca="1">IF($B58="","",COUNTIF(Penalties!$X55:$AB55,AG$51))</f>
        <v>0</v>
      </c>
      <c r="AH58" s="172">
        <f ca="1">IF(B58="","",SUM(S58:AG58))</f>
        <v>0</v>
      </c>
      <c r="AI58" s="173">
        <f ca="1">IF(B58="","",SUM(R58,AH58))</f>
        <v>0</v>
      </c>
      <c r="AJ58" s="173" t="str">
        <f ca="1">IF(B58="","",IF(Penalties!AC55="PM",1,""))</f>
        <v/>
      </c>
      <c r="AK58" s="173" t="str">
        <f ca="1">IF(B58="","",IF(Penalties!AC55="G",1,""))</f>
        <v/>
      </c>
      <c r="AL58" s="173" t="str">
        <f ca="1">IF(B58="","",IF(Penalties!AC55="N",1,""))</f>
        <v/>
      </c>
      <c r="AM58" s="173" t="str">
        <f ca="1">IF(B58="","",IF(Penalties!AC55="Z",1,""))</f>
        <v/>
      </c>
    </row>
    <row r="59" spans="1:39">
      <c r="A59" s="1206"/>
      <c r="B59" s="1206"/>
      <c r="C59" s="1209"/>
      <c r="D59" s="119" t="s">
        <v>259</v>
      </c>
      <c r="E59" s="100">
        <f ca="1">IF($B58="","",COUNTIF(Penalties!$AG55:$AZ55,E$51))</f>
        <v>1</v>
      </c>
      <c r="F59" s="100">
        <f ca="1">IF($B58="","",COUNTIF(Penalties!$AG55:$AZ55,F$51))</f>
        <v>1</v>
      </c>
      <c r="G59" s="100">
        <f ca="1">IF($B58="","",COUNTIF(Penalties!$AG55:$AZ55,G$51))</f>
        <v>0</v>
      </c>
      <c r="H59" s="100">
        <f ca="1">IF($B58="","",COUNTIF(Penalties!$AG55:$AZ55,H$51))</f>
        <v>0</v>
      </c>
      <c r="I59" s="100">
        <f ca="1">IF($B58="","",COUNTIF(Penalties!$AG55:$AZ55,I$51))</f>
        <v>0</v>
      </c>
      <c r="J59" s="100">
        <f ca="1">IF($B58="","",COUNTIF(Penalties!$AG55:$AZ55,J$51))</f>
        <v>0</v>
      </c>
      <c r="K59" s="100">
        <f ca="1">IF($B58="","",COUNTIF(Penalties!$AG55:$AZ55,K$51))</f>
        <v>1</v>
      </c>
      <c r="L59" s="100">
        <f ca="1">IF($B58="","",COUNTIF(Penalties!$AG55:$AZ55,L$51))</f>
        <v>0</v>
      </c>
      <c r="M59" s="100">
        <f ca="1">IF($B58="","",COUNTIF(Penalties!$AG55:$AZ55,M$51))</f>
        <v>0</v>
      </c>
      <c r="N59" s="100">
        <f ca="1">IF($B58="","",COUNTIF(Penalties!$AG55:$AZ55,N$51))</f>
        <v>0</v>
      </c>
      <c r="O59" s="100">
        <f ca="1">IF($B58="","",COUNTIF(Penalties!$AG55:$AZ55,O$51))</f>
        <v>1</v>
      </c>
      <c r="P59" s="100">
        <f ca="1">IF($B58="","",COUNTIF(Penalties!$AG55:$AZ55,P$51))</f>
        <v>0</v>
      </c>
      <c r="Q59" s="101">
        <f ca="1">IF(B58="","",SUM(E59:P59))</f>
        <v>4</v>
      </c>
      <c r="R59" s="101">
        <f ca="1">IF($B58="","",COUNTIF(Penalties!$BB55:$BF55,R$51))</f>
        <v>1</v>
      </c>
      <c r="S59" s="119">
        <f ca="1">IF($B58="","",COUNTIF(Penalties!$BB55:$BF55,S$51))</f>
        <v>1</v>
      </c>
      <c r="T59" s="119">
        <f ca="1">IF($B58="","",COUNTIF(Penalties!$BB55:$BF55,T$51))</f>
        <v>0</v>
      </c>
      <c r="U59" s="119">
        <f ca="1">IF($B58="","",COUNTIF(Penalties!$BB55:$BF55,U$51))</f>
        <v>0</v>
      </c>
      <c r="V59" s="119">
        <f ca="1">IF($B58="","",COUNTIF(Penalties!$BB55:$BF55,V$51))</f>
        <v>0</v>
      </c>
      <c r="W59" s="119">
        <f ca="1">IF($B58="","",COUNTIF(Penalties!$BB55:$BF55,W$51))</f>
        <v>0</v>
      </c>
      <c r="X59" s="119">
        <f ca="1">IF($B58="","",COUNTIF(Penalties!$BB55:$BF55,X$51))</f>
        <v>0</v>
      </c>
      <c r="Y59" s="119">
        <f ca="1">IF($B58="","",COUNTIF(Penalties!$BB55:$BF55,Y$51))</f>
        <v>0</v>
      </c>
      <c r="Z59" s="119">
        <f ca="1">IF($B58="","",COUNTIF(Penalties!$BB55:$BF55,Z$51))</f>
        <v>0</v>
      </c>
      <c r="AA59" s="119">
        <f ca="1">IF($B58="","",COUNTIF(Penalties!$BB55:$BF55,AA$51))</f>
        <v>0</v>
      </c>
      <c r="AB59" s="119">
        <f ca="1">IF($B58="","",COUNTIF(Penalties!$BB55:$BF55,AB$51))</f>
        <v>0</v>
      </c>
      <c r="AC59" s="119">
        <f ca="1">IF($B58="","",COUNTIF(Penalties!$BB55:$BF55,AC$51))</f>
        <v>0</v>
      </c>
      <c r="AD59" s="119">
        <f ca="1">IF($B58="","",COUNTIF(Penalties!$BB55:$BF55,AD$51))</f>
        <v>0</v>
      </c>
      <c r="AE59" s="119">
        <f ca="1">IF($B58="","",COUNTIF(Penalties!$BB55:$BF55,AE$51))</f>
        <v>0</v>
      </c>
      <c r="AF59" s="119">
        <f ca="1">IF($B58="","",COUNTIF(Penalties!$BB55:$BF55,AF$51))</f>
        <v>0</v>
      </c>
      <c r="AG59" s="119">
        <f ca="1">IF($B58="","",COUNTIF(Penalties!$BB55:$BF55,AG$51))</f>
        <v>0</v>
      </c>
      <c r="AH59" s="172">
        <f ca="1">IF(B58="","",SUM(S59:AG59))</f>
        <v>1</v>
      </c>
      <c r="AI59" s="173">
        <f ca="1">IF(B58="","",SUM(R59,AH59))</f>
        <v>2</v>
      </c>
      <c r="AJ59" s="173" t="str">
        <f ca="1">IF(B58="","",IF(Penalties!BG55="PM",1,""))</f>
        <v/>
      </c>
      <c r="AK59" s="173" t="str">
        <f ca="1">IF(B58="","",IF(Penalties!BG55="G",1,""))</f>
        <v/>
      </c>
      <c r="AL59" s="173" t="str">
        <f ca="1">IF(B58="","",IF(Penalties!BG55="N",1,""))</f>
        <v/>
      </c>
      <c r="AM59" s="173" t="str">
        <f ca="1">IF(B58="","",IF(Penalties!BG55="Z",1,""))</f>
        <v/>
      </c>
    </row>
    <row r="60" spans="1:39">
      <c r="A60" s="1207">
        <f>A58+1</f>
        <v>5</v>
      </c>
      <c r="B60" s="1207" t="str">
        <f ca="1">IF(Rosters!H15="","",Rosters!H15)</f>
        <v>10</v>
      </c>
      <c r="C60" s="1208" t="str">
        <f ca="1">IF(Rosters!I15="","",Rosters!I15)</f>
        <v>Rock Candy</v>
      </c>
      <c r="D60" s="115" t="s">
        <v>256</v>
      </c>
      <c r="E60" s="174">
        <f ca="1">IF($B60="","",COUNTIF(Penalties!$C57:$V57,E$51))</f>
        <v>2</v>
      </c>
      <c r="F60" s="174">
        <f ca="1">IF($B60="","",COUNTIF(Penalties!$C57:$V57,F$51))</f>
        <v>1</v>
      </c>
      <c r="G60" s="174">
        <f ca="1">IF($B60="","",COUNTIF(Penalties!$C57:$V57,G$51))</f>
        <v>0</v>
      </c>
      <c r="H60" s="174">
        <f ca="1">IF($B60="","",COUNTIF(Penalties!$C57:$V57,H$51))</f>
        <v>1</v>
      </c>
      <c r="I60" s="174">
        <f ca="1">IF($B60="","",COUNTIF(Penalties!$C57:$V57,I$51))</f>
        <v>0</v>
      </c>
      <c r="J60" s="174">
        <f ca="1">IF($B60="","",COUNTIF(Penalties!$C57:$V57,J$51))</f>
        <v>0</v>
      </c>
      <c r="K60" s="174">
        <f ca="1">IF($B60="","",COUNTIF(Penalties!$C57:$V57,K$51))</f>
        <v>0</v>
      </c>
      <c r="L60" s="174">
        <f ca="1">IF($B60="","",COUNTIF(Penalties!$C57:$V57,L$51))</f>
        <v>0</v>
      </c>
      <c r="M60" s="174">
        <f ca="1">IF($B60="","",COUNTIF(Penalties!$C57:$V57,M$51))</f>
        <v>0</v>
      </c>
      <c r="N60" s="174">
        <f ca="1">IF($B60="","",COUNTIF(Penalties!$C57:$V57,N$51))</f>
        <v>1</v>
      </c>
      <c r="O60" s="174">
        <f ca="1">IF($B60="","",COUNTIF(Penalties!$C57:$V57,O$51))</f>
        <v>0</v>
      </c>
      <c r="P60" s="174">
        <f ca="1">IF($B60="","",COUNTIF(Penalties!$C57:$V57,P$51))</f>
        <v>0</v>
      </c>
      <c r="Q60" s="175">
        <f ca="1">IF(B60="","",SUM(E60:P60))</f>
        <v>5</v>
      </c>
      <c r="R60" s="175">
        <f ca="1">IF($B60="","",COUNTIF(Penalties!$X57:$AB57,R$51))</f>
        <v>1</v>
      </c>
      <c r="S60" s="115">
        <f ca="1">IF($B60="","",COUNTIF(Penalties!$X57:$AB57,S$51))</f>
        <v>0</v>
      </c>
      <c r="T60" s="115">
        <f ca="1">IF($B60="","",COUNTIF(Penalties!$X57:$AB57,T$51))</f>
        <v>0</v>
      </c>
      <c r="U60" s="115">
        <f ca="1">IF($B60="","",COUNTIF(Penalties!$X57:$AB57,U$51))</f>
        <v>0</v>
      </c>
      <c r="V60" s="115">
        <f ca="1">IF($B60="","",COUNTIF(Penalties!$X57:$AB57,V$51))</f>
        <v>0</v>
      </c>
      <c r="W60" s="115">
        <f ca="1">IF($B60="","",COUNTIF(Penalties!$X57:$AB57,W$51))</f>
        <v>0</v>
      </c>
      <c r="X60" s="115">
        <f ca="1">IF($B60="","",COUNTIF(Penalties!$X57:$AB57,X$51))</f>
        <v>0</v>
      </c>
      <c r="Y60" s="115">
        <f ca="1">IF($B60="","",COUNTIF(Penalties!$X57:$AB57,Y$51))</f>
        <v>0</v>
      </c>
      <c r="Z60" s="115">
        <f ca="1">IF($B60="","",COUNTIF(Penalties!$X57:$AB57,Z$51))</f>
        <v>0</v>
      </c>
      <c r="AA60" s="115">
        <f ca="1">IF($B60="","",COUNTIF(Penalties!$X57:$AB57,AA$51))</f>
        <v>0</v>
      </c>
      <c r="AB60" s="115">
        <f ca="1">IF($B60="","",COUNTIF(Penalties!$X57:$AB57,AB$51))</f>
        <v>0</v>
      </c>
      <c r="AC60" s="115">
        <f ca="1">IF($B60="","",COUNTIF(Penalties!$X57:$AB57,AC$51))</f>
        <v>0</v>
      </c>
      <c r="AD60" s="115">
        <f ca="1">IF($B60="","",COUNTIF(Penalties!$X57:$AB57,AD$51))</f>
        <v>0</v>
      </c>
      <c r="AE60" s="115">
        <f ca="1">IF($B60="","",COUNTIF(Penalties!$X57:$AB57,AE$51))</f>
        <v>0</v>
      </c>
      <c r="AF60" s="115">
        <f ca="1">IF($B60="","",COUNTIF(Penalties!$X57:$AB57,AF$51))</f>
        <v>0</v>
      </c>
      <c r="AG60" s="115">
        <f ca="1">IF($B60="","",COUNTIF(Penalties!$X57:$AB57,AG$51))</f>
        <v>0</v>
      </c>
      <c r="AH60" s="170">
        <f ca="1">IF(B60="","",SUM(S60:AG60))</f>
        <v>0</v>
      </c>
      <c r="AI60" s="171">
        <f ca="1">IF(B60="","",SUM(R60,AH60))</f>
        <v>1</v>
      </c>
      <c r="AJ60" s="171" t="str">
        <f ca="1">IF(B60="","",IF(Penalties!AC57="PM",1,""))</f>
        <v/>
      </c>
      <c r="AK60" s="171" t="str">
        <f ca="1">IF(B60="","",IF(Penalties!AC57="G",1,""))</f>
        <v/>
      </c>
      <c r="AL60" s="171" t="str">
        <f ca="1">IF(B60="","",IF(Penalties!AC57="N",1,""))</f>
        <v/>
      </c>
      <c r="AM60" s="171" t="str">
        <f ca="1">IF(B60="","",IF(Penalties!AC57="Z",1,""))</f>
        <v/>
      </c>
    </row>
    <row r="61" spans="1:39">
      <c r="A61" s="1207"/>
      <c r="B61" s="1207"/>
      <c r="C61" s="1208"/>
      <c r="D61" s="115" t="s">
        <v>259</v>
      </c>
      <c r="E61" s="174">
        <f ca="1">IF($B60="","",COUNTIF(Penalties!$AG57:$AZ57,E$51))</f>
        <v>0</v>
      </c>
      <c r="F61" s="174">
        <f ca="1">IF($B60="","",COUNTIF(Penalties!$AG57:$AZ57,F$51))</f>
        <v>0</v>
      </c>
      <c r="G61" s="174">
        <f ca="1">IF($B60="","",COUNTIF(Penalties!$AG57:$AZ57,G$51))</f>
        <v>1</v>
      </c>
      <c r="H61" s="174">
        <f ca="1">IF($B60="","",COUNTIF(Penalties!$AG57:$AZ57,H$51))</f>
        <v>2</v>
      </c>
      <c r="I61" s="174">
        <f ca="1">IF($B60="","",COUNTIF(Penalties!$AG57:$AZ57,I$51))</f>
        <v>0</v>
      </c>
      <c r="J61" s="174">
        <f ca="1">IF($B60="","",COUNTIF(Penalties!$AG57:$AZ57,J$51))</f>
        <v>0</v>
      </c>
      <c r="K61" s="174">
        <f ca="1">IF($B60="","",COUNTIF(Penalties!$AG57:$AZ57,K$51))</f>
        <v>0</v>
      </c>
      <c r="L61" s="174">
        <f ca="1">IF($B60="","",COUNTIF(Penalties!$AG57:$AZ57,L$51))</f>
        <v>0</v>
      </c>
      <c r="M61" s="174">
        <f ca="1">IF($B60="","",COUNTIF(Penalties!$AG57:$AZ57,M$51))</f>
        <v>0</v>
      </c>
      <c r="N61" s="174">
        <f ca="1">IF($B60="","",COUNTIF(Penalties!$AG57:$AZ57,N$51))</f>
        <v>0</v>
      </c>
      <c r="O61" s="174">
        <f ca="1">IF($B60="","",COUNTIF(Penalties!$AG57:$AZ57,O$51))</f>
        <v>0</v>
      </c>
      <c r="P61" s="174">
        <f ca="1">IF($B60="","",COUNTIF(Penalties!$AG57:$AZ57,P$51))</f>
        <v>0</v>
      </c>
      <c r="Q61" s="175">
        <f ca="1">IF(B60="","",SUM(E61:P61))</f>
        <v>3</v>
      </c>
      <c r="R61" s="175">
        <f ca="1">IF($B60="","",COUNTIF(Penalties!$BB57:$BF57,R$51))</f>
        <v>1</v>
      </c>
      <c r="S61" s="115">
        <f ca="1">IF($B60="","",COUNTIF(Penalties!$BB57:$BF57,S$51))</f>
        <v>0</v>
      </c>
      <c r="T61" s="115">
        <f ca="1">IF($B60="","",COUNTIF(Penalties!$BB57:$BF57,T$51))</f>
        <v>0</v>
      </c>
      <c r="U61" s="115">
        <f ca="1">IF($B60="","",COUNTIF(Penalties!$BB57:$BF57,U$51))</f>
        <v>0</v>
      </c>
      <c r="V61" s="115">
        <f ca="1">IF($B60="","",COUNTIF(Penalties!$BB57:$BF57,V$51))</f>
        <v>0</v>
      </c>
      <c r="W61" s="115">
        <f ca="1">IF($B60="","",COUNTIF(Penalties!$BB57:$BF57,W$51))</f>
        <v>0</v>
      </c>
      <c r="X61" s="115">
        <f ca="1">IF($B60="","",COUNTIF(Penalties!$BB57:$BF57,X$51))</f>
        <v>0</v>
      </c>
      <c r="Y61" s="115">
        <f ca="1">IF($B60="","",COUNTIF(Penalties!$BB57:$BF57,Y$51))</f>
        <v>0</v>
      </c>
      <c r="Z61" s="115">
        <f ca="1">IF($B60="","",COUNTIF(Penalties!$BB57:$BF57,Z$51))</f>
        <v>0</v>
      </c>
      <c r="AA61" s="115">
        <f ca="1">IF($B60="","",COUNTIF(Penalties!$BB57:$BF57,AA$51))</f>
        <v>0</v>
      </c>
      <c r="AB61" s="115">
        <f ca="1">IF($B60="","",COUNTIF(Penalties!$BB57:$BF57,AB$51))</f>
        <v>0</v>
      </c>
      <c r="AC61" s="115">
        <f ca="1">IF($B60="","",COUNTIF(Penalties!$BB57:$BF57,AC$51))</f>
        <v>0</v>
      </c>
      <c r="AD61" s="115">
        <f ca="1">IF($B60="","",COUNTIF(Penalties!$BB57:$BF57,AD$51))</f>
        <v>0</v>
      </c>
      <c r="AE61" s="115">
        <f ca="1">IF($B60="","",COUNTIF(Penalties!$BB57:$BF57,AE$51))</f>
        <v>0</v>
      </c>
      <c r="AF61" s="115">
        <f ca="1">IF($B60="","",COUNTIF(Penalties!$BB57:$BF57,AF$51))</f>
        <v>0</v>
      </c>
      <c r="AG61" s="115">
        <f ca="1">IF($B60="","",COUNTIF(Penalties!$BB57:$BF57,AG$51))</f>
        <v>0</v>
      </c>
      <c r="AH61" s="170">
        <f ca="1">IF(B60="","",SUM(S61:AG61))</f>
        <v>0</v>
      </c>
      <c r="AI61" s="171">
        <f ca="1">IF(B60="","",SUM(R61,AH61))</f>
        <v>1</v>
      </c>
      <c r="AJ61" s="171" t="str">
        <f ca="1">IF(B60="","",IF(Penalties!BG57="PM",1,""))</f>
        <v/>
      </c>
      <c r="AK61" s="171" t="str">
        <f ca="1">IF(B60="","",IF(Penalties!BG57="G",1,""))</f>
        <v/>
      </c>
      <c r="AL61" s="171" t="str">
        <f ca="1">IF(B60="","",IF(Penalties!BG57="N",1,""))</f>
        <v/>
      </c>
      <c r="AM61" s="171" t="str">
        <f ca="1">IF(B60="","",IF(Penalties!BG57="Z",1,""))</f>
        <v/>
      </c>
    </row>
    <row r="62" spans="1:39">
      <c r="A62" s="1206">
        <f>A60+1</f>
        <v>6</v>
      </c>
      <c r="B62" s="1206" t="str">
        <f ca="1">IF(Rosters!H16="","",Rosters!H16)</f>
        <v>28</v>
      </c>
      <c r="C62" s="1209" t="str">
        <f ca="1">IF(Rosters!I16="","",Rosters!I16)</f>
        <v>Racer McChaseHer</v>
      </c>
      <c r="D62" s="119" t="s">
        <v>256</v>
      </c>
      <c r="E62" s="100">
        <f ca="1">IF($B62="","",COUNTIF(Penalties!$C59:$V59,E$51))</f>
        <v>1</v>
      </c>
      <c r="F62" s="100">
        <f ca="1">IF($B62="","",COUNTIF(Penalties!$C59:$V59,F$51))</f>
        <v>0</v>
      </c>
      <c r="G62" s="100">
        <f ca="1">IF($B62="","",COUNTIF(Penalties!$C59:$V59,G$51))</f>
        <v>0</v>
      </c>
      <c r="H62" s="100">
        <f ca="1">IF($B62="","",COUNTIF(Penalties!$C59:$V59,H$51))</f>
        <v>0</v>
      </c>
      <c r="I62" s="100">
        <f ca="1">IF($B62="","",COUNTIF(Penalties!$C59:$V59,I$51))</f>
        <v>0</v>
      </c>
      <c r="J62" s="100">
        <f ca="1">IF($B62="","",COUNTIF(Penalties!$C59:$V59,J$51))</f>
        <v>0</v>
      </c>
      <c r="K62" s="100">
        <f ca="1">IF($B62="","",COUNTIF(Penalties!$C59:$V59,K$51))</f>
        <v>0</v>
      </c>
      <c r="L62" s="100">
        <f ca="1">IF($B62="","",COUNTIF(Penalties!$C59:$V59,L$51))</f>
        <v>0</v>
      </c>
      <c r="M62" s="100">
        <f ca="1">IF($B62="","",COUNTIF(Penalties!$C59:$V59,M$51))</f>
        <v>0</v>
      </c>
      <c r="N62" s="100">
        <f ca="1">IF($B62="","",COUNTIF(Penalties!$C59:$V59,N$51))</f>
        <v>1</v>
      </c>
      <c r="O62" s="100">
        <f ca="1">IF($B62="","",COUNTIF(Penalties!$C59:$V59,O$51))</f>
        <v>0</v>
      </c>
      <c r="P62" s="100">
        <f ca="1">IF($B62="","",COUNTIF(Penalties!$C59:$V59,P$51))</f>
        <v>0</v>
      </c>
      <c r="Q62" s="101">
        <f ca="1">IF(B62="","",SUM(E62:P62))</f>
        <v>2</v>
      </c>
      <c r="R62" s="101">
        <f ca="1">IF($B62="","",COUNTIF(Penalties!$X59:$AB59,R$51))</f>
        <v>0</v>
      </c>
      <c r="S62" s="119">
        <f ca="1">IF($B62="","",COUNTIF(Penalties!$X59:$AB59,S$51))</f>
        <v>0</v>
      </c>
      <c r="T62" s="119">
        <f ca="1">IF($B62="","",COUNTIF(Penalties!$X59:$AB59,T$51))</f>
        <v>0</v>
      </c>
      <c r="U62" s="119">
        <f ca="1">IF($B62="","",COUNTIF(Penalties!$X59:$AB59,U$51))</f>
        <v>0</v>
      </c>
      <c r="V62" s="119">
        <f ca="1">IF($B62="","",COUNTIF(Penalties!$X59:$AB59,V$51))</f>
        <v>0</v>
      </c>
      <c r="W62" s="119">
        <f ca="1">IF($B62="","",COUNTIF(Penalties!$X59:$AB59,W$51))</f>
        <v>0</v>
      </c>
      <c r="X62" s="119">
        <f ca="1">IF($B62="","",COUNTIF(Penalties!$X59:$AB59,X$51))</f>
        <v>0</v>
      </c>
      <c r="Y62" s="119">
        <f ca="1">IF($B62="","",COUNTIF(Penalties!$X59:$AB59,Y$51))</f>
        <v>0</v>
      </c>
      <c r="Z62" s="119">
        <f ca="1">IF($B62="","",COUNTIF(Penalties!$X59:$AB59,Z$51))</f>
        <v>0</v>
      </c>
      <c r="AA62" s="119">
        <f ca="1">IF($B62="","",COUNTIF(Penalties!$X59:$AB59,AA$51))</f>
        <v>0</v>
      </c>
      <c r="AB62" s="119">
        <f ca="1">IF($B62="","",COUNTIF(Penalties!$X59:$AB59,AB$51))</f>
        <v>0</v>
      </c>
      <c r="AC62" s="119">
        <f ca="1">IF($B62="","",COUNTIF(Penalties!$X59:$AB59,AC$51))</f>
        <v>0</v>
      </c>
      <c r="AD62" s="119">
        <f ca="1">IF($B62="","",COUNTIF(Penalties!$X59:$AB59,AD$51))</f>
        <v>0</v>
      </c>
      <c r="AE62" s="119">
        <f ca="1">IF($B62="","",COUNTIF(Penalties!$X59:$AB59,AE$51))</f>
        <v>0</v>
      </c>
      <c r="AF62" s="119">
        <f ca="1">IF($B62="","",COUNTIF(Penalties!$X59:$AB59,AF$51))</f>
        <v>0</v>
      </c>
      <c r="AG62" s="119">
        <f ca="1">IF($B62="","",COUNTIF(Penalties!$X59:$AB59,AG$51))</f>
        <v>0</v>
      </c>
      <c r="AH62" s="172">
        <f ca="1">IF(B62="","",SUM(S62:AG62))</f>
        <v>0</v>
      </c>
      <c r="AI62" s="173">
        <f ca="1">IF(B62="","",SUM(R62,AH62))</f>
        <v>0</v>
      </c>
      <c r="AJ62" s="173" t="str">
        <f ca="1">IF(B62="","",IF(Penalties!AC59="PM",1,""))</f>
        <v/>
      </c>
      <c r="AK62" s="173" t="str">
        <f ca="1">IF(B62="","",IF(Penalties!AC59="G",1,""))</f>
        <v/>
      </c>
      <c r="AL62" s="173" t="str">
        <f ca="1">IF(B62="","",IF(Penalties!AC59="N",1,""))</f>
        <v/>
      </c>
      <c r="AM62" s="173" t="str">
        <f ca="1">IF(B62="","",IF(Penalties!AC59="Z",1,""))</f>
        <v/>
      </c>
    </row>
    <row r="63" spans="1:39">
      <c r="A63" s="1206"/>
      <c r="B63" s="1206"/>
      <c r="C63" s="1209"/>
      <c r="D63" s="119" t="s">
        <v>259</v>
      </c>
      <c r="E63" s="100">
        <f ca="1">IF($B62="","",COUNTIF(Penalties!$AG59:$AZ59,E$51))</f>
        <v>0</v>
      </c>
      <c r="F63" s="100">
        <f ca="1">IF($B62="","",COUNTIF(Penalties!$AG59:$AZ59,F$51))</f>
        <v>0</v>
      </c>
      <c r="G63" s="100">
        <f ca="1">IF($B62="","",COUNTIF(Penalties!$AG59:$AZ59,G$51))</f>
        <v>0</v>
      </c>
      <c r="H63" s="100">
        <f ca="1">IF($B62="","",COUNTIF(Penalties!$AG59:$AZ59,H$51))</f>
        <v>1</v>
      </c>
      <c r="I63" s="100">
        <f ca="1">IF($B62="","",COUNTIF(Penalties!$AG59:$AZ59,I$51))</f>
        <v>0</v>
      </c>
      <c r="J63" s="100">
        <f ca="1">IF($B62="","",COUNTIF(Penalties!$AG59:$AZ59,J$51))</f>
        <v>0</v>
      </c>
      <c r="K63" s="100">
        <f ca="1">IF($B62="","",COUNTIF(Penalties!$AG59:$AZ59,K$51))</f>
        <v>0</v>
      </c>
      <c r="L63" s="100">
        <f ca="1">IF($B62="","",COUNTIF(Penalties!$AG59:$AZ59,L$51))</f>
        <v>0</v>
      </c>
      <c r="M63" s="100">
        <f ca="1">IF($B62="","",COUNTIF(Penalties!$AG59:$AZ59,M$51))</f>
        <v>0</v>
      </c>
      <c r="N63" s="100">
        <f ca="1">IF($B62="","",COUNTIF(Penalties!$AG59:$AZ59,N$51))</f>
        <v>0</v>
      </c>
      <c r="O63" s="100">
        <f ca="1">IF($B62="","",COUNTIF(Penalties!$AG59:$AZ59,O$51))</f>
        <v>0</v>
      </c>
      <c r="P63" s="100">
        <f ca="1">IF($B62="","",COUNTIF(Penalties!$AG59:$AZ59,P$51))</f>
        <v>0</v>
      </c>
      <c r="Q63" s="101">
        <f ca="1">IF(B62="","",SUM(E63:P63))</f>
        <v>1</v>
      </c>
      <c r="R63" s="101">
        <f ca="1">IF($B62="","",COUNTIF(Penalties!$BB59:$BF59,R$51))</f>
        <v>0</v>
      </c>
      <c r="S63" s="119">
        <f ca="1">IF($B62="","",COUNTIF(Penalties!$BB59:$BF59,S$51))</f>
        <v>0</v>
      </c>
      <c r="T63" s="119">
        <f ca="1">IF($B62="","",COUNTIF(Penalties!$BB59:$BF59,T$51))</f>
        <v>0</v>
      </c>
      <c r="U63" s="119">
        <f ca="1">IF($B62="","",COUNTIF(Penalties!$BB59:$BF59,U$51))</f>
        <v>0</v>
      </c>
      <c r="V63" s="119">
        <f ca="1">IF($B62="","",COUNTIF(Penalties!$BB59:$BF59,V$51))</f>
        <v>0</v>
      </c>
      <c r="W63" s="119">
        <f ca="1">IF($B62="","",COUNTIF(Penalties!$BB59:$BF59,W$51))</f>
        <v>0</v>
      </c>
      <c r="X63" s="119">
        <f ca="1">IF($B62="","",COUNTIF(Penalties!$BB59:$BF59,X$51))</f>
        <v>0</v>
      </c>
      <c r="Y63" s="119">
        <f ca="1">IF($B62="","",COUNTIF(Penalties!$BB59:$BF59,Y$51))</f>
        <v>0</v>
      </c>
      <c r="Z63" s="119">
        <f ca="1">IF($B62="","",COUNTIF(Penalties!$BB59:$BF59,Z$51))</f>
        <v>0</v>
      </c>
      <c r="AA63" s="119">
        <f ca="1">IF($B62="","",COUNTIF(Penalties!$BB59:$BF59,AA$51))</f>
        <v>0</v>
      </c>
      <c r="AB63" s="119">
        <f ca="1">IF($B62="","",COUNTIF(Penalties!$BB59:$BF59,AB$51))</f>
        <v>0</v>
      </c>
      <c r="AC63" s="119">
        <f ca="1">IF($B62="","",COUNTIF(Penalties!$BB59:$BF59,AC$51))</f>
        <v>0</v>
      </c>
      <c r="AD63" s="119">
        <f ca="1">IF($B62="","",COUNTIF(Penalties!$BB59:$BF59,AD$51))</f>
        <v>0</v>
      </c>
      <c r="AE63" s="119">
        <f ca="1">IF($B62="","",COUNTIF(Penalties!$BB59:$BF59,AE$51))</f>
        <v>0</v>
      </c>
      <c r="AF63" s="119">
        <f ca="1">IF($B62="","",COUNTIF(Penalties!$BB59:$BF59,AF$51))</f>
        <v>0</v>
      </c>
      <c r="AG63" s="119">
        <f ca="1">IF($B62="","",COUNTIF(Penalties!$BB59:$BF59,AG$51))</f>
        <v>0</v>
      </c>
      <c r="AH63" s="172">
        <f ca="1">IF(B62="","",SUM(S63:AG63))</f>
        <v>0</v>
      </c>
      <c r="AI63" s="173">
        <f ca="1">IF(B62="","",SUM(R63,AH63))</f>
        <v>0</v>
      </c>
      <c r="AJ63" s="173" t="str">
        <f ca="1">IF(B62="","",IF(Penalties!BG59="PM",1,""))</f>
        <v/>
      </c>
      <c r="AK63" s="173" t="str">
        <f ca="1">IF(B62="","",IF(Penalties!BG59="G",1,""))</f>
        <v/>
      </c>
      <c r="AL63" s="173" t="str">
        <f ca="1">IF(B62="","",IF(Penalties!BG59="N",1,""))</f>
        <v/>
      </c>
      <c r="AM63" s="173" t="str">
        <f ca="1">IF(B62="","",IF(Penalties!BG59="Z",1,""))</f>
        <v/>
      </c>
    </row>
    <row r="64" spans="1:39">
      <c r="A64" s="1207">
        <f>A62+1</f>
        <v>7</v>
      </c>
      <c r="B64" s="1207" t="str">
        <f ca="1">IF(Rosters!H17="","",Rosters!H17)</f>
        <v>33 1/3</v>
      </c>
      <c r="C64" s="1208" t="str">
        <f ca="1">IF(Rosters!I17="","",Rosters!I17)</f>
        <v>Cookie Rumble</v>
      </c>
      <c r="D64" s="115" t="s">
        <v>256</v>
      </c>
      <c r="E64" s="174">
        <f ca="1">IF($B64="","",COUNTIF(Penalties!$C61:$V61,E$51))</f>
        <v>1</v>
      </c>
      <c r="F64" s="174">
        <f ca="1">IF($B64="","",COUNTIF(Penalties!$C61:$V61,F$51))</f>
        <v>1</v>
      </c>
      <c r="G64" s="174">
        <f ca="1">IF($B64="","",COUNTIF(Penalties!$C61:$V61,G$51))</f>
        <v>1</v>
      </c>
      <c r="H64" s="174">
        <f ca="1">IF($B64="","",COUNTIF(Penalties!$C61:$V61,H$51))</f>
        <v>0</v>
      </c>
      <c r="I64" s="174">
        <f ca="1">IF($B64="","",COUNTIF(Penalties!$C61:$V61,I$51))</f>
        <v>1</v>
      </c>
      <c r="J64" s="174">
        <f ca="1">IF($B64="","",COUNTIF(Penalties!$C61:$V61,J$51))</f>
        <v>0</v>
      </c>
      <c r="K64" s="174">
        <f ca="1">IF($B64="","",COUNTIF(Penalties!$C61:$V61,K$51))</f>
        <v>1</v>
      </c>
      <c r="L64" s="174">
        <f ca="1">IF($B64="","",COUNTIF(Penalties!$C61:$V61,L$51))</f>
        <v>1</v>
      </c>
      <c r="M64" s="174">
        <f ca="1">IF($B64="","",COUNTIF(Penalties!$C61:$V61,M$51))</f>
        <v>0</v>
      </c>
      <c r="N64" s="174">
        <f ca="1">IF($B64="","",COUNTIF(Penalties!$C61:$V61,N$51))</f>
        <v>2</v>
      </c>
      <c r="O64" s="174">
        <f ca="1">IF($B64="","",COUNTIF(Penalties!$C61:$V61,O$51))</f>
        <v>0</v>
      </c>
      <c r="P64" s="174">
        <f ca="1">IF($B64="","",COUNTIF(Penalties!$C61:$V61,P$51))</f>
        <v>0</v>
      </c>
      <c r="Q64" s="175">
        <f ca="1">IF(B64="","",SUM(E64:P64))</f>
        <v>8</v>
      </c>
      <c r="R64" s="175">
        <f ca="1">IF($B64="","",COUNTIF(Penalties!$X61:$AB61,R$51))</f>
        <v>2</v>
      </c>
      <c r="S64" s="115">
        <f ca="1">IF($B64="","",COUNTIF(Penalties!$X61:$AB61,S$51))</f>
        <v>0</v>
      </c>
      <c r="T64" s="115">
        <f ca="1">IF($B64="","",COUNTIF(Penalties!$X61:$AB61,T$51))</f>
        <v>0</v>
      </c>
      <c r="U64" s="115">
        <f ca="1">IF($B64="","",COUNTIF(Penalties!$X61:$AB61,U$51))</f>
        <v>0</v>
      </c>
      <c r="V64" s="115">
        <f ca="1">IF($B64="","",COUNTIF(Penalties!$X61:$AB61,V$51))</f>
        <v>0</v>
      </c>
      <c r="W64" s="115">
        <f ca="1">IF($B64="","",COUNTIF(Penalties!$X61:$AB61,W$51))</f>
        <v>0</v>
      </c>
      <c r="X64" s="115">
        <f ca="1">IF($B64="","",COUNTIF(Penalties!$X61:$AB61,X$51))</f>
        <v>0</v>
      </c>
      <c r="Y64" s="115">
        <f ca="1">IF($B64="","",COUNTIF(Penalties!$X61:$AB61,Y$51))</f>
        <v>0</v>
      </c>
      <c r="Z64" s="115">
        <f ca="1">IF($B64="","",COUNTIF(Penalties!$X61:$AB61,Z$51))</f>
        <v>0</v>
      </c>
      <c r="AA64" s="115">
        <f ca="1">IF($B64="","",COUNTIF(Penalties!$X61:$AB61,AA$51))</f>
        <v>0</v>
      </c>
      <c r="AB64" s="115">
        <f ca="1">IF($B64="","",COUNTIF(Penalties!$X61:$AB61,AB$51))</f>
        <v>0</v>
      </c>
      <c r="AC64" s="115">
        <f ca="1">IF($B64="","",COUNTIF(Penalties!$X61:$AB61,AC$51))</f>
        <v>0</v>
      </c>
      <c r="AD64" s="115">
        <f ca="1">IF($B64="","",COUNTIF(Penalties!$X61:$AB61,AD$51))</f>
        <v>0</v>
      </c>
      <c r="AE64" s="115">
        <f ca="1">IF($B64="","",COUNTIF(Penalties!$X61:$AB61,AE$51))</f>
        <v>0</v>
      </c>
      <c r="AF64" s="115">
        <f ca="1">IF($B64="","",COUNTIF(Penalties!$X61:$AB61,AF$51))</f>
        <v>0</v>
      </c>
      <c r="AG64" s="115">
        <f ca="1">IF($B64="","",COUNTIF(Penalties!$X61:$AB61,AG$51))</f>
        <v>0</v>
      </c>
      <c r="AH64" s="170">
        <f ca="1">IF(B64="","",SUM(S64:AG64))</f>
        <v>0</v>
      </c>
      <c r="AI64" s="171">
        <f ca="1">IF(B64="","",SUM(R64,AH64))</f>
        <v>2</v>
      </c>
      <c r="AJ64" s="171" t="str">
        <f ca="1">IF(B64="","",IF(Penalties!AC61="PM",1,""))</f>
        <v/>
      </c>
      <c r="AK64" s="171" t="str">
        <f ca="1">IF(B64="","",IF(Penalties!AC61="G",1,""))</f>
        <v/>
      </c>
      <c r="AL64" s="171" t="str">
        <f ca="1">IF(B64="","",IF(Penalties!AC61="N",1,""))</f>
        <v/>
      </c>
      <c r="AM64" s="171" t="str">
        <f ca="1">IF(B64="","",IF(Penalties!AC61="Z",1,""))</f>
        <v/>
      </c>
    </row>
    <row r="65" spans="1:39">
      <c r="A65" s="1207"/>
      <c r="B65" s="1207"/>
      <c r="C65" s="1208"/>
      <c r="D65" s="115" t="s">
        <v>259</v>
      </c>
      <c r="E65" s="174">
        <f ca="1">IF($B64="","",COUNTIF(Penalties!$AG61:$AZ61,E$51))</f>
        <v>0</v>
      </c>
      <c r="F65" s="174">
        <f ca="1">IF($B64="","",COUNTIF(Penalties!$AG61:$AZ61,F$51))</f>
        <v>0</v>
      </c>
      <c r="G65" s="174">
        <f ca="1">IF($B64="","",COUNTIF(Penalties!$AG61:$AZ61,G$51))</f>
        <v>1</v>
      </c>
      <c r="H65" s="174">
        <f ca="1">IF($B64="","",COUNTIF(Penalties!$AG61:$AZ61,H$51))</f>
        <v>0</v>
      </c>
      <c r="I65" s="174">
        <f ca="1">IF($B64="","",COUNTIF(Penalties!$AG61:$AZ61,I$51))</f>
        <v>0</v>
      </c>
      <c r="J65" s="174">
        <f ca="1">IF($B64="","",COUNTIF(Penalties!$AG61:$AZ61,J$51))</f>
        <v>0</v>
      </c>
      <c r="K65" s="174">
        <f ca="1">IF($B64="","",COUNTIF(Penalties!$AG61:$AZ61,K$51))</f>
        <v>3</v>
      </c>
      <c r="L65" s="174">
        <f ca="1">IF($B64="","",COUNTIF(Penalties!$AG61:$AZ61,L$51))</f>
        <v>0</v>
      </c>
      <c r="M65" s="174">
        <f ca="1">IF($B64="","",COUNTIF(Penalties!$AG61:$AZ61,M$51))</f>
        <v>0</v>
      </c>
      <c r="N65" s="174">
        <f ca="1">IF($B64="","",COUNTIF(Penalties!$AG61:$AZ61,N$51))</f>
        <v>0</v>
      </c>
      <c r="O65" s="174">
        <f ca="1">IF($B64="","",COUNTIF(Penalties!$AG61:$AZ61,O$51))</f>
        <v>1</v>
      </c>
      <c r="P65" s="174">
        <f ca="1">IF($B64="","",COUNTIF(Penalties!$AG61:$AZ61,P$51))</f>
        <v>0</v>
      </c>
      <c r="Q65" s="175">
        <f ca="1">IF(B64="","",SUM(E65:P65))</f>
        <v>5</v>
      </c>
      <c r="R65" s="175">
        <f ca="1">IF($B64="","",COUNTIF(Penalties!$BB61:$BF61,R$51))</f>
        <v>1</v>
      </c>
      <c r="S65" s="115">
        <f ca="1">IF($B64="","",COUNTIF(Penalties!$BB61:$BF61,S$51))</f>
        <v>0</v>
      </c>
      <c r="T65" s="115">
        <f ca="1">IF($B64="","",COUNTIF(Penalties!$BB61:$BF61,T$51))</f>
        <v>0</v>
      </c>
      <c r="U65" s="115">
        <f ca="1">IF($B64="","",COUNTIF(Penalties!$BB61:$BF61,U$51))</f>
        <v>0</v>
      </c>
      <c r="V65" s="115">
        <f ca="1">IF($B64="","",COUNTIF(Penalties!$BB61:$BF61,V$51))</f>
        <v>0</v>
      </c>
      <c r="W65" s="115">
        <f ca="1">IF($B64="","",COUNTIF(Penalties!$BB61:$BF61,W$51))</f>
        <v>0</v>
      </c>
      <c r="X65" s="115">
        <f ca="1">IF($B64="","",COUNTIF(Penalties!$BB61:$BF61,X$51))</f>
        <v>0</v>
      </c>
      <c r="Y65" s="115">
        <f ca="1">IF($B64="","",COUNTIF(Penalties!$BB61:$BF61,Y$51))</f>
        <v>0</v>
      </c>
      <c r="Z65" s="115">
        <f ca="1">IF($B64="","",COUNTIF(Penalties!$BB61:$BF61,Z$51))</f>
        <v>0</v>
      </c>
      <c r="AA65" s="115">
        <f ca="1">IF($B64="","",COUNTIF(Penalties!$BB61:$BF61,AA$51))</f>
        <v>0</v>
      </c>
      <c r="AB65" s="115">
        <f ca="1">IF($B64="","",COUNTIF(Penalties!$BB61:$BF61,AB$51))</f>
        <v>0</v>
      </c>
      <c r="AC65" s="115">
        <f ca="1">IF($B64="","",COUNTIF(Penalties!$BB61:$BF61,AC$51))</f>
        <v>0</v>
      </c>
      <c r="AD65" s="115">
        <f ca="1">IF($B64="","",COUNTIF(Penalties!$BB61:$BF61,AD$51))</f>
        <v>0</v>
      </c>
      <c r="AE65" s="115">
        <f ca="1">IF($B64="","",COUNTIF(Penalties!$BB61:$BF61,AE$51))</f>
        <v>0</v>
      </c>
      <c r="AF65" s="115">
        <f ca="1">IF($B64="","",COUNTIF(Penalties!$BB61:$BF61,AF$51))</f>
        <v>0</v>
      </c>
      <c r="AG65" s="115">
        <f ca="1">IF($B64="","",COUNTIF(Penalties!$BB61:$BF61,AG$51))</f>
        <v>0</v>
      </c>
      <c r="AH65" s="170">
        <f ca="1">IF(B64="","",SUM(S65:AG65))</f>
        <v>0</v>
      </c>
      <c r="AI65" s="171">
        <f ca="1">IF(B64="","",SUM(R65,AH65))</f>
        <v>1</v>
      </c>
      <c r="AJ65" s="171" t="str">
        <f ca="1">IF(B64="","",IF(Penalties!BG61="PM",1,""))</f>
        <v/>
      </c>
      <c r="AK65" s="171" t="str">
        <f ca="1">IF(B64="","",IF(Penalties!BG61="G",1,""))</f>
        <v/>
      </c>
      <c r="AL65" s="171" t="str">
        <f ca="1">IF(B64="","",IF(Penalties!BG61="N",1,""))</f>
        <v/>
      </c>
      <c r="AM65" s="171" t="str">
        <f ca="1">IF(B64="","",IF(Penalties!BG61="Z",1,""))</f>
        <v/>
      </c>
    </row>
    <row r="66" spans="1:39">
      <c r="A66" s="1206">
        <f>A64+1</f>
        <v>8</v>
      </c>
      <c r="B66" s="1206" t="str">
        <f ca="1">IF(Rosters!H18="","",Rosters!H18)</f>
        <v>46</v>
      </c>
      <c r="C66" s="1209" t="str">
        <f ca="1">IF(Rosters!I18="","",Rosters!I18)</f>
        <v>Fatal Femme</v>
      </c>
      <c r="D66" s="119" t="s">
        <v>256</v>
      </c>
      <c r="E66" s="100">
        <f ca="1">IF($B66="","",COUNTIF(Penalties!$C63:$V63,E$51))</f>
        <v>1</v>
      </c>
      <c r="F66" s="100">
        <f ca="1">IF($B66="","",COUNTIF(Penalties!$C63:$V63,F$51))</f>
        <v>0</v>
      </c>
      <c r="G66" s="100">
        <f ca="1">IF($B66="","",COUNTIF(Penalties!$C63:$V63,G$51))</f>
        <v>0</v>
      </c>
      <c r="H66" s="100">
        <f ca="1">IF($B66="","",COUNTIF(Penalties!$C63:$V63,H$51))</f>
        <v>1</v>
      </c>
      <c r="I66" s="100">
        <f ca="1">IF($B66="","",COUNTIF(Penalties!$C63:$V63,I$51))</f>
        <v>0</v>
      </c>
      <c r="J66" s="100">
        <f ca="1">IF($B66="","",COUNTIF(Penalties!$C63:$V63,J$51))</f>
        <v>0</v>
      </c>
      <c r="K66" s="100">
        <f ca="1">IF($B66="","",COUNTIF(Penalties!$C63:$V63,K$51))</f>
        <v>0</v>
      </c>
      <c r="L66" s="100">
        <f ca="1">IF($B66="","",COUNTIF(Penalties!$C63:$V63,L$51))</f>
        <v>0</v>
      </c>
      <c r="M66" s="100">
        <f ca="1">IF($B66="","",COUNTIF(Penalties!$C63:$V63,M$51))</f>
        <v>0</v>
      </c>
      <c r="N66" s="100">
        <f ca="1">IF($B66="","",COUNTIF(Penalties!$C63:$V63,N$51))</f>
        <v>0</v>
      </c>
      <c r="O66" s="100">
        <f ca="1">IF($B66="","",COUNTIF(Penalties!$C63:$V63,O$51))</f>
        <v>1</v>
      </c>
      <c r="P66" s="100">
        <f ca="1">IF($B66="","",COUNTIF(Penalties!$C63:$V63,P$51))</f>
        <v>0</v>
      </c>
      <c r="Q66" s="101">
        <f ca="1">IF(B66="","",SUM(E66:P66))</f>
        <v>3</v>
      </c>
      <c r="R66" s="101">
        <f ca="1">IF($B66="","",COUNTIF(Penalties!$X63:$AB63,R$51))</f>
        <v>0</v>
      </c>
      <c r="S66" s="119">
        <f ca="1">IF($B66="","",COUNTIF(Penalties!$X63:$AB63,S$51))</f>
        <v>0</v>
      </c>
      <c r="T66" s="119">
        <f ca="1">IF($B66="","",COUNTIF(Penalties!$X63:$AB63,T$51))</f>
        <v>0</v>
      </c>
      <c r="U66" s="119">
        <f ca="1">IF($B66="","",COUNTIF(Penalties!$X63:$AB63,U$51))</f>
        <v>0</v>
      </c>
      <c r="V66" s="119">
        <f ca="1">IF($B66="","",COUNTIF(Penalties!$X63:$AB63,V$51))</f>
        <v>0</v>
      </c>
      <c r="W66" s="119">
        <f ca="1">IF($B66="","",COUNTIF(Penalties!$X63:$AB63,W$51))</f>
        <v>0</v>
      </c>
      <c r="X66" s="119">
        <f ca="1">IF($B66="","",COUNTIF(Penalties!$X63:$AB63,X$51))</f>
        <v>0</v>
      </c>
      <c r="Y66" s="119">
        <f ca="1">IF($B66="","",COUNTIF(Penalties!$X63:$AB63,Y$51))</f>
        <v>0</v>
      </c>
      <c r="Z66" s="119">
        <f ca="1">IF($B66="","",COUNTIF(Penalties!$X63:$AB63,Z$51))</f>
        <v>0</v>
      </c>
      <c r="AA66" s="119">
        <f ca="1">IF($B66="","",COUNTIF(Penalties!$X63:$AB63,AA$51))</f>
        <v>0</v>
      </c>
      <c r="AB66" s="119">
        <f ca="1">IF($B66="","",COUNTIF(Penalties!$X63:$AB63,AB$51))</f>
        <v>0</v>
      </c>
      <c r="AC66" s="119">
        <f ca="1">IF($B66="","",COUNTIF(Penalties!$X63:$AB63,AC$51))</f>
        <v>1</v>
      </c>
      <c r="AD66" s="119">
        <f ca="1">IF($B66="","",COUNTIF(Penalties!$X63:$AB63,AD$51))</f>
        <v>0</v>
      </c>
      <c r="AE66" s="119">
        <f ca="1">IF($B66="","",COUNTIF(Penalties!$X63:$AB63,AE$51))</f>
        <v>0</v>
      </c>
      <c r="AF66" s="119">
        <f ca="1">IF($B66="","",COUNTIF(Penalties!$X63:$AB63,AF$51))</f>
        <v>0</v>
      </c>
      <c r="AG66" s="119">
        <f ca="1">IF($B66="","",COUNTIF(Penalties!$X63:$AB63,AG$51))</f>
        <v>0</v>
      </c>
      <c r="AH66" s="172">
        <f ca="1">IF(B66="","",SUM(S66:AG66))</f>
        <v>1</v>
      </c>
      <c r="AI66" s="173">
        <f ca="1">IF(B66="","",SUM(R66,AH66))</f>
        <v>1</v>
      </c>
      <c r="AJ66" s="173" t="str">
        <f ca="1">IF(B66="","",IF(Penalties!AC63="PM",1,""))</f>
        <v/>
      </c>
      <c r="AK66" s="173" t="str">
        <f ca="1">IF(B66="","",IF(Penalties!AC63="G",1,""))</f>
        <v/>
      </c>
      <c r="AL66" s="173" t="str">
        <f ca="1">IF(B66="","",IF(Penalties!AC63="N",1,""))</f>
        <v/>
      </c>
      <c r="AM66" s="173" t="str">
        <f ca="1">IF(B66="","",IF(Penalties!AC63="Z",1,""))</f>
        <v/>
      </c>
    </row>
    <row r="67" spans="1:39">
      <c r="A67" s="1206"/>
      <c r="B67" s="1206"/>
      <c r="C67" s="1209"/>
      <c r="D67" s="119" t="s">
        <v>259</v>
      </c>
      <c r="E67" s="100">
        <f ca="1">IF($B66="","",COUNTIF(Penalties!$AG63:$AZ63,E$51))</f>
        <v>1</v>
      </c>
      <c r="F67" s="100">
        <f ca="1">IF($B66="","",COUNTIF(Penalties!$AG63:$AZ63,F$51))</f>
        <v>0</v>
      </c>
      <c r="G67" s="100">
        <f ca="1">IF($B66="","",COUNTIF(Penalties!$AG63:$AZ63,G$51))</f>
        <v>1</v>
      </c>
      <c r="H67" s="100">
        <f ca="1">IF($B66="","",COUNTIF(Penalties!$AG63:$AZ63,H$51))</f>
        <v>1</v>
      </c>
      <c r="I67" s="100">
        <f ca="1">IF($B66="","",COUNTIF(Penalties!$AG63:$AZ63,I$51))</f>
        <v>0</v>
      </c>
      <c r="J67" s="100">
        <f ca="1">IF($B66="","",COUNTIF(Penalties!$AG63:$AZ63,J$51))</f>
        <v>0</v>
      </c>
      <c r="K67" s="100">
        <f ca="1">IF($B66="","",COUNTIF(Penalties!$AG63:$AZ63,K$51))</f>
        <v>1</v>
      </c>
      <c r="L67" s="100">
        <f ca="1">IF($B66="","",COUNTIF(Penalties!$AG63:$AZ63,L$51))</f>
        <v>0</v>
      </c>
      <c r="M67" s="100">
        <f ca="1">IF($B66="","",COUNTIF(Penalties!$AG63:$AZ63,M$51))</f>
        <v>0</v>
      </c>
      <c r="N67" s="100">
        <f ca="1">IF($B66="","",COUNTIF(Penalties!$AG63:$AZ63,N$51))</f>
        <v>0</v>
      </c>
      <c r="O67" s="100">
        <f ca="1">IF($B66="","",COUNTIF(Penalties!$AG63:$AZ63,O$51))</f>
        <v>0</v>
      </c>
      <c r="P67" s="100">
        <f ca="1">IF($B66="","",COUNTIF(Penalties!$AG63:$AZ63,P$51))</f>
        <v>0</v>
      </c>
      <c r="Q67" s="101">
        <f ca="1">IF(B66="","",SUM(E67:P67))</f>
        <v>4</v>
      </c>
      <c r="R67" s="101">
        <f ca="1">IF($B66="","",COUNTIF(Penalties!$BB63:$BF63,R$51))</f>
        <v>1</v>
      </c>
      <c r="S67" s="119">
        <f ca="1">IF($B66="","",COUNTIF(Penalties!$BB63:$BF63,S$51))</f>
        <v>0</v>
      </c>
      <c r="T67" s="119">
        <f ca="1">IF($B66="","",COUNTIF(Penalties!$BB63:$BF63,T$51))</f>
        <v>1</v>
      </c>
      <c r="U67" s="119">
        <f ca="1">IF($B66="","",COUNTIF(Penalties!$BB63:$BF63,U$51))</f>
        <v>0</v>
      </c>
      <c r="V67" s="119">
        <f ca="1">IF($B66="","",COUNTIF(Penalties!$BB63:$BF63,V$51))</f>
        <v>0</v>
      </c>
      <c r="W67" s="119">
        <f ca="1">IF($B66="","",COUNTIF(Penalties!$BB63:$BF63,W$51))</f>
        <v>0</v>
      </c>
      <c r="X67" s="119">
        <f ca="1">IF($B66="","",COUNTIF(Penalties!$BB63:$BF63,X$51))</f>
        <v>0</v>
      </c>
      <c r="Y67" s="119">
        <f ca="1">IF($B66="","",COUNTIF(Penalties!$BB63:$BF63,Y$51))</f>
        <v>0</v>
      </c>
      <c r="Z67" s="119">
        <f ca="1">IF($B66="","",COUNTIF(Penalties!$BB63:$BF63,Z$51))</f>
        <v>0</v>
      </c>
      <c r="AA67" s="119">
        <f ca="1">IF($B66="","",COUNTIF(Penalties!$BB63:$BF63,AA$51))</f>
        <v>0</v>
      </c>
      <c r="AB67" s="119">
        <f ca="1">IF($B66="","",COUNTIF(Penalties!$BB63:$BF63,AB$51))</f>
        <v>0</v>
      </c>
      <c r="AC67" s="119">
        <f ca="1">IF($B66="","",COUNTIF(Penalties!$BB63:$BF63,AC$51))</f>
        <v>0</v>
      </c>
      <c r="AD67" s="119">
        <f ca="1">IF($B66="","",COUNTIF(Penalties!$BB63:$BF63,AD$51))</f>
        <v>0</v>
      </c>
      <c r="AE67" s="119">
        <f ca="1">IF($B66="","",COUNTIF(Penalties!$BB63:$BF63,AE$51))</f>
        <v>0</v>
      </c>
      <c r="AF67" s="119">
        <f ca="1">IF($B66="","",COUNTIF(Penalties!$BB63:$BF63,AF$51))</f>
        <v>0</v>
      </c>
      <c r="AG67" s="119">
        <f ca="1">IF($B66="","",COUNTIF(Penalties!$BB63:$BF63,AG$51))</f>
        <v>0</v>
      </c>
      <c r="AH67" s="172">
        <f ca="1">IF(B66="","",SUM(S67:AG67))</f>
        <v>1</v>
      </c>
      <c r="AI67" s="173">
        <f ca="1">IF(B66="","",SUM(R67,AH67))</f>
        <v>2</v>
      </c>
      <c r="AJ67" s="173" t="str">
        <f ca="1">IF(B66="","",IF(Penalties!BG63="PM",1,""))</f>
        <v/>
      </c>
      <c r="AK67" s="173" t="str">
        <f ca="1">IF(B66="","",IF(Penalties!BG63="G",1,""))</f>
        <v/>
      </c>
      <c r="AL67" s="173" t="str">
        <f ca="1">IF(B66="","",IF(Penalties!BG63="N",1,""))</f>
        <v/>
      </c>
      <c r="AM67" s="173" t="str">
        <f ca="1">IF(B66="","",IF(Penalties!BG63="Z",1,""))</f>
        <v/>
      </c>
    </row>
    <row r="68" spans="1:39">
      <c r="A68" s="1207">
        <f>A66+1</f>
        <v>9</v>
      </c>
      <c r="B68" s="1207" t="str">
        <f ca="1">IF(Rosters!H19="","",Rosters!H19)</f>
        <v>68</v>
      </c>
      <c r="C68" s="1208" t="str">
        <f ca="1">IF(Rosters!I19="","",Rosters!I19)</f>
        <v>Summers Eve-L</v>
      </c>
      <c r="D68" s="115" t="s">
        <v>256</v>
      </c>
      <c r="E68" s="174">
        <f ca="1">IF($B68="","",COUNTIF(Penalties!$C65:$V65,E$51))</f>
        <v>1</v>
      </c>
      <c r="F68" s="174">
        <f ca="1">IF($B68="","",COUNTIF(Penalties!$C65:$V65,F$51))</f>
        <v>0</v>
      </c>
      <c r="G68" s="174">
        <f ca="1">IF($B68="","",COUNTIF(Penalties!$C65:$V65,G$51))</f>
        <v>0</v>
      </c>
      <c r="H68" s="174">
        <f ca="1">IF($B68="","",COUNTIF(Penalties!$C65:$V65,H$51))</f>
        <v>0</v>
      </c>
      <c r="I68" s="174">
        <f ca="1">IF($B68="","",COUNTIF(Penalties!$C65:$V65,I$51))</f>
        <v>0</v>
      </c>
      <c r="J68" s="174">
        <f ca="1">IF($B68="","",COUNTIF(Penalties!$C65:$V65,J$51))</f>
        <v>1</v>
      </c>
      <c r="K68" s="174">
        <f ca="1">IF($B68="","",COUNTIF(Penalties!$C65:$V65,K$51))</f>
        <v>0</v>
      </c>
      <c r="L68" s="174">
        <f ca="1">IF($B68="","",COUNTIF(Penalties!$C65:$V65,L$51))</f>
        <v>0</v>
      </c>
      <c r="M68" s="174">
        <f ca="1">IF($B68="","",COUNTIF(Penalties!$C65:$V65,M$51))</f>
        <v>0</v>
      </c>
      <c r="N68" s="174">
        <f ca="1">IF($B68="","",COUNTIF(Penalties!$C65:$V65,N$51))</f>
        <v>0</v>
      </c>
      <c r="O68" s="174">
        <f ca="1">IF($B68="","",COUNTIF(Penalties!$C65:$V65,O$51))</f>
        <v>0</v>
      </c>
      <c r="P68" s="174">
        <f ca="1">IF($B68="","",COUNTIF(Penalties!$C65:$V65,P$51))</f>
        <v>0</v>
      </c>
      <c r="Q68" s="175">
        <f ca="1">IF(B68="","",SUM(E68:P68))</f>
        <v>2</v>
      </c>
      <c r="R68" s="175">
        <f ca="1">IF($B68="","",COUNTIF(Penalties!$X65:$AB65,R$51))</f>
        <v>0</v>
      </c>
      <c r="S68" s="115">
        <f ca="1">IF($B68="","",COUNTIF(Penalties!$X65:$AB65,S$51))</f>
        <v>0</v>
      </c>
      <c r="T68" s="115">
        <f ca="1">IF($B68="","",COUNTIF(Penalties!$X65:$AB65,T$51))</f>
        <v>0</v>
      </c>
      <c r="U68" s="115">
        <f ca="1">IF($B68="","",COUNTIF(Penalties!$X65:$AB65,U$51))</f>
        <v>0</v>
      </c>
      <c r="V68" s="115">
        <f ca="1">IF($B68="","",COUNTIF(Penalties!$X65:$AB65,V$51))</f>
        <v>0</v>
      </c>
      <c r="W68" s="115">
        <f ca="1">IF($B68="","",COUNTIF(Penalties!$X65:$AB65,W$51))</f>
        <v>0</v>
      </c>
      <c r="X68" s="115">
        <f ca="1">IF($B68="","",COUNTIF(Penalties!$X65:$AB65,X$51))</f>
        <v>0</v>
      </c>
      <c r="Y68" s="115">
        <f ca="1">IF($B68="","",COUNTIF(Penalties!$X65:$AB65,Y$51))</f>
        <v>0</v>
      </c>
      <c r="Z68" s="115">
        <f ca="1">IF($B68="","",COUNTIF(Penalties!$X65:$AB65,Z$51))</f>
        <v>0</v>
      </c>
      <c r="AA68" s="115">
        <f ca="1">IF($B68="","",COUNTIF(Penalties!$X65:$AB65,AA$51))</f>
        <v>0</v>
      </c>
      <c r="AB68" s="115">
        <f ca="1">IF($B68="","",COUNTIF(Penalties!$X65:$AB65,AB$51))</f>
        <v>0</v>
      </c>
      <c r="AC68" s="115">
        <f ca="1">IF($B68="","",COUNTIF(Penalties!$X65:$AB65,AC$51))</f>
        <v>0</v>
      </c>
      <c r="AD68" s="115">
        <f ca="1">IF($B68="","",COUNTIF(Penalties!$X65:$AB65,AD$51))</f>
        <v>0</v>
      </c>
      <c r="AE68" s="115">
        <f ca="1">IF($B68="","",COUNTIF(Penalties!$X65:$AB65,AE$51))</f>
        <v>0</v>
      </c>
      <c r="AF68" s="115">
        <f ca="1">IF($B68="","",COUNTIF(Penalties!$X65:$AB65,AF$51))</f>
        <v>0</v>
      </c>
      <c r="AG68" s="115">
        <f ca="1">IF($B68="","",COUNTIF(Penalties!$X65:$AB65,AG$51))</f>
        <v>0</v>
      </c>
      <c r="AH68" s="170">
        <f ca="1">IF(B68="","",SUM(S68:AG68))</f>
        <v>0</v>
      </c>
      <c r="AI68" s="171">
        <f ca="1">IF(B68="","",SUM(R68,AH68))</f>
        <v>0</v>
      </c>
      <c r="AJ68" s="171" t="str">
        <f ca="1">IF(B68="","",IF(Penalties!AC65="PM",1,""))</f>
        <v/>
      </c>
      <c r="AK68" s="171" t="str">
        <f ca="1">IF(B68="","",IF(Penalties!AC65="G",1,""))</f>
        <v/>
      </c>
      <c r="AL68" s="171" t="str">
        <f ca="1">IF(B68="","",IF(Penalties!AC65="N",1,""))</f>
        <v/>
      </c>
      <c r="AM68" s="171" t="str">
        <f ca="1">IF(B68="","",IF(Penalties!AC65="Z",1,""))</f>
        <v/>
      </c>
    </row>
    <row r="69" spans="1:39">
      <c r="A69" s="1207"/>
      <c r="B69" s="1207"/>
      <c r="C69" s="1208"/>
      <c r="D69" s="115" t="s">
        <v>259</v>
      </c>
      <c r="E69" s="174">
        <f ca="1">IF($B68="","",COUNTIF(Penalties!$AG65:$AZ65,E$51))</f>
        <v>0</v>
      </c>
      <c r="F69" s="174">
        <f ca="1">IF($B68="","",COUNTIF(Penalties!$AG65:$AZ65,F$51))</f>
        <v>2</v>
      </c>
      <c r="G69" s="174">
        <f ca="1">IF($B68="","",COUNTIF(Penalties!$AG65:$AZ65,G$51))</f>
        <v>0</v>
      </c>
      <c r="H69" s="174">
        <f ca="1">IF($B68="","",COUNTIF(Penalties!$AG65:$AZ65,H$51))</f>
        <v>1</v>
      </c>
      <c r="I69" s="174">
        <f ca="1">IF($B68="","",COUNTIF(Penalties!$AG65:$AZ65,I$51))</f>
        <v>0</v>
      </c>
      <c r="J69" s="174">
        <f ca="1">IF($B68="","",COUNTIF(Penalties!$AG65:$AZ65,J$51))</f>
        <v>0</v>
      </c>
      <c r="K69" s="174">
        <f ca="1">IF($B68="","",COUNTIF(Penalties!$AG65:$AZ65,K$51))</f>
        <v>0</v>
      </c>
      <c r="L69" s="174">
        <f ca="1">IF($B68="","",COUNTIF(Penalties!$AG65:$AZ65,L$51))</f>
        <v>0</v>
      </c>
      <c r="M69" s="174">
        <f ca="1">IF($B68="","",COUNTIF(Penalties!$AG65:$AZ65,M$51))</f>
        <v>0</v>
      </c>
      <c r="N69" s="174">
        <f ca="1">IF($B68="","",COUNTIF(Penalties!$AG65:$AZ65,N$51))</f>
        <v>1</v>
      </c>
      <c r="O69" s="174">
        <f ca="1">IF($B68="","",COUNTIF(Penalties!$AG65:$AZ65,O$51))</f>
        <v>1</v>
      </c>
      <c r="P69" s="174">
        <f ca="1">IF($B68="","",COUNTIF(Penalties!$AG65:$AZ65,P$51))</f>
        <v>0</v>
      </c>
      <c r="Q69" s="175">
        <f ca="1">IF(B68="","",SUM(E69:P69))</f>
        <v>5</v>
      </c>
      <c r="R69" s="175">
        <f ca="1">IF($B68="","",COUNTIF(Penalties!$BB65:$BF65,R$51))</f>
        <v>1</v>
      </c>
      <c r="S69" s="115">
        <f ca="1">IF($B68="","",COUNTIF(Penalties!$BB65:$BF65,S$51))</f>
        <v>0</v>
      </c>
      <c r="T69" s="115">
        <f ca="1">IF($B68="","",COUNTIF(Penalties!$BB65:$BF65,T$51))</f>
        <v>0</v>
      </c>
      <c r="U69" s="115">
        <f ca="1">IF($B68="","",COUNTIF(Penalties!$BB65:$BF65,U$51))</f>
        <v>0</v>
      </c>
      <c r="V69" s="115">
        <f ca="1">IF($B68="","",COUNTIF(Penalties!$BB65:$BF65,V$51))</f>
        <v>0</v>
      </c>
      <c r="W69" s="115">
        <f ca="1">IF($B68="","",COUNTIF(Penalties!$BB65:$BF65,W$51))</f>
        <v>0</v>
      </c>
      <c r="X69" s="115">
        <f ca="1">IF($B68="","",COUNTIF(Penalties!$BB65:$BF65,X$51))</f>
        <v>0</v>
      </c>
      <c r="Y69" s="115">
        <f ca="1">IF($B68="","",COUNTIF(Penalties!$BB65:$BF65,Y$51))</f>
        <v>0</v>
      </c>
      <c r="Z69" s="115">
        <f ca="1">IF($B68="","",COUNTIF(Penalties!$BB65:$BF65,Z$51))</f>
        <v>0</v>
      </c>
      <c r="AA69" s="115">
        <f ca="1">IF($B68="","",COUNTIF(Penalties!$BB65:$BF65,AA$51))</f>
        <v>0</v>
      </c>
      <c r="AB69" s="115">
        <f ca="1">IF($B68="","",COUNTIF(Penalties!$BB65:$BF65,AB$51))</f>
        <v>1</v>
      </c>
      <c r="AC69" s="115">
        <f ca="1">IF($B68="","",COUNTIF(Penalties!$BB65:$BF65,AC$51))</f>
        <v>0</v>
      </c>
      <c r="AD69" s="115">
        <f ca="1">IF($B68="","",COUNTIF(Penalties!$BB65:$BF65,AD$51))</f>
        <v>0</v>
      </c>
      <c r="AE69" s="115">
        <f ca="1">IF($B68="","",COUNTIF(Penalties!$BB65:$BF65,AE$51))</f>
        <v>0</v>
      </c>
      <c r="AF69" s="115">
        <f ca="1">IF($B68="","",COUNTIF(Penalties!$BB65:$BF65,AF$51))</f>
        <v>0</v>
      </c>
      <c r="AG69" s="115">
        <f ca="1">IF($B68="","",COUNTIF(Penalties!$BB65:$BF65,AG$51))</f>
        <v>0</v>
      </c>
      <c r="AH69" s="170">
        <f ca="1">IF(B68="","",SUM(S69:AG69))</f>
        <v>1</v>
      </c>
      <c r="AI69" s="171">
        <f ca="1">IF(B68="","",SUM(R69,AH69))</f>
        <v>2</v>
      </c>
      <c r="AJ69" s="171" t="str">
        <f ca="1">IF(B68="","",IF(Penalties!BG65="PM",1,""))</f>
        <v/>
      </c>
      <c r="AK69" s="171" t="str">
        <f ca="1">IF(B68="","",IF(Penalties!BG65="G",1,""))</f>
        <v/>
      </c>
      <c r="AL69" s="171" t="str">
        <f ca="1">IF(B68="","",IF(Penalties!BG65="N",1,""))</f>
        <v/>
      </c>
      <c r="AM69" s="171" t="str">
        <f ca="1">IF(B68="","",IF(Penalties!BG65="Z",1,""))</f>
        <v/>
      </c>
    </row>
    <row r="70" spans="1:39">
      <c r="A70" s="1206">
        <f>A68+1</f>
        <v>10</v>
      </c>
      <c r="B70" s="1206" t="str">
        <f ca="1">IF(Rosters!H20="","",Rosters!H20)</f>
        <v>I75</v>
      </c>
      <c r="C70" s="1209" t="str">
        <f ca="1">IF(Rosters!I20="","",Rosters!I20)</f>
        <v>Diesel Doll</v>
      </c>
      <c r="D70" s="119" t="s">
        <v>256</v>
      </c>
      <c r="E70" s="100">
        <f ca="1">IF($B70="","",COUNTIF(Penalties!$C67:$V67,E$51))</f>
        <v>0</v>
      </c>
      <c r="F70" s="100">
        <f ca="1">IF($B70="","",COUNTIF(Penalties!$C67:$V67,F$51))</f>
        <v>0</v>
      </c>
      <c r="G70" s="100">
        <f ca="1">IF($B70="","",COUNTIF(Penalties!$C67:$V67,G$51))</f>
        <v>0</v>
      </c>
      <c r="H70" s="100">
        <f ca="1">IF($B70="","",COUNTIF(Penalties!$C67:$V67,H$51))</f>
        <v>1</v>
      </c>
      <c r="I70" s="100">
        <f ca="1">IF($B70="","",COUNTIF(Penalties!$C67:$V67,I$51))</f>
        <v>0</v>
      </c>
      <c r="J70" s="100">
        <f ca="1">IF($B70="","",COUNTIF(Penalties!$C67:$V67,J$51))</f>
        <v>0</v>
      </c>
      <c r="K70" s="100">
        <f ca="1">IF($B70="","",COUNTIF(Penalties!$C67:$V67,K$51))</f>
        <v>0</v>
      </c>
      <c r="L70" s="100">
        <f ca="1">IF($B70="","",COUNTIF(Penalties!$C67:$V67,L$51))</f>
        <v>0</v>
      </c>
      <c r="M70" s="100">
        <f ca="1">IF($B70="","",COUNTIF(Penalties!$C67:$V67,M$51))</f>
        <v>0</v>
      </c>
      <c r="N70" s="100">
        <f ca="1">IF($B70="","",COUNTIF(Penalties!$C67:$V67,N$51))</f>
        <v>0</v>
      </c>
      <c r="O70" s="100">
        <f ca="1">IF($B70="","",COUNTIF(Penalties!$C67:$V67,O$51))</f>
        <v>0</v>
      </c>
      <c r="P70" s="100">
        <f ca="1">IF($B70="","",COUNTIF(Penalties!$C67:$V67,P$51))</f>
        <v>0</v>
      </c>
      <c r="Q70" s="101">
        <f ca="1">IF(B70="","",SUM(E70:P70))</f>
        <v>1</v>
      </c>
      <c r="R70" s="101">
        <f ca="1">IF($B70="","",COUNTIF(Penalties!$X67:$AB67,R$51))</f>
        <v>0</v>
      </c>
      <c r="S70" s="119">
        <f ca="1">IF($B70="","",COUNTIF(Penalties!$X67:$AB67,S$51))</f>
        <v>0</v>
      </c>
      <c r="T70" s="119">
        <f ca="1">IF($B70="","",COUNTIF(Penalties!$X67:$AB67,T$51))</f>
        <v>0</v>
      </c>
      <c r="U70" s="119">
        <f ca="1">IF($B70="","",COUNTIF(Penalties!$X67:$AB67,U$51))</f>
        <v>0</v>
      </c>
      <c r="V70" s="119">
        <f ca="1">IF($B70="","",COUNTIF(Penalties!$X67:$AB67,V$51))</f>
        <v>0</v>
      </c>
      <c r="W70" s="119">
        <f ca="1">IF($B70="","",COUNTIF(Penalties!$X67:$AB67,W$51))</f>
        <v>0</v>
      </c>
      <c r="X70" s="119">
        <f ca="1">IF($B70="","",COUNTIF(Penalties!$X67:$AB67,X$51))</f>
        <v>0</v>
      </c>
      <c r="Y70" s="119">
        <f ca="1">IF($B70="","",COUNTIF(Penalties!$X67:$AB67,Y$51))</f>
        <v>0</v>
      </c>
      <c r="Z70" s="119">
        <f ca="1">IF($B70="","",COUNTIF(Penalties!$X67:$AB67,Z$51))</f>
        <v>0</v>
      </c>
      <c r="AA70" s="119">
        <f ca="1">IF($B70="","",COUNTIF(Penalties!$X67:$AB67,AA$51))</f>
        <v>0</v>
      </c>
      <c r="AB70" s="119">
        <f ca="1">IF($B70="","",COUNTIF(Penalties!$X67:$AB67,AB$51))</f>
        <v>0</v>
      </c>
      <c r="AC70" s="119">
        <f ca="1">IF($B70="","",COUNTIF(Penalties!$X67:$AB67,AC$51))</f>
        <v>1</v>
      </c>
      <c r="AD70" s="119">
        <f ca="1">IF($B70="","",COUNTIF(Penalties!$X67:$AB67,AD$51))</f>
        <v>0</v>
      </c>
      <c r="AE70" s="119">
        <f ca="1">IF($B70="","",COUNTIF(Penalties!$X67:$AB67,AE$51))</f>
        <v>0</v>
      </c>
      <c r="AF70" s="119">
        <f ca="1">IF($B70="","",COUNTIF(Penalties!$X67:$AB67,AF$51))</f>
        <v>0</v>
      </c>
      <c r="AG70" s="119">
        <f ca="1">IF($B70="","",COUNTIF(Penalties!$X67:$AB67,AG$51))</f>
        <v>0</v>
      </c>
      <c r="AH70" s="172">
        <f ca="1">IF(B70="","",SUM(S70:AG70))</f>
        <v>1</v>
      </c>
      <c r="AI70" s="173">
        <f ca="1">IF(B70="","",SUM(R70,AH70))</f>
        <v>1</v>
      </c>
      <c r="AJ70" s="173" t="str">
        <f ca="1">IF(B70="","",IF(Penalties!AC67="PM",1,""))</f>
        <v/>
      </c>
      <c r="AK70" s="173" t="str">
        <f ca="1">IF(B70="","",IF(Penalties!AC67="G",1,""))</f>
        <v/>
      </c>
      <c r="AL70" s="173" t="str">
        <f ca="1">IF(B70="","",IF(Penalties!AC67="N",1,""))</f>
        <v/>
      </c>
      <c r="AM70" s="173" t="str">
        <f ca="1">IF(B70="","",IF(Penalties!AC67="Z",1,""))</f>
        <v/>
      </c>
    </row>
    <row r="71" spans="1:39">
      <c r="A71" s="1206"/>
      <c r="B71" s="1206"/>
      <c r="C71" s="1209"/>
      <c r="D71" s="119" t="s">
        <v>259</v>
      </c>
      <c r="E71" s="100">
        <f ca="1">IF($B70="","",COUNTIF(Penalties!$AG67:$AZ67,E$51))</f>
        <v>0</v>
      </c>
      <c r="F71" s="100">
        <f ca="1">IF($B70="","",COUNTIF(Penalties!$AG67:$AZ67,F$51))</f>
        <v>0</v>
      </c>
      <c r="G71" s="100">
        <f ca="1">IF($B70="","",COUNTIF(Penalties!$AG67:$AZ67,G$51))</f>
        <v>0</v>
      </c>
      <c r="H71" s="100">
        <f ca="1">IF($B70="","",COUNTIF(Penalties!$AG67:$AZ67,H$51))</f>
        <v>0</v>
      </c>
      <c r="I71" s="100">
        <f ca="1">IF($B70="","",COUNTIF(Penalties!$AG67:$AZ67,I$51))</f>
        <v>0</v>
      </c>
      <c r="J71" s="100">
        <f ca="1">IF($B70="","",COUNTIF(Penalties!$AG67:$AZ67,J$51))</f>
        <v>0</v>
      </c>
      <c r="K71" s="100">
        <f ca="1">IF($B70="","",COUNTIF(Penalties!$AG67:$AZ67,K$51))</f>
        <v>0</v>
      </c>
      <c r="L71" s="100">
        <f ca="1">IF($B70="","",COUNTIF(Penalties!$AG67:$AZ67,L$51))</f>
        <v>0</v>
      </c>
      <c r="M71" s="100">
        <f ca="1">IF($B70="","",COUNTIF(Penalties!$AG67:$AZ67,M$51))</f>
        <v>0</v>
      </c>
      <c r="N71" s="100">
        <f ca="1">IF($B70="","",COUNTIF(Penalties!$AG67:$AZ67,N$51))</f>
        <v>0</v>
      </c>
      <c r="O71" s="100">
        <f ca="1">IF($B70="","",COUNTIF(Penalties!$AG67:$AZ67,O$51))</f>
        <v>0</v>
      </c>
      <c r="P71" s="100">
        <f ca="1">IF($B70="","",COUNTIF(Penalties!$AG67:$AZ67,P$51))</f>
        <v>0</v>
      </c>
      <c r="Q71" s="101">
        <f ca="1">IF(B70="","",SUM(E71:P71))</f>
        <v>0</v>
      </c>
      <c r="R71" s="101">
        <f ca="1">IF($B70="","",COUNTIF(Penalties!$BB67:$BF67,R$51))</f>
        <v>0</v>
      </c>
      <c r="S71" s="119">
        <f ca="1">IF($B70="","",COUNTIF(Penalties!$BB67:$BF67,S$51))</f>
        <v>0</v>
      </c>
      <c r="T71" s="119">
        <f ca="1">IF($B70="","",COUNTIF(Penalties!$BB67:$BF67,T$51))</f>
        <v>1</v>
      </c>
      <c r="U71" s="119">
        <f ca="1">IF($B70="","",COUNTIF(Penalties!$BB67:$BF67,U$51))</f>
        <v>0</v>
      </c>
      <c r="V71" s="119">
        <f ca="1">IF($B70="","",COUNTIF(Penalties!$BB67:$BF67,V$51))</f>
        <v>0</v>
      </c>
      <c r="W71" s="119">
        <f ca="1">IF($B70="","",COUNTIF(Penalties!$BB67:$BF67,W$51))</f>
        <v>1</v>
      </c>
      <c r="X71" s="119">
        <f ca="1">IF($B70="","",COUNTIF(Penalties!$BB67:$BF67,X$51))</f>
        <v>0</v>
      </c>
      <c r="Y71" s="119">
        <f ca="1">IF($B70="","",COUNTIF(Penalties!$BB67:$BF67,Y$51))</f>
        <v>0</v>
      </c>
      <c r="Z71" s="119">
        <f ca="1">IF($B70="","",COUNTIF(Penalties!$BB67:$BF67,Z$51))</f>
        <v>0</v>
      </c>
      <c r="AA71" s="119">
        <f ca="1">IF($B70="","",COUNTIF(Penalties!$BB67:$BF67,AA$51))</f>
        <v>0</v>
      </c>
      <c r="AB71" s="119">
        <f ca="1">IF($B70="","",COUNTIF(Penalties!$BB67:$BF67,AB$51))</f>
        <v>0</v>
      </c>
      <c r="AC71" s="119">
        <f ca="1">IF($B70="","",COUNTIF(Penalties!$BB67:$BF67,AC$51))</f>
        <v>0</v>
      </c>
      <c r="AD71" s="119">
        <f ca="1">IF($B70="","",COUNTIF(Penalties!$BB67:$BF67,AD$51))</f>
        <v>0</v>
      </c>
      <c r="AE71" s="119">
        <f ca="1">IF($B70="","",COUNTIF(Penalties!$BB67:$BF67,AE$51))</f>
        <v>0</v>
      </c>
      <c r="AF71" s="119">
        <f ca="1">IF($B70="","",COUNTIF(Penalties!$BB67:$BF67,AF$51))</f>
        <v>0</v>
      </c>
      <c r="AG71" s="119">
        <f ca="1">IF($B70="","",COUNTIF(Penalties!$BB67:$BF67,AG$51))</f>
        <v>0</v>
      </c>
      <c r="AH71" s="172">
        <f ca="1">IF(B70="","",SUM(S71:AG71))</f>
        <v>2</v>
      </c>
      <c r="AI71" s="173">
        <f ca="1">IF(B70="","",SUM(R71,AH71))</f>
        <v>2</v>
      </c>
      <c r="AJ71" s="173" t="str">
        <f ca="1">IF(B70="","",IF(Penalties!BG67="PM",1,""))</f>
        <v/>
      </c>
      <c r="AK71" s="173" t="str">
        <f ca="1">IF(B70="","",IF(Penalties!BG67="G",1,""))</f>
        <v/>
      </c>
      <c r="AL71" s="173" t="str">
        <f ca="1">IF(B70="","",IF(Penalties!BG67="N",1,""))</f>
        <v/>
      </c>
      <c r="AM71" s="173" t="str">
        <f ca="1">IF(B70="","",IF(Penalties!BG67="Z",1,""))</f>
        <v/>
      </c>
    </row>
    <row r="72" spans="1:39">
      <c r="A72" s="1207">
        <f>A70+1</f>
        <v>11</v>
      </c>
      <c r="B72" s="1207" t="str">
        <f ca="1">IF(Rosters!H21="","",Rosters!H21)</f>
        <v>100</v>
      </c>
      <c r="C72" s="1208" t="str">
        <f ca="1">IF(Rosters!I21="","",Rosters!I21)</f>
        <v>Polly Fester</v>
      </c>
      <c r="D72" s="115" t="s">
        <v>256</v>
      </c>
      <c r="E72" s="174">
        <f ca="1">IF($B72="","",COUNTIF(Penalties!$C69:$V69,E$51))</f>
        <v>0</v>
      </c>
      <c r="F72" s="174">
        <f ca="1">IF($B72="","",COUNTIF(Penalties!$C69:$V69,F$51))</f>
        <v>0</v>
      </c>
      <c r="G72" s="174">
        <f ca="1">IF($B72="","",COUNTIF(Penalties!$C69:$V69,G$51))</f>
        <v>0</v>
      </c>
      <c r="H72" s="174">
        <f ca="1">IF($B72="","",COUNTIF(Penalties!$C69:$V69,H$51))</f>
        <v>0</v>
      </c>
      <c r="I72" s="174">
        <f ca="1">IF($B72="","",COUNTIF(Penalties!$C69:$V69,I$51))</f>
        <v>0</v>
      </c>
      <c r="J72" s="174">
        <f ca="1">IF($B72="","",COUNTIF(Penalties!$C69:$V69,J$51))</f>
        <v>0</v>
      </c>
      <c r="K72" s="174">
        <f ca="1">IF($B72="","",COUNTIF(Penalties!$C69:$V69,K$51))</f>
        <v>0</v>
      </c>
      <c r="L72" s="174">
        <f ca="1">IF($B72="","",COUNTIF(Penalties!$C69:$V69,L$51))</f>
        <v>0</v>
      </c>
      <c r="M72" s="174">
        <f ca="1">IF($B72="","",COUNTIF(Penalties!$C69:$V69,M$51))</f>
        <v>0</v>
      </c>
      <c r="N72" s="174">
        <f ca="1">IF($B72="","",COUNTIF(Penalties!$C69:$V69,N$51))</f>
        <v>0</v>
      </c>
      <c r="O72" s="174">
        <f ca="1">IF($B72="","",COUNTIF(Penalties!$C69:$V69,O$51))</f>
        <v>0</v>
      </c>
      <c r="P72" s="174">
        <f ca="1">IF($B72="","",COUNTIF(Penalties!$C69:$V69,P$51))</f>
        <v>0</v>
      </c>
      <c r="Q72" s="175">
        <f ca="1">IF(B72="","",SUM(E72:P72))</f>
        <v>0</v>
      </c>
      <c r="R72" s="175">
        <f ca="1">IF($B72="","",COUNTIF(Penalties!$X69:$AB69,R$51))</f>
        <v>0</v>
      </c>
      <c r="S72" s="115">
        <f ca="1">IF($B72="","",COUNTIF(Penalties!$X69:$AB69,S$51))</f>
        <v>0</v>
      </c>
      <c r="T72" s="115">
        <f ca="1">IF($B72="","",COUNTIF(Penalties!$X69:$AB69,T$51))</f>
        <v>0</v>
      </c>
      <c r="U72" s="115">
        <f ca="1">IF($B72="","",COUNTIF(Penalties!$X69:$AB69,U$51))</f>
        <v>0</v>
      </c>
      <c r="V72" s="115">
        <f ca="1">IF($B72="","",COUNTIF(Penalties!$X69:$AB69,V$51))</f>
        <v>0</v>
      </c>
      <c r="W72" s="115">
        <f ca="1">IF($B72="","",COUNTIF(Penalties!$X69:$AB69,W$51))</f>
        <v>0</v>
      </c>
      <c r="X72" s="115">
        <f ca="1">IF($B72="","",COUNTIF(Penalties!$X69:$AB69,X$51))</f>
        <v>0</v>
      </c>
      <c r="Y72" s="115">
        <f ca="1">IF($B72="","",COUNTIF(Penalties!$X69:$AB69,Y$51))</f>
        <v>0</v>
      </c>
      <c r="Z72" s="115">
        <f ca="1">IF($B72="","",COUNTIF(Penalties!$X69:$AB69,Z$51))</f>
        <v>0</v>
      </c>
      <c r="AA72" s="115">
        <f ca="1">IF($B72="","",COUNTIF(Penalties!$X69:$AB69,AA$51))</f>
        <v>0</v>
      </c>
      <c r="AB72" s="115">
        <f ca="1">IF($B72="","",COUNTIF(Penalties!$X69:$AB69,AB$51))</f>
        <v>0</v>
      </c>
      <c r="AC72" s="115">
        <f ca="1">IF($B72="","",COUNTIF(Penalties!$X69:$AB69,AC$51))</f>
        <v>0</v>
      </c>
      <c r="AD72" s="115">
        <f ca="1">IF($B72="","",COUNTIF(Penalties!$X69:$AB69,AD$51))</f>
        <v>0</v>
      </c>
      <c r="AE72" s="115">
        <f ca="1">IF($B72="","",COUNTIF(Penalties!$X69:$AB69,AE$51))</f>
        <v>0</v>
      </c>
      <c r="AF72" s="115">
        <f ca="1">IF($B72="","",COUNTIF(Penalties!$X69:$AB69,AF$51))</f>
        <v>0</v>
      </c>
      <c r="AG72" s="115">
        <f ca="1">IF($B72="","",COUNTIF(Penalties!$X69:$AB69,AG$51))</f>
        <v>0</v>
      </c>
      <c r="AH72" s="170">
        <f ca="1">IF(B72="","",SUM(S72:AG72))</f>
        <v>0</v>
      </c>
      <c r="AI72" s="171">
        <f ca="1">IF(B72="","",SUM(R72,AH72))</f>
        <v>0</v>
      </c>
      <c r="AJ72" s="171" t="str">
        <f ca="1">IF(B72="","",IF(Penalties!AC69="PM",1,""))</f>
        <v/>
      </c>
      <c r="AK72" s="171" t="str">
        <f ca="1">IF(B72="","",IF(Penalties!AC69="G",1,""))</f>
        <v/>
      </c>
      <c r="AL72" s="171" t="str">
        <f ca="1">IF(B72="","",IF(Penalties!AC69="N",1,""))</f>
        <v/>
      </c>
      <c r="AM72" s="171" t="str">
        <f ca="1">IF(B72="","",IF(Penalties!AC69="Z",1,""))</f>
        <v/>
      </c>
    </row>
    <row r="73" spans="1:39">
      <c r="A73" s="1207"/>
      <c r="B73" s="1207"/>
      <c r="C73" s="1208"/>
      <c r="D73" s="115" t="s">
        <v>259</v>
      </c>
      <c r="E73" s="174">
        <f ca="1">IF($B72="","",COUNTIF(Penalties!$AG69:$AZ69,E$51))</f>
        <v>0</v>
      </c>
      <c r="F73" s="174">
        <f ca="1">IF($B72="","",COUNTIF(Penalties!$AG69:$AZ69,F$51))</f>
        <v>0</v>
      </c>
      <c r="G73" s="174">
        <f ca="1">IF($B72="","",COUNTIF(Penalties!$AG69:$AZ69,G$51))</f>
        <v>0</v>
      </c>
      <c r="H73" s="174">
        <f ca="1">IF($B72="","",COUNTIF(Penalties!$AG69:$AZ69,H$51))</f>
        <v>0</v>
      </c>
      <c r="I73" s="174">
        <f ca="1">IF($B72="","",COUNTIF(Penalties!$AG69:$AZ69,I$51))</f>
        <v>0</v>
      </c>
      <c r="J73" s="174">
        <f ca="1">IF($B72="","",COUNTIF(Penalties!$AG69:$AZ69,J$51))</f>
        <v>0</v>
      </c>
      <c r="K73" s="174">
        <f ca="1">IF($B72="","",COUNTIF(Penalties!$AG69:$AZ69,K$51))</f>
        <v>0</v>
      </c>
      <c r="L73" s="174">
        <f ca="1">IF($B72="","",COUNTIF(Penalties!$AG69:$AZ69,L$51))</f>
        <v>0</v>
      </c>
      <c r="M73" s="174">
        <f ca="1">IF($B72="","",COUNTIF(Penalties!$AG69:$AZ69,M$51))</f>
        <v>0</v>
      </c>
      <c r="N73" s="174">
        <f ca="1">IF($B72="","",COUNTIF(Penalties!$AG69:$AZ69,N$51))</f>
        <v>0</v>
      </c>
      <c r="O73" s="174">
        <f ca="1">IF($B72="","",COUNTIF(Penalties!$AG69:$AZ69,O$51))</f>
        <v>0</v>
      </c>
      <c r="P73" s="174">
        <f ca="1">IF($B72="","",COUNTIF(Penalties!$AG69:$AZ69,P$51))</f>
        <v>0</v>
      </c>
      <c r="Q73" s="175">
        <f ca="1">IF(B72="","",SUM(E73:P73))</f>
        <v>0</v>
      </c>
      <c r="R73" s="175">
        <f ca="1">IF($B72="","",COUNTIF(Penalties!$BB69:$BF69,R$51))</f>
        <v>0</v>
      </c>
      <c r="S73" s="115">
        <f ca="1">IF($B72="","",COUNTIF(Penalties!$BB69:$BF69,S$51))</f>
        <v>0</v>
      </c>
      <c r="T73" s="115">
        <f ca="1">IF($B72="","",COUNTIF(Penalties!$BB69:$BF69,T$51))</f>
        <v>0</v>
      </c>
      <c r="U73" s="115">
        <f ca="1">IF($B72="","",COUNTIF(Penalties!$BB69:$BF69,U$51))</f>
        <v>0</v>
      </c>
      <c r="V73" s="115">
        <f ca="1">IF($B72="","",COUNTIF(Penalties!$BB69:$BF69,V$51))</f>
        <v>0</v>
      </c>
      <c r="W73" s="115">
        <f ca="1">IF($B72="","",COUNTIF(Penalties!$BB69:$BF69,W$51))</f>
        <v>0</v>
      </c>
      <c r="X73" s="115">
        <f ca="1">IF($B72="","",COUNTIF(Penalties!$BB69:$BF69,X$51))</f>
        <v>0</v>
      </c>
      <c r="Y73" s="115">
        <f ca="1">IF($B72="","",COUNTIF(Penalties!$BB69:$BF69,Y$51))</f>
        <v>0</v>
      </c>
      <c r="Z73" s="115">
        <f ca="1">IF($B72="","",COUNTIF(Penalties!$BB69:$BF69,Z$51))</f>
        <v>0</v>
      </c>
      <c r="AA73" s="115">
        <f ca="1">IF($B72="","",COUNTIF(Penalties!$BB69:$BF69,AA$51))</f>
        <v>0</v>
      </c>
      <c r="AB73" s="115">
        <f ca="1">IF($B72="","",COUNTIF(Penalties!$BB69:$BF69,AB$51))</f>
        <v>1</v>
      </c>
      <c r="AC73" s="115">
        <f ca="1">IF($B72="","",COUNTIF(Penalties!$BB69:$BF69,AC$51))</f>
        <v>0</v>
      </c>
      <c r="AD73" s="115">
        <f ca="1">IF($B72="","",COUNTIF(Penalties!$BB69:$BF69,AD$51))</f>
        <v>0</v>
      </c>
      <c r="AE73" s="115">
        <f ca="1">IF($B72="","",COUNTIF(Penalties!$BB69:$BF69,AE$51))</f>
        <v>0</v>
      </c>
      <c r="AF73" s="115">
        <f ca="1">IF($B72="","",COUNTIF(Penalties!$BB69:$BF69,AF$51))</f>
        <v>0</v>
      </c>
      <c r="AG73" s="115">
        <f ca="1">IF($B72="","",COUNTIF(Penalties!$BB69:$BF69,AG$51))</f>
        <v>0</v>
      </c>
      <c r="AH73" s="170">
        <f ca="1">IF(B72="","",SUM(S73:AG73))</f>
        <v>1</v>
      </c>
      <c r="AI73" s="171">
        <f ca="1">IF(B72="","",SUM(R73,AH73))</f>
        <v>1</v>
      </c>
      <c r="AJ73" s="171" t="str">
        <f ca="1">IF(B72="","",IF(Penalties!BG69="PM",1,""))</f>
        <v/>
      </c>
      <c r="AK73" s="171" t="str">
        <f ca="1">IF(B72="","",IF(Penalties!BG69="G",1,""))</f>
        <v/>
      </c>
      <c r="AL73" s="171" t="str">
        <f ca="1">IF(B72="","",IF(Penalties!BG69="N",1,""))</f>
        <v/>
      </c>
      <c r="AM73" s="171" t="str">
        <f ca="1">IF(B72="","",IF(Penalties!BG69="Z",1,""))</f>
        <v/>
      </c>
    </row>
    <row r="74" spans="1:39">
      <c r="A74" s="1206">
        <f>A72+1</f>
        <v>12</v>
      </c>
      <c r="B74" s="1206" t="str">
        <f ca="1">IF(Rosters!H22="","",Rosters!H22)</f>
        <v>303</v>
      </c>
      <c r="C74" s="1209" t="str">
        <f ca="1">IF(Rosters!I22="","",Rosters!I22)</f>
        <v>Bruisie Siouxxx</v>
      </c>
      <c r="D74" s="119" t="s">
        <v>256</v>
      </c>
      <c r="E74" s="100">
        <f ca="1">IF($B74="","",COUNTIF(Penalties!$C71:$V71,E$51))</f>
        <v>0</v>
      </c>
      <c r="F74" s="100">
        <f ca="1">IF($B74="","",COUNTIF(Penalties!$C71:$V71,F$51))</f>
        <v>0</v>
      </c>
      <c r="G74" s="100">
        <f ca="1">IF($B74="","",COUNTIF(Penalties!$C71:$V71,G$51))</f>
        <v>0</v>
      </c>
      <c r="H74" s="100">
        <f ca="1">IF($B74="","",COUNTIF(Penalties!$C71:$V71,H$51))</f>
        <v>2</v>
      </c>
      <c r="I74" s="100">
        <f ca="1">IF($B74="","",COUNTIF(Penalties!$C71:$V71,I$51))</f>
        <v>0</v>
      </c>
      <c r="J74" s="100">
        <f ca="1">IF($B74="","",COUNTIF(Penalties!$C71:$V71,J$51))</f>
        <v>0</v>
      </c>
      <c r="K74" s="100">
        <f ca="1">IF($B74="","",COUNTIF(Penalties!$C71:$V71,K$51))</f>
        <v>0</v>
      </c>
      <c r="L74" s="100">
        <f ca="1">IF($B74="","",COUNTIF(Penalties!$C71:$V71,L$51))</f>
        <v>0</v>
      </c>
      <c r="M74" s="100">
        <f ca="1">IF($B74="","",COUNTIF(Penalties!$C71:$V71,M$51))</f>
        <v>1</v>
      </c>
      <c r="N74" s="100">
        <f ca="1">IF($B74="","",COUNTIF(Penalties!$C71:$V71,N$51))</f>
        <v>1</v>
      </c>
      <c r="O74" s="100">
        <f ca="1">IF($B74="","",COUNTIF(Penalties!$C71:$V71,O$51))</f>
        <v>1</v>
      </c>
      <c r="P74" s="100">
        <f ca="1">IF($B74="","",COUNTIF(Penalties!$C71:$V71,P$51))</f>
        <v>0</v>
      </c>
      <c r="Q74" s="101">
        <f ca="1">IF(B74="","",SUM(E74:P74))</f>
        <v>5</v>
      </c>
      <c r="R74" s="101">
        <f ca="1">IF($B74="","",COUNTIF(Penalties!$X71:$AB71,R$51))</f>
        <v>1</v>
      </c>
      <c r="S74" s="119">
        <f ca="1">IF($B74="","",COUNTIF(Penalties!$X71:$AB71,S$51))</f>
        <v>0</v>
      </c>
      <c r="T74" s="119">
        <f ca="1">IF($B74="","",COUNTIF(Penalties!$X71:$AB71,T$51))</f>
        <v>0</v>
      </c>
      <c r="U74" s="119">
        <f ca="1">IF($B74="","",COUNTIF(Penalties!$X71:$AB71,U$51))</f>
        <v>0</v>
      </c>
      <c r="V74" s="119">
        <f ca="1">IF($B74="","",COUNTIF(Penalties!$X71:$AB71,V$51))</f>
        <v>0</v>
      </c>
      <c r="W74" s="119">
        <f ca="1">IF($B74="","",COUNTIF(Penalties!$X71:$AB71,W$51))</f>
        <v>0</v>
      </c>
      <c r="X74" s="119">
        <f ca="1">IF($B74="","",COUNTIF(Penalties!$X71:$AB71,X$51))</f>
        <v>0</v>
      </c>
      <c r="Y74" s="119">
        <f ca="1">IF($B74="","",COUNTIF(Penalties!$X71:$AB71,Y$51))</f>
        <v>0</v>
      </c>
      <c r="Z74" s="119">
        <f ca="1">IF($B74="","",COUNTIF(Penalties!$X71:$AB71,Z$51))</f>
        <v>0</v>
      </c>
      <c r="AA74" s="119">
        <f ca="1">IF($B74="","",COUNTIF(Penalties!$X71:$AB71,AA$51))</f>
        <v>0</v>
      </c>
      <c r="AB74" s="119">
        <f ca="1">IF($B74="","",COUNTIF(Penalties!$X71:$AB71,AB$51))</f>
        <v>0</v>
      </c>
      <c r="AC74" s="119">
        <f ca="1">IF($B74="","",COUNTIF(Penalties!$X71:$AB71,AC$51))</f>
        <v>0</v>
      </c>
      <c r="AD74" s="119">
        <f ca="1">IF($B74="","",COUNTIF(Penalties!$X71:$AB71,AD$51))</f>
        <v>0</v>
      </c>
      <c r="AE74" s="119">
        <f ca="1">IF($B74="","",COUNTIF(Penalties!$X71:$AB71,AE$51))</f>
        <v>0</v>
      </c>
      <c r="AF74" s="119">
        <f ca="1">IF($B74="","",COUNTIF(Penalties!$X71:$AB71,AF$51))</f>
        <v>0</v>
      </c>
      <c r="AG74" s="119">
        <f ca="1">IF($B74="","",COUNTIF(Penalties!$X71:$AB71,AG$51))</f>
        <v>0</v>
      </c>
      <c r="AH74" s="172">
        <f ca="1">IF(B74="","",SUM(S74:AG74))</f>
        <v>0</v>
      </c>
      <c r="AI74" s="173">
        <f ca="1">IF(B74="","",SUM(R74,AH74))</f>
        <v>1</v>
      </c>
      <c r="AJ74" s="173" t="str">
        <f ca="1">IF(B74="","",IF(Penalties!AC71="PM",1,""))</f>
        <v/>
      </c>
      <c r="AK74" s="173" t="str">
        <f ca="1">IF(B74="","",IF(Penalties!AC71="G",1,""))</f>
        <v/>
      </c>
      <c r="AL74" s="173" t="str">
        <f ca="1">IF(B74="","",IF(Penalties!AC71="N",1,""))</f>
        <v/>
      </c>
      <c r="AM74" s="173" t="str">
        <f ca="1">IF(B74="","",IF(Penalties!AC71="Z",1,""))</f>
        <v/>
      </c>
    </row>
    <row r="75" spans="1:39">
      <c r="A75" s="1206"/>
      <c r="B75" s="1206"/>
      <c r="C75" s="1209"/>
      <c r="D75" s="119" t="s">
        <v>259</v>
      </c>
      <c r="E75" s="100">
        <f ca="1">IF($B74="","",COUNTIF(Penalties!$AG71:$AZ71,E$51))</f>
        <v>1</v>
      </c>
      <c r="F75" s="100">
        <f ca="1">IF($B74="","",COUNTIF(Penalties!$AG71:$AZ71,F$51))</f>
        <v>0</v>
      </c>
      <c r="G75" s="100">
        <f ca="1">IF($B74="","",COUNTIF(Penalties!$AG71:$AZ71,G$51))</f>
        <v>1</v>
      </c>
      <c r="H75" s="100">
        <f ca="1">IF($B74="","",COUNTIF(Penalties!$AG71:$AZ71,H$51))</f>
        <v>2</v>
      </c>
      <c r="I75" s="100">
        <f ca="1">IF($B74="","",COUNTIF(Penalties!$AG71:$AZ71,I$51))</f>
        <v>1</v>
      </c>
      <c r="J75" s="100">
        <f ca="1">IF($B74="","",COUNTIF(Penalties!$AG71:$AZ71,J$51))</f>
        <v>0</v>
      </c>
      <c r="K75" s="100">
        <f ca="1">IF($B74="","",COUNTIF(Penalties!$AG71:$AZ71,K$51))</f>
        <v>0</v>
      </c>
      <c r="L75" s="100">
        <f ca="1">IF($B74="","",COUNTIF(Penalties!$AG71:$AZ71,L$51))</f>
        <v>0</v>
      </c>
      <c r="M75" s="100">
        <f ca="1">IF($B74="","",COUNTIF(Penalties!$AG71:$AZ71,M$51))</f>
        <v>0</v>
      </c>
      <c r="N75" s="100">
        <f ca="1">IF($B74="","",COUNTIF(Penalties!$AG71:$AZ71,N$51))</f>
        <v>0</v>
      </c>
      <c r="O75" s="100">
        <f ca="1">IF($B74="","",COUNTIF(Penalties!$AG71:$AZ71,O$51))</f>
        <v>0</v>
      </c>
      <c r="P75" s="100">
        <f ca="1">IF($B74="","",COUNTIF(Penalties!$AG71:$AZ71,P$51))</f>
        <v>0</v>
      </c>
      <c r="Q75" s="101">
        <f ca="1">IF(B74="","",SUM(E75:P75))</f>
        <v>5</v>
      </c>
      <c r="R75" s="101">
        <f ca="1">IF($B74="","",COUNTIF(Penalties!$BB71:$BF71,R$51))</f>
        <v>0</v>
      </c>
      <c r="S75" s="119">
        <f ca="1">IF($B74="","",COUNTIF(Penalties!$BB71:$BF71,S$51))</f>
        <v>0</v>
      </c>
      <c r="T75" s="119">
        <f ca="1">IF($B74="","",COUNTIF(Penalties!$BB71:$BF71,T$51))</f>
        <v>0</v>
      </c>
      <c r="U75" s="119">
        <f ca="1">IF($B74="","",COUNTIF(Penalties!$BB71:$BF71,U$51))</f>
        <v>0</v>
      </c>
      <c r="V75" s="119">
        <f ca="1">IF($B74="","",COUNTIF(Penalties!$BB71:$BF71,V$51))</f>
        <v>0</v>
      </c>
      <c r="W75" s="119">
        <f ca="1">IF($B74="","",COUNTIF(Penalties!$BB71:$BF71,W$51))</f>
        <v>0</v>
      </c>
      <c r="X75" s="119">
        <f ca="1">IF($B74="","",COUNTIF(Penalties!$BB71:$BF71,X$51))</f>
        <v>0</v>
      </c>
      <c r="Y75" s="119">
        <f ca="1">IF($B74="","",COUNTIF(Penalties!$BB71:$BF71,Y$51))</f>
        <v>0</v>
      </c>
      <c r="Z75" s="119">
        <f ca="1">IF($B74="","",COUNTIF(Penalties!$BB71:$BF71,Z$51))</f>
        <v>0</v>
      </c>
      <c r="AA75" s="119">
        <f ca="1">IF($B74="","",COUNTIF(Penalties!$BB71:$BF71,AA$51))</f>
        <v>0</v>
      </c>
      <c r="AB75" s="119">
        <f ca="1">IF($B74="","",COUNTIF(Penalties!$BB71:$BF71,AB$51))</f>
        <v>0</v>
      </c>
      <c r="AC75" s="119">
        <f ca="1">IF($B74="","",COUNTIF(Penalties!$BB71:$BF71,AC$51))</f>
        <v>0</v>
      </c>
      <c r="AD75" s="119">
        <f ca="1">IF($B74="","",COUNTIF(Penalties!$BB71:$BF71,AD$51))</f>
        <v>0</v>
      </c>
      <c r="AE75" s="119">
        <f ca="1">IF($B74="","",COUNTIF(Penalties!$BB71:$BF71,AE$51))</f>
        <v>0</v>
      </c>
      <c r="AF75" s="119">
        <f ca="1">IF($B74="","",COUNTIF(Penalties!$BB71:$BF71,AF$51))</f>
        <v>0</v>
      </c>
      <c r="AG75" s="119">
        <f ca="1">IF($B74="","",COUNTIF(Penalties!$BB71:$BF71,AG$51))</f>
        <v>0</v>
      </c>
      <c r="AH75" s="172">
        <f ca="1">IF(B74="","",SUM(S75:AG75))</f>
        <v>0</v>
      </c>
      <c r="AI75" s="173">
        <f ca="1">IF(B74="","",SUM(R75,AH75))</f>
        <v>0</v>
      </c>
      <c r="AJ75" s="173" t="str">
        <f ca="1">IF(B74="","",IF(Penalties!BG71="PM",1,""))</f>
        <v/>
      </c>
      <c r="AK75" s="173" t="str">
        <f ca="1">IF(B74="","",IF(Penalties!BG71="G",1,""))</f>
        <v/>
      </c>
      <c r="AL75" s="173" t="str">
        <f ca="1">IF(B74="","",IF(Penalties!BG71="N",1,""))</f>
        <v/>
      </c>
      <c r="AM75" s="173" t="str">
        <f ca="1">IF(B74="","",IF(Penalties!BG71="Z",1,""))</f>
        <v/>
      </c>
    </row>
    <row r="76" spans="1:39">
      <c r="A76" s="1207">
        <f>A74+1</f>
        <v>13</v>
      </c>
      <c r="B76" s="1207" t="str">
        <f ca="1">IF(Rosters!H23="","",Rosters!H23)</f>
        <v>989</v>
      </c>
      <c r="C76" s="1208" t="str">
        <f ca="1">IF(Rosters!I23="","",Rosters!I23)</f>
        <v>Sarah Hipel</v>
      </c>
      <c r="D76" s="115" t="s">
        <v>256</v>
      </c>
      <c r="E76" s="174">
        <f ca="1">IF($B76="","",COUNTIF(Penalties!$C73:$V73,E$51))</f>
        <v>0</v>
      </c>
      <c r="F76" s="174">
        <f ca="1">IF($B76="","",COUNTIF(Penalties!$C73:$V73,F$51))</f>
        <v>0</v>
      </c>
      <c r="G76" s="174">
        <f ca="1">IF($B76="","",COUNTIF(Penalties!$C73:$V73,G$51))</f>
        <v>0</v>
      </c>
      <c r="H76" s="174">
        <f ca="1">IF($B76="","",COUNTIF(Penalties!$C73:$V73,H$51))</f>
        <v>0</v>
      </c>
      <c r="I76" s="174">
        <f ca="1">IF($B76="","",COUNTIF(Penalties!$C73:$V73,I$51))</f>
        <v>0</v>
      </c>
      <c r="J76" s="174">
        <f ca="1">IF($B76="","",COUNTIF(Penalties!$C73:$V73,J$51))</f>
        <v>0</v>
      </c>
      <c r="K76" s="174">
        <f ca="1">IF($B76="","",COUNTIF(Penalties!$C73:$V73,K$51))</f>
        <v>0</v>
      </c>
      <c r="L76" s="174">
        <f ca="1">IF($B76="","",COUNTIF(Penalties!$C73:$V73,L$51))</f>
        <v>0</v>
      </c>
      <c r="M76" s="174">
        <f ca="1">IF($B76="","",COUNTIF(Penalties!$C73:$V73,M$51))</f>
        <v>0</v>
      </c>
      <c r="N76" s="174">
        <f ca="1">IF($B76="","",COUNTIF(Penalties!$C73:$V73,N$51))</f>
        <v>0</v>
      </c>
      <c r="O76" s="174">
        <f ca="1">IF($B76="","",COUNTIF(Penalties!$C73:$V73,O$51))</f>
        <v>0</v>
      </c>
      <c r="P76" s="174">
        <f ca="1">IF($B76="","",COUNTIF(Penalties!$C73:$V73,P$51))</f>
        <v>0</v>
      </c>
      <c r="Q76" s="175">
        <f ca="1">IF(B76="","",SUM(E76:P76))</f>
        <v>0</v>
      </c>
      <c r="R76" s="175">
        <f ca="1">IF($B76="","",COUNTIF(Penalties!$X73:$AB73,R$51))</f>
        <v>0</v>
      </c>
      <c r="S76" s="115">
        <f ca="1">IF($B76="","",COUNTIF(Penalties!$X73:$AB73,S$51))</f>
        <v>0</v>
      </c>
      <c r="T76" s="115">
        <f ca="1">IF($B76="","",COUNTIF(Penalties!$X73:$AB73,T$51))</f>
        <v>0</v>
      </c>
      <c r="U76" s="115">
        <f ca="1">IF($B76="","",COUNTIF(Penalties!$X73:$AB73,U$51))</f>
        <v>0</v>
      </c>
      <c r="V76" s="115">
        <f ca="1">IF($B76="","",COUNTIF(Penalties!$X73:$AB73,V$51))</f>
        <v>0</v>
      </c>
      <c r="W76" s="115">
        <f ca="1">IF($B76="","",COUNTIF(Penalties!$X73:$AB73,W$51))</f>
        <v>0</v>
      </c>
      <c r="X76" s="115">
        <f ca="1">IF($B76="","",COUNTIF(Penalties!$X73:$AB73,X$51))</f>
        <v>0</v>
      </c>
      <c r="Y76" s="115">
        <f ca="1">IF($B76="","",COUNTIF(Penalties!$X73:$AB73,Y$51))</f>
        <v>0</v>
      </c>
      <c r="Z76" s="115">
        <f ca="1">IF($B76="","",COUNTIF(Penalties!$X73:$AB73,Z$51))</f>
        <v>0</v>
      </c>
      <c r="AA76" s="115">
        <f ca="1">IF($B76="","",COUNTIF(Penalties!$X73:$AB73,AA$51))</f>
        <v>0</v>
      </c>
      <c r="AB76" s="115">
        <f ca="1">IF($B76="","",COUNTIF(Penalties!$X73:$AB73,AB$51))</f>
        <v>0</v>
      </c>
      <c r="AC76" s="115">
        <f ca="1">IF($B76="","",COUNTIF(Penalties!$X73:$AB73,AC$51))</f>
        <v>0</v>
      </c>
      <c r="AD76" s="115">
        <f ca="1">IF($B76="","",COUNTIF(Penalties!$X73:$AB73,AD$51))</f>
        <v>0</v>
      </c>
      <c r="AE76" s="115">
        <f ca="1">IF($B76="","",COUNTIF(Penalties!$X73:$AB73,AE$51))</f>
        <v>0</v>
      </c>
      <c r="AF76" s="115">
        <f ca="1">IF($B76="","",COUNTIF(Penalties!$X73:$AB73,AF$51))</f>
        <v>0</v>
      </c>
      <c r="AG76" s="115">
        <f ca="1">IF($B76="","",COUNTIF(Penalties!$X73:$AB73,AG$51))</f>
        <v>0</v>
      </c>
      <c r="AH76" s="170">
        <f ca="1">IF(B76="","",SUM(S76:AG76))</f>
        <v>0</v>
      </c>
      <c r="AI76" s="171">
        <f ca="1">IF(B76="","",SUM(R76,AH76))</f>
        <v>0</v>
      </c>
      <c r="AJ76" s="171" t="str">
        <f ca="1">IF(B76="","",IF(Penalties!AC73="PM",1,""))</f>
        <v/>
      </c>
      <c r="AK76" s="171" t="str">
        <f ca="1">IF(B76="","",IF(Penalties!AC73="G",1,""))</f>
        <v/>
      </c>
      <c r="AL76" s="171" t="str">
        <f ca="1">IF(B76="","",IF(Penalties!AC73="N",1,""))</f>
        <v/>
      </c>
      <c r="AM76" s="171" t="str">
        <f ca="1">IF(B76="","",IF(Penalties!AC73="Z",1,""))</f>
        <v/>
      </c>
    </row>
    <row r="77" spans="1:39">
      <c r="A77" s="1207"/>
      <c r="B77" s="1207"/>
      <c r="C77" s="1208"/>
      <c r="D77" s="115" t="s">
        <v>259</v>
      </c>
      <c r="E77" s="174">
        <f ca="1">IF($B76="","",COUNTIF(Penalties!$AG73:$AZ73,E$51))</f>
        <v>0</v>
      </c>
      <c r="F77" s="174">
        <f ca="1">IF($B76="","",COUNTIF(Penalties!$AG73:$AZ73,F$51))</f>
        <v>0</v>
      </c>
      <c r="G77" s="174">
        <f ca="1">IF($B76="","",COUNTIF(Penalties!$AG73:$AZ73,G$51))</f>
        <v>0</v>
      </c>
      <c r="H77" s="174">
        <f ca="1">IF($B76="","",COUNTIF(Penalties!$AG73:$AZ73,H$51))</f>
        <v>0</v>
      </c>
      <c r="I77" s="174">
        <f ca="1">IF($B76="","",COUNTIF(Penalties!$AG73:$AZ73,I$51))</f>
        <v>0</v>
      </c>
      <c r="J77" s="174">
        <f ca="1">IF($B76="","",COUNTIF(Penalties!$AG73:$AZ73,J$51))</f>
        <v>0</v>
      </c>
      <c r="K77" s="174">
        <f ca="1">IF($B76="","",COUNTIF(Penalties!$AG73:$AZ73,K$51))</f>
        <v>0</v>
      </c>
      <c r="L77" s="174">
        <f ca="1">IF($B76="","",COUNTIF(Penalties!$AG73:$AZ73,L$51))</f>
        <v>0</v>
      </c>
      <c r="M77" s="174">
        <f ca="1">IF($B76="","",COUNTIF(Penalties!$AG73:$AZ73,M$51))</f>
        <v>0</v>
      </c>
      <c r="N77" s="174">
        <f ca="1">IF($B76="","",COUNTIF(Penalties!$AG73:$AZ73,N$51))</f>
        <v>2</v>
      </c>
      <c r="O77" s="174">
        <f ca="1">IF($B76="","",COUNTIF(Penalties!$AG73:$AZ73,O$51))</f>
        <v>0</v>
      </c>
      <c r="P77" s="174">
        <f ca="1">IF($B76="","",COUNTIF(Penalties!$AG73:$AZ73,P$51))</f>
        <v>0</v>
      </c>
      <c r="Q77" s="175">
        <f ca="1">IF(B76="","",SUM(E77:P77))</f>
        <v>2</v>
      </c>
      <c r="R77" s="175">
        <f ca="1">IF($B76="","",COUNTIF(Penalties!$BB73:$BF73,R$51))</f>
        <v>0</v>
      </c>
      <c r="S77" s="115">
        <f ca="1">IF($B76="","",COUNTIF(Penalties!$BB73:$BF73,S$51))</f>
        <v>0</v>
      </c>
      <c r="T77" s="115">
        <f ca="1">IF($B76="","",COUNTIF(Penalties!$BB73:$BF73,T$51))</f>
        <v>0</v>
      </c>
      <c r="U77" s="115">
        <f ca="1">IF($B76="","",COUNTIF(Penalties!$BB73:$BF73,U$51))</f>
        <v>0</v>
      </c>
      <c r="V77" s="115">
        <f ca="1">IF($B76="","",COUNTIF(Penalties!$BB73:$BF73,V$51))</f>
        <v>0</v>
      </c>
      <c r="W77" s="115">
        <f ca="1">IF($B76="","",COUNTIF(Penalties!$BB73:$BF73,W$51))</f>
        <v>0</v>
      </c>
      <c r="X77" s="115">
        <f ca="1">IF($B76="","",COUNTIF(Penalties!$BB73:$BF73,X$51))</f>
        <v>0</v>
      </c>
      <c r="Y77" s="115">
        <f ca="1">IF($B76="","",COUNTIF(Penalties!$BB73:$BF73,Y$51))</f>
        <v>0</v>
      </c>
      <c r="Z77" s="115">
        <f ca="1">IF($B76="","",COUNTIF(Penalties!$BB73:$BF73,Z$51))</f>
        <v>0</v>
      </c>
      <c r="AA77" s="115">
        <f ca="1">IF($B76="","",COUNTIF(Penalties!$BB73:$BF73,AA$51))</f>
        <v>0</v>
      </c>
      <c r="AB77" s="115">
        <f ca="1">IF($B76="","",COUNTIF(Penalties!$BB73:$BF73,AB$51))</f>
        <v>0</v>
      </c>
      <c r="AC77" s="115">
        <f ca="1">IF($B76="","",COUNTIF(Penalties!$BB73:$BF73,AC$51))</f>
        <v>0</v>
      </c>
      <c r="AD77" s="115">
        <f ca="1">IF($B76="","",COUNTIF(Penalties!$BB73:$BF73,AD$51))</f>
        <v>0</v>
      </c>
      <c r="AE77" s="115">
        <f ca="1">IF($B76="","",COUNTIF(Penalties!$BB73:$BF73,AE$51))</f>
        <v>0</v>
      </c>
      <c r="AF77" s="115">
        <f ca="1">IF($B76="","",COUNTIF(Penalties!$BB73:$BF73,AF$51))</f>
        <v>0</v>
      </c>
      <c r="AG77" s="115">
        <f ca="1">IF($B76="","",COUNTIF(Penalties!$BB73:$BF73,AG$51))</f>
        <v>0</v>
      </c>
      <c r="AH77" s="170">
        <f ca="1">IF(B76="","",SUM(S77:AG77))</f>
        <v>0</v>
      </c>
      <c r="AI77" s="171">
        <f ca="1">IF(B76="","",SUM(R77,AH77))</f>
        <v>0</v>
      </c>
      <c r="AJ77" s="171" t="str">
        <f ca="1">IF(B76="","",IF(Penalties!BG73="PM",1,""))</f>
        <v/>
      </c>
      <c r="AK77" s="171" t="str">
        <f ca="1">IF(B76="","",IF(Penalties!BG73="G",1,""))</f>
        <v/>
      </c>
      <c r="AL77" s="171" t="str">
        <f ca="1">IF(B76="","",IF(Penalties!BG73="N",1,""))</f>
        <v/>
      </c>
      <c r="AM77" s="171" t="str">
        <f ca="1">IF(B76="","",IF(Penalties!BG73="Z",1,""))</f>
        <v/>
      </c>
    </row>
    <row r="78" spans="1:39">
      <c r="A78" s="1206">
        <f>A76+1</f>
        <v>14</v>
      </c>
      <c r="B78" s="1206" t="str">
        <f ca="1">IF(Rosters!H24="","",Rosters!H24)</f>
        <v>247</v>
      </c>
      <c r="C78" s="1209" t="str">
        <f ca="1">IF(Rosters!I24="","",Rosters!I24)</f>
        <v>boo d. livers</v>
      </c>
      <c r="D78" s="119" t="s">
        <v>256</v>
      </c>
      <c r="E78" s="100">
        <f ca="1">IF($B78="","",COUNTIF(Penalties!$C75:$V75,E$51))</f>
        <v>0</v>
      </c>
      <c r="F78" s="100">
        <f ca="1">IF($B78="","",COUNTIF(Penalties!$C75:$V75,F$51))</f>
        <v>0</v>
      </c>
      <c r="G78" s="100">
        <f ca="1">IF($B78="","",COUNTIF(Penalties!$C75:$V75,G$51))</f>
        <v>0</v>
      </c>
      <c r="H78" s="100">
        <f ca="1">IF($B78="","",COUNTIF(Penalties!$C75:$V75,H$51))</f>
        <v>0</v>
      </c>
      <c r="I78" s="100">
        <f ca="1">IF($B78="","",COUNTIF(Penalties!$C75:$V75,I$51))</f>
        <v>0</v>
      </c>
      <c r="J78" s="100">
        <f ca="1">IF($B78="","",COUNTIF(Penalties!$C75:$V75,J$51))</f>
        <v>0</v>
      </c>
      <c r="K78" s="100">
        <f ca="1">IF($B78="","",COUNTIF(Penalties!$C75:$V75,K$51))</f>
        <v>0</v>
      </c>
      <c r="L78" s="100">
        <f ca="1">IF($B78="","",COUNTIF(Penalties!$C75:$V75,L$51))</f>
        <v>0</v>
      </c>
      <c r="M78" s="100">
        <f ca="1">IF($B78="","",COUNTIF(Penalties!$C75:$V75,M$51))</f>
        <v>0</v>
      </c>
      <c r="N78" s="100">
        <f ca="1">IF($B78="","",COUNTIF(Penalties!$C75:$V75,N$51))</f>
        <v>1</v>
      </c>
      <c r="O78" s="100">
        <f ca="1">IF($B78="","",COUNTIF(Penalties!$C75:$V75,O$51))</f>
        <v>0</v>
      </c>
      <c r="P78" s="100">
        <f ca="1">IF($B78="","",COUNTIF(Penalties!$C75:$V75,P$51))</f>
        <v>0</v>
      </c>
      <c r="Q78" s="101">
        <f ca="1">IF(B78="","",SUM(E78:P78))</f>
        <v>1</v>
      </c>
      <c r="R78" s="101">
        <f ca="1">IF($B78="","",COUNTIF(Penalties!$X75:$AB75,R$51))</f>
        <v>0</v>
      </c>
      <c r="S78" s="119">
        <f ca="1">IF($B78="","",COUNTIF(Penalties!$X75:$AB75,S$51))</f>
        <v>0</v>
      </c>
      <c r="T78" s="119">
        <f ca="1">IF($B78="","",COUNTIF(Penalties!$X75:$AB75,T$51))</f>
        <v>0</v>
      </c>
      <c r="U78" s="119">
        <f ca="1">IF($B78="","",COUNTIF(Penalties!$X75:$AB75,U$51))</f>
        <v>0</v>
      </c>
      <c r="V78" s="119">
        <f ca="1">IF($B78="","",COUNTIF(Penalties!$X75:$AB75,V$51))</f>
        <v>0</v>
      </c>
      <c r="W78" s="119">
        <f ca="1">IF($B78="","",COUNTIF(Penalties!$X75:$AB75,W$51))</f>
        <v>0</v>
      </c>
      <c r="X78" s="119">
        <f ca="1">IF($B78="","",COUNTIF(Penalties!$X75:$AB75,X$51))</f>
        <v>0</v>
      </c>
      <c r="Y78" s="119">
        <f ca="1">IF($B78="","",COUNTIF(Penalties!$X75:$AB75,Y$51))</f>
        <v>0</v>
      </c>
      <c r="Z78" s="119">
        <f ca="1">IF($B78="","",COUNTIF(Penalties!$X75:$AB75,Z$51))</f>
        <v>0</v>
      </c>
      <c r="AA78" s="119">
        <f ca="1">IF($B78="","",COUNTIF(Penalties!$X75:$AB75,AA$51))</f>
        <v>0</v>
      </c>
      <c r="AB78" s="119">
        <f ca="1">IF($B78="","",COUNTIF(Penalties!$X75:$AB75,AB$51))</f>
        <v>0</v>
      </c>
      <c r="AC78" s="119">
        <f ca="1">IF($B78="","",COUNTIF(Penalties!$X75:$AB75,AC$51))</f>
        <v>0</v>
      </c>
      <c r="AD78" s="119">
        <f ca="1">IF($B78="","",COUNTIF(Penalties!$X75:$AB75,AD$51))</f>
        <v>0</v>
      </c>
      <c r="AE78" s="119">
        <f ca="1">IF($B78="","",COUNTIF(Penalties!$X75:$AB75,AE$51))</f>
        <v>0</v>
      </c>
      <c r="AF78" s="119">
        <f ca="1">IF($B78="","",COUNTIF(Penalties!$X75:$AB75,AF$51))</f>
        <v>0</v>
      </c>
      <c r="AG78" s="119">
        <f ca="1">IF($B78="","",COUNTIF(Penalties!$X75:$AB75,AG$51))</f>
        <v>0</v>
      </c>
      <c r="AH78" s="172">
        <f ca="1">IF(B78="","",SUM(S78:AG78))</f>
        <v>0</v>
      </c>
      <c r="AI78" s="173">
        <f ca="1">IF(B78="","",SUM(R78,AH78))</f>
        <v>0</v>
      </c>
      <c r="AJ78" s="173" t="str">
        <f ca="1">IF(B78="","",IF(Penalties!AC75="PM",1,""))</f>
        <v/>
      </c>
      <c r="AK78" s="173" t="str">
        <f ca="1">IF(B78="","",IF(Penalties!AC75="G",1,""))</f>
        <v/>
      </c>
      <c r="AL78" s="173" t="str">
        <f ca="1">IF(B78="","",IF(Penalties!AC75="N",1,""))</f>
        <v/>
      </c>
      <c r="AM78" s="173" t="str">
        <f ca="1">IF(B78="","",IF(Penalties!AC75="Z",1,""))</f>
        <v/>
      </c>
    </row>
    <row r="79" spans="1:39">
      <c r="A79" s="1206"/>
      <c r="B79" s="1206"/>
      <c r="C79" s="1209"/>
      <c r="D79" s="119" t="s">
        <v>259</v>
      </c>
      <c r="E79" s="100">
        <f ca="1">IF($B78="","",COUNTIF(Penalties!$AG75:$AZ75,E$51))</f>
        <v>0</v>
      </c>
      <c r="F79" s="100">
        <f ca="1">IF($B78="","",COUNTIF(Penalties!$AG75:$AZ75,F$51))</f>
        <v>0</v>
      </c>
      <c r="G79" s="100">
        <f ca="1">IF($B78="","",COUNTIF(Penalties!$AG75:$AZ75,G$51))</f>
        <v>1</v>
      </c>
      <c r="H79" s="100">
        <f ca="1">IF($B78="","",COUNTIF(Penalties!$AG75:$AZ75,H$51))</f>
        <v>0</v>
      </c>
      <c r="I79" s="100">
        <f ca="1">IF($B78="","",COUNTIF(Penalties!$AG75:$AZ75,I$51))</f>
        <v>0</v>
      </c>
      <c r="J79" s="100">
        <f ca="1">IF($B78="","",COUNTIF(Penalties!$AG75:$AZ75,J$51))</f>
        <v>0</v>
      </c>
      <c r="K79" s="100">
        <f ca="1">IF($B78="","",COUNTIF(Penalties!$AG75:$AZ75,K$51))</f>
        <v>0</v>
      </c>
      <c r="L79" s="100">
        <f ca="1">IF($B78="","",COUNTIF(Penalties!$AG75:$AZ75,L$51))</f>
        <v>0</v>
      </c>
      <c r="M79" s="100">
        <f ca="1">IF($B78="","",COUNTIF(Penalties!$AG75:$AZ75,M$51))</f>
        <v>0</v>
      </c>
      <c r="N79" s="100">
        <f ca="1">IF($B78="","",COUNTIF(Penalties!$AG75:$AZ75,N$51))</f>
        <v>0</v>
      </c>
      <c r="O79" s="100">
        <f ca="1">IF($B78="","",COUNTIF(Penalties!$AG75:$AZ75,O$51))</f>
        <v>0</v>
      </c>
      <c r="P79" s="100">
        <f ca="1">IF($B78="","",COUNTIF(Penalties!$AG75:$AZ75,P$51))</f>
        <v>0</v>
      </c>
      <c r="Q79" s="101">
        <f ca="1">IF(B78="","",SUM(E79:P79))</f>
        <v>1</v>
      </c>
      <c r="R79" s="101">
        <f ca="1">IF($B78="","",COUNTIF(Penalties!$BB75:$BF75,R$51))</f>
        <v>0</v>
      </c>
      <c r="S79" s="119">
        <f ca="1">IF($B78="","",COUNTIF(Penalties!$BB75:$BF75,S$51))</f>
        <v>0</v>
      </c>
      <c r="T79" s="119">
        <f ca="1">IF($B78="","",COUNTIF(Penalties!$BB75:$BF75,T$51))</f>
        <v>0</v>
      </c>
      <c r="U79" s="119">
        <f ca="1">IF($B78="","",COUNTIF(Penalties!$BB75:$BF75,U$51))</f>
        <v>0</v>
      </c>
      <c r="V79" s="119">
        <f ca="1">IF($B78="","",COUNTIF(Penalties!$BB75:$BF75,V$51))</f>
        <v>0</v>
      </c>
      <c r="W79" s="119">
        <f ca="1">IF($B78="","",COUNTIF(Penalties!$BB75:$BF75,W$51))</f>
        <v>0</v>
      </c>
      <c r="X79" s="119">
        <f ca="1">IF($B78="","",COUNTIF(Penalties!$BB75:$BF75,X$51))</f>
        <v>0</v>
      </c>
      <c r="Y79" s="119">
        <f ca="1">IF($B78="","",COUNTIF(Penalties!$BB75:$BF75,Y$51))</f>
        <v>0</v>
      </c>
      <c r="Z79" s="119">
        <f ca="1">IF($B78="","",COUNTIF(Penalties!$BB75:$BF75,Z$51))</f>
        <v>0</v>
      </c>
      <c r="AA79" s="119">
        <f ca="1">IF($B78="","",COUNTIF(Penalties!$BB75:$BF75,AA$51))</f>
        <v>0</v>
      </c>
      <c r="AB79" s="119">
        <f ca="1">IF($B78="","",COUNTIF(Penalties!$BB75:$BF75,AB$51))</f>
        <v>0</v>
      </c>
      <c r="AC79" s="119">
        <f ca="1">IF($B78="","",COUNTIF(Penalties!$BB75:$BF75,AC$51))</f>
        <v>0</v>
      </c>
      <c r="AD79" s="119">
        <f ca="1">IF($B78="","",COUNTIF(Penalties!$BB75:$BF75,AD$51))</f>
        <v>0</v>
      </c>
      <c r="AE79" s="119">
        <f ca="1">IF($B78="","",COUNTIF(Penalties!$BB75:$BF75,AE$51))</f>
        <v>0</v>
      </c>
      <c r="AF79" s="119">
        <f ca="1">IF($B78="","",COUNTIF(Penalties!$BB75:$BF75,AF$51))</f>
        <v>0</v>
      </c>
      <c r="AG79" s="119">
        <f ca="1">IF($B78="","",COUNTIF(Penalties!$BB75:$BF75,AG$51))</f>
        <v>0</v>
      </c>
      <c r="AH79" s="172">
        <f ca="1">IF(B78="","",SUM(S79:AG79))</f>
        <v>0</v>
      </c>
      <c r="AI79" s="173">
        <f ca="1">IF(B78="","",SUM(R79,AH79))</f>
        <v>0</v>
      </c>
      <c r="AJ79" s="173" t="str">
        <f ca="1">IF(B78="","",IF(Penalties!BG75="PM",1,""))</f>
        <v/>
      </c>
      <c r="AK79" s="173" t="str">
        <f ca="1">IF(B78="","",IF(Penalties!BG75="G",1,""))</f>
        <v/>
      </c>
      <c r="AL79" s="173" t="str">
        <f ca="1">IF(B78="","",IF(Penalties!BG75="N",1,""))</f>
        <v/>
      </c>
      <c r="AM79" s="173" t="str">
        <f ca="1">IF(B78="","",IF(Penalties!BG75="Z",1,""))</f>
        <v/>
      </c>
    </row>
    <row r="80" spans="1:39">
      <c r="A80" s="1207">
        <f>A78+1</f>
        <v>15</v>
      </c>
      <c r="B80" s="1207" t="str">
        <f ca="1">IF(Rosters!H25="","",Rosters!H25)</f>
        <v/>
      </c>
      <c r="C80" s="1208" t="str">
        <f ca="1">IF(Rosters!I25="","",Rosters!I25)</f>
        <v/>
      </c>
      <c r="D80" s="115" t="s">
        <v>256</v>
      </c>
      <c r="E80" s="174" t="str">
        <f ca="1">IF($B80="","",COUNTIF(Penalties!$C77:$V77,E$51))</f>
        <v/>
      </c>
      <c r="F80" s="174" t="str">
        <f ca="1">IF($B80="","",COUNTIF(Penalties!$C77:$V77,F$51))</f>
        <v/>
      </c>
      <c r="G80" s="174" t="str">
        <f ca="1">IF($B80="","",COUNTIF(Penalties!$C77:$V77,G$51))</f>
        <v/>
      </c>
      <c r="H80" s="174" t="str">
        <f ca="1">IF($B80="","",COUNTIF(Penalties!$C77:$V77,H$51))</f>
        <v/>
      </c>
      <c r="I80" s="174" t="str">
        <f ca="1">IF($B80="","",COUNTIF(Penalties!$C77:$V77,I$51))</f>
        <v/>
      </c>
      <c r="J80" s="174" t="str">
        <f ca="1">IF($B80="","",COUNTIF(Penalties!$C77:$V77,J$51))</f>
        <v/>
      </c>
      <c r="K80" s="174" t="str">
        <f ca="1">IF($B80="","",COUNTIF(Penalties!$C77:$V77,K$51))</f>
        <v/>
      </c>
      <c r="L80" s="174" t="str">
        <f ca="1">IF($B80="","",COUNTIF(Penalties!$C77:$V77,L$51))</f>
        <v/>
      </c>
      <c r="M80" s="174" t="str">
        <f ca="1">IF($B80="","",COUNTIF(Penalties!$C77:$V77,M$51))</f>
        <v/>
      </c>
      <c r="N80" s="174" t="str">
        <f ca="1">IF($B80="","",COUNTIF(Penalties!$C77:$V77,N$51))</f>
        <v/>
      </c>
      <c r="O80" s="174" t="str">
        <f ca="1">IF($B80="","",COUNTIF(Penalties!$C77:$V77,O$51))</f>
        <v/>
      </c>
      <c r="P80" s="174" t="str">
        <f ca="1">IF($B80="","",COUNTIF(Penalties!$C77:$V77,P$51))</f>
        <v/>
      </c>
      <c r="Q80" s="175" t="str">
        <f ca="1">IF(B80="","",SUM(E80:P80))</f>
        <v/>
      </c>
      <c r="R80" s="175" t="str">
        <f ca="1">IF($B80="","",COUNTIF(Penalties!$X77:$AB77,R$51))</f>
        <v/>
      </c>
      <c r="S80" s="115" t="str">
        <f ca="1">IF($B80="","",COUNTIF(Penalties!$X77:$AB77,S$51))</f>
        <v/>
      </c>
      <c r="T80" s="115" t="str">
        <f ca="1">IF($B80="","",COUNTIF(Penalties!$X77:$AB77,T$51))</f>
        <v/>
      </c>
      <c r="U80" s="115" t="str">
        <f ca="1">IF($B80="","",COUNTIF(Penalties!$X77:$AB77,U$51))</f>
        <v/>
      </c>
      <c r="V80" s="115" t="str">
        <f ca="1">IF($B80="","",COUNTIF(Penalties!$X77:$AB77,V$51))</f>
        <v/>
      </c>
      <c r="W80" s="115" t="str">
        <f ca="1">IF($B80="","",COUNTIF(Penalties!$X77:$AB77,W$51))</f>
        <v/>
      </c>
      <c r="X80" s="115" t="str">
        <f ca="1">IF($B80="","",COUNTIF(Penalties!$X77:$AB77,X$51))</f>
        <v/>
      </c>
      <c r="Y80" s="115" t="str">
        <f ca="1">IF($B80="","",COUNTIF(Penalties!$X77:$AB77,Y$51))</f>
        <v/>
      </c>
      <c r="Z80" s="115" t="str">
        <f ca="1">IF($B80="","",COUNTIF(Penalties!$X77:$AB77,Z$51))</f>
        <v/>
      </c>
      <c r="AA80" s="115" t="str">
        <f ca="1">IF($B80="","",COUNTIF(Penalties!$X77:$AB77,AA$51))</f>
        <v/>
      </c>
      <c r="AB80" s="115" t="str">
        <f ca="1">IF($B80="","",COUNTIF(Penalties!$X77:$AB77,AB$51))</f>
        <v/>
      </c>
      <c r="AC80" s="115" t="str">
        <f ca="1">IF($B80="","",COUNTIF(Penalties!$X77:$AB77,AC$51))</f>
        <v/>
      </c>
      <c r="AD80" s="115" t="str">
        <f ca="1">IF($B80="","",COUNTIF(Penalties!$X77:$AB77,AD$51))</f>
        <v/>
      </c>
      <c r="AE80" s="115" t="str">
        <f ca="1">IF($B80="","",COUNTIF(Penalties!$X77:$AB77,AE$51))</f>
        <v/>
      </c>
      <c r="AF80" s="115" t="str">
        <f ca="1">IF($B80="","",COUNTIF(Penalties!$X77:$AB77,AF$51))</f>
        <v/>
      </c>
      <c r="AG80" s="115" t="str">
        <f ca="1">IF($B80="","",COUNTIF(Penalties!$X77:$AB77,AG$51))</f>
        <v/>
      </c>
      <c r="AH80" s="170" t="str">
        <f ca="1">IF(B80="","",SUM(S80:AG80))</f>
        <v/>
      </c>
      <c r="AI80" s="171" t="str">
        <f ca="1">IF(B80="","",SUM(R80,AH80))</f>
        <v/>
      </c>
      <c r="AJ80" s="171" t="str">
        <f ca="1">IF(B80="","",IF(Penalties!AC77="PM",1,""))</f>
        <v/>
      </c>
      <c r="AK80" s="171" t="str">
        <f ca="1">IF(B80="","",IF(Penalties!AC77="G",1,""))</f>
        <v/>
      </c>
      <c r="AL80" s="171" t="str">
        <f ca="1">IF(B80="","",IF(Penalties!AC77="N",1,""))</f>
        <v/>
      </c>
      <c r="AM80" s="171" t="str">
        <f ca="1">IF(B80="","",IF(Penalties!AC77="Z",1,""))</f>
        <v/>
      </c>
    </row>
    <row r="81" spans="1:39">
      <c r="A81" s="1207"/>
      <c r="B81" s="1207"/>
      <c r="C81" s="1208"/>
      <c r="D81" s="115" t="s">
        <v>259</v>
      </c>
      <c r="E81" s="174" t="str">
        <f ca="1">IF($B80="","",COUNTIF(Penalties!$AG77:$AZ77,E$51))</f>
        <v/>
      </c>
      <c r="F81" s="174" t="str">
        <f ca="1">IF($B80="","",COUNTIF(Penalties!$AG77:$AZ77,F$51))</f>
        <v/>
      </c>
      <c r="G81" s="174" t="str">
        <f ca="1">IF($B80="","",COUNTIF(Penalties!$AG77:$AZ77,G$51))</f>
        <v/>
      </c>
      <c r="H81" s="174" t="str">
        <f ca="1">IF($B80="","",COUNTIF(Penalties!$AG77:$AZ77,H$51))</f>
        <v/>
      </c>
      <c r="I81" s="174" t="str">
        <f ca="1">IF($B80="","",COUNTIF(Penalties!$AG77:$AZ77,I$51))</f>
        <v/>
      </c>
      <c r="J81" s="174" t="str">
        <f ca="1">IF($B80="","",COUNTIF(Penalties!$AG77:$AZ77,J$51))</f>
        <v/>
      </c>
      <c r="K81" s="174" t="str">
        <f ca="1">IF($B80="","",COUNTIF(Penalties!$AG77:$AZ77,K$51))</f>
        <v/>
      </c>
      <c r="L81" s="174" t="str">
        <f ca="1">IF($B80="","",COUNTIF(Penalties!$AG77:$AZ77,L$51))</f>
        <v/>
      </c>
      <c r="M81" s="174" t="str">
        <f ca="1">IF($B80="","",COUNTIF(Penalties!$AG77:$AZ77,M$51))</f>
        <v/>
      </c>
      <c r="N81" s="174" t="str">
        <f ca="1">IF($B80="","",COUNTIF(Penalties!$AG77:$AZ77,N$51))</f>
        <v/>
      </c>
      <c r="O81" s="174" t="str">
        <f ca="1">IF($B80="","",COUNTIF(Penalties!$AG77:$AZ77,O$51))</f>
        <v/>
      </c>
      <c r="P81" s="174" t="str">
        <f ca="1">IF($B80="","",COUNTIF(Penalties!$AG77:$AZ77,P$51))</f>
        <v/>
      </c>
      <c r="Q81" s="175" t="str">
        <f ca="1">IF(B80="","",SUM(E81:P81))</f>
        <v/>
      </c>
      <c r="R81" s="175" t="str">
        <f ca="1">IF($B80="","",COUNTIF(Penalties!$BB77:$BF77,R$51))</f>
        <v/>
      </c>
      <c r="S81" s="115" t="str">
        <f ca="1">IF($B80="","",COUNTIF(Penalties!$BB77:$BF77,S$51))</f>
        <v/>
      </c>
      <c r="T81" s="115" t="str">
        <f ca="1">IF($B80="","",COUNTIF(Penalties!$BB77:$BF77,T$51))</f>
        <v/>
      </c>
      <c r="U81" s="115" t="str">
        <f ca="1">IF($B80="","",COUNTIF(Penalties!$BB77:$BF77,U$51))</f>
        <v/>
      </c>
      <c r="V81" s="115" t="str">
        <f ca="1">IF($B80="","",COUNTIF(Penalties!$BB77:$BF77,V$51))</f>
        <v/>
      </c>
      <c r="W81" s="115" t="str">
        <f ca="1">IF($B80="","",COUNTIF(Penalties!$BB77:$BF77,W$51))</f>
        <v/>
      </c>
      <c r="X81" s="115" t="str">
        <f ca="1">IF($B80="","",COUNTIF(Penalties!$BB77:$BF77,X$51))</f>
        <v/>
      </c>
      <c r="Y81" s="115" t="str">
        <f ca="1">IF($B80="","",COUNTIF(Penalties!$BB77:$BF77,Y$51))</f>
        <v/>
      </c>
      <c r="Z81" s="115" t="str">
        <f ca="1">IF($B80="","",COUNTIF(Penalties!$BB77:$BF77,Z$51))</f>
        <v/>
      </c>
      <c r="AA81" s="115" t="str">
        <f ca="1">IF($B80="","",COUNTIF(Penalties!$BB77:$BF77,AA$51))</f>
        <v/>
      </c>
      <c r="AB81" s="115" t="str">
        <f ca="1">IF($B80="","",COUNTIF(Penalties!$BB77:$BF77,AB$51))</f>
        <v/>
      </c>
      <c r="AC81" s="115" t="str">
        <f ca="1">IF($B80="","",COUNTIF(Penalties!$BB77:$BF77,AC$51))</f>
        <v/>
      </c>
      <c r="AD81" s="115" t="str">
        <f ca="1">IF($B80="","",COUNTIF(Penalties!$BB77:$BF77,AD$51))</f>
        <v/>
      </c>
      <c r="AE81" s="115" t="str">
        <f ca="1">IF($B80="","",COUNTIF(Penalties!$BB77:$BF77,AE$51))</f>
        <v/>
      </c>
      <c r="AF81" s="115" t="str">
        <f ca="1">IF($B80="","",COUNTIF(Penalties!$BB77:$BF77,AF$51))</f>
        <v/>
      </c>
      <c r="AG81" s="115" t="str">
        <f ca="1">IF($B80="","",COUNTIF(Penalties!$BB77:$BF77,AG$51))</f>
        <v/>
      </c>
      <c r="AH81" s="170" t="str">
        <f ca="1">IF(B80="","",SUM(S81:AG81))</f>
        <v/>
      </c>
      <c r="AI81" s="171" t="str">
        <f ca="1">IF(B80="","",SUM(R81,AH81))</f>
        <v/>
      </c>
      <c r="AJ81" s="171" t="str">
        <f ca="1">IF(B80="","",IF(Penalties!BG77="PM",1,""))</f>
        <v/>
      </c>
      <c r="AK81" s="171" t="str">
        <f ca="1">IF(B80="","",IF(Penalties!BG77="G",1,""))</f>
        <v/>
      </c>
      <c r="AL81" s="171" t="str">
        <f ca="1">IF(B80="","",IF(Penalties!BG77="N",1,""))</f>
        <v/>
      </c>
      <c r="AM81" s="171" t="str">
        <f ca="1">IF(B80="","",IF(Penalties!BG77="Z",1,""))</f>
        <v/>
      </c>
    </row>
    <row r="82" spans="1:39">
      <c r="A82" s="1206">
        <f>A80+1</f>
        <v>16</v>
      </c>
      <c r="B82" s="1206" t="str">
        <f ca="1">IF(Rosters!H26="","",Rosters!H26)</f>
        <v/>
      </c>
      <c r="C82" s="1209" t="str">
        <f ca="1">IF(Rosters!I26="","",Rosters!I26)</f>
        <v/>
      </c>
      <c r="D82" s="119" t="s">
        <v>256</v>
      </c>
      <c r="E82" s="100" t="str">
        <f ca="1">IF($B82="","",COUNTIF(Penalties!$C79:$V79,E$51))</f>
        <v/>
      </c>
      <c r="F82" s="100" t="str">
        <f ca="1">IF($B82="","",COUNTIF(Penalties!$C79:$V79,F$51))</f>
        <v/>
      </c>
      <c r="G82" s="100" t="str">
        <f ca="1">IF($B82="","",COUNTIF(Penalties!$C79:$V79,G$51))</f>
        <v/>
      </c>
      <c r="H82" s="100" t="str">
        <f ca="1">IF($B82="","",COUNTIF(Penalties!$C79:$V79,H$51))</f>
        <v/>
      </c>
      <c r="I82" s="100" t="str">
        <f ca="1">IF($B82="","",COUNTIF(Penalties!$C79:$V79,I$51))</f>
        <v/>
      </c>
      <c r="J82" s="100" t="str">
        <f ca="1">IF($B82="","",COUNTIF(Penalties!$C79:$V79,J$51))</f>
        <v/>
      </c>
      <c r="K82" s="100" t="str">
        <f ca="1">IF($B82="","",COUNTIF(Penalties!$C79:$V79,K$51))</f>
        <v/>
      </c>
      <c r="L82" s="100" t="str">
        <f ca="1">IF($B82="","",COUNTIF(Penalties!$C79:$V79,L$51))</f>
        <v/>
      </c>
      <c r="M82" s="100" t="str">
        <f ca="1">IF($B82="","",COUNTIF(Penalties!$C79:$V79,M$51))</f>
        <v/>
      </c>
      <c r="N82" s="100" t="str">
        <f ca="1">IF($B82="","",COUNTIF(Penalties!$C79:$V79,N$51))</f>
        <v/>
      </c>
      <c r="O82" s="100" t="str">
        <f ca="1">IF($B82="","",COUNTIF(Penalties!$C79:$V79,O$51))</f>
        <v/>
      </c>
      <c r="P82" s="100" t="str">
        <f ca="1">IF($B82="","",COUNTIF(Penalties!$C79:$V79,P$51))</f>
        <v/>
      </c>
      <c r="Q82" s="101" t="str">
        <f ca="1">IF(B82="","",SUM(E82:P82))</f>
        <v/>
      </c>
      <c r="R82" s="101" t="str">
        <f ca="1">IF($B82="","",COUNTIF(Penalties!$X79:$AB79,R$51))</f>
        <v/>
      </c>
      <c r="S82" s="119" t="str">
        <f ca="1">IF($B82="","",COUNTIF(Penalties!$X79:$AB79,S$51))</f>
        <v/>
      </c>
      <c r="T82" s="119" t="str">
        <f ca="1">IF($B82="","",COUNTIF(Penalties!$X79:$AB79,T$51))</f>
        <v/>
      </c>
      <c r="U82" s="119" t="str">
        <f ca="1">IF($B82="","",COUNTIF(Penalties!$X79:$AB79,U$51))</f>
        <v/>
      </c>
      <c r="V82" s="119" t="str">
        <f ca="1">IF($B82="","",COUNTIF(Penalties!$X79:$AB79,V$51))</f>
        <v/>
      </c>
      <c r="W82" s="119" t="str">
        <f ca="1">IF($B82="","",COUNTIF(Penalties!$X79:$AB79,W$51))</f>
        <v/>
      </c>
      <c r="X82" s="119" t="str">
        <f ca="1">IF($B82="","",COUNTIF(Penalties!$X79:$AB79,X$51))</f>
        <v/>
      </c>
      <c r="Y82" s="119" t="str">
        <f ca="1">IF($B82="","",COUNTIF(Penalties!$X79:$AB79,Y$51))</f>
        <v/>
      </c>
      <c r="Z82" s="119" t="str">
        <f ca="1">IF($B82="","",COUNTIF(Penalties!$X79:$AB79,Z$51))</f>
        <v/>
      </c>
      <c r="AA82" s="119" t="str">
        <f ca="1">IF($B82="","",COUNTIF(Penalties!$X79:$AB79,AA$51))</f>
        <v/>
      </c>
      <c r="AB82" s="119" t="str">
        <f ca="1">IF($B82="","",COUNTIF(Penalties!$X79:$AB79,AB$51))</f>
        <v/>
      </c>
      <c r="AC82" s="119" t="str">
        <f ca="1">IF($B82="","",COUNTIF(Penalties!$X79:$AB79,AC$51))</f>
        <v/>
      </c>
      <c r="AD82" s="119" t="str">
        <f ca="1">IF($B82="","",COUNTIF(Penalties!$X79:$AB79,AD$51))</f>
        <v/>
      </c>
      <c r="AE82" s="119" t="str">
        <f ca="1">IF($B82="","",COUNTIF(Penalties!$X79:$AB79,AE$51))</f>
        <v/>
      </c>
      <c r="AF82" s="119" t="str">
        <f ca="1">IF($B82="","",COUNTIF(Penalties!$X79:$AB79,AF$51))</f>
        <v/>
      </c>
      <c r="AG82" s="119" t="str">
        <f ca="1">IF($B82="","",COUNTIF(Penalties!$X79:$AB79,AG$51))</f>
        <v/>
      </c>
      <c r="AH82" s="172" t="str">
        <f ca="1">IF(B82="","",SUM(S82:AG82))</f>
        <v/>
      </c>
      <c r="AI82" s="173" t="str">
        <f ca="1">IF(B82="","",SUM(R82,AH82))</f>
        <v/>
      </c>
      <c r="AJ82" s="173" t="str">
        <f ca="1">IF(B82="","",IF(Penalties!AC79="PM",1,""))</f>
        <v/>
      </c>
      <c r="AK82" s="173" t="str">
        <f ca="1">IF(B82="","",IF(Penalties!AC79="G",1,""))</f>
        <v/>
      </c>
      <c r="AL82" s="173" t="str">
        <f ca="1">IF(B82="","",IF(Penalties!AC79="N",1,""))</f>
        <v/>
      </c>
      <c r="AM82" s="173" t="str">
        <f ca="1">IF(B82="","",IF(Penalties!AC79="Z",1,""))</f>
        <v/>
      </c>
    </row>
    <row r="83" spans="1:39">
      <c r="A83" s="1206"/>
      <c r="B83" s="1206"/>
      <c r="C83" s="1209"/>
      <c r="D83" s="119" t="s">
        <v>259</v>
      </c>
      <c r="E83" s="100" t="str">
        <f ca="1">IF($B82="","",COUNTIF(Penalties!$AG79:$AZ79,E$51))</f>
        <v/>
      </c>
      <c r="F83" s="100" t="str">
        <f ca="1">IF($B82="","",COUNTIF(Penalties!$AG79:$AZ79,F$51))</f>
        <v/>
      </c>
      <c r="G83" s="100" t="str">
        <f ca="1">IF($B82="","",COUNTIF(Penalties!$AG79:$AZ79,G$51))</f>
        <v/>
      </c>
      <c r="H83" s="100" t="str">
        <f ca="1">IF($B82="","",COUNTIF(Penalties!$AG79:$AZ79,H$51))</f>
        <v/>
      </c>
      <c r="I83" s="100" t="str">
        <f ca="1">IF($B82="","",COUNTIF(Penalties!$AG79:$AZ79,I$51))</f>
        <v/>
      </c>
      <c r="J83" s="100" t="str">
        <f ca="1">IF($B82="","",COUNTIF(Penalties!$AG79:$AZ79,J$51))</f>
        <v/>
      </c>
      <c r="K83" s="100" t="str">
        <f ca="1">IF($B82="","",COUNTIF(Penalties!$AG79:$AZ79,K$51))</f>
        <v/>
      </c>
      <c r="L83" s="100" t="str">
        <f ca="1">IF($B82="","",COUNTIF(Penalties!$AG79:$AZ79,L$51))</f>
        <v/>
      </c>
      <c r="M83" s="100" t="str">
        <f ca="1">IF($B82="","",COUNTIF(Penalties!$AG79:$AZ79,M$51))</f>
        <v/>
      </c>
      <c r="N83" s="100" t="str">
        <f ca="1">IF($B82="","",COUNTIF(Penalties!$AG79:$AZ79,N$51))</f>
        <v/>
      </c>
      <c r="O83" s="100" t="str">
        <f ca="1">IF($B82="","",COUNTIF(Penalties!$AG79:$AZ79,O$51))</f>
        <v/>
      </c>
      <c r="P83" s="100" t="str">
        <f ca="1">IF($B82="","",COUNTIF(Penalties!$AG79:$AZ79,P$51))</f>
        <v/>
      </c>
      <c r="Q83" s="101" t="str">
        <f ca="1">IF(B82="","",SUM(E83:P83))</f>
        <v/>
      </c>
      <c r="R83" s="101" t="str">
        <f ca="1">IF($B82="","",COUNTIF(Penalties!$BB79:$BF79,R$51))</f>
        <v/>
      </c>
      <c r="S83" s="119" t="str">
        <f ca="1">IF($B82="","",COUNTIF(Penalties!$BB79:$BF79,S$51))</f>
        <v/>
      </c>
      <c r="T83" s="119" t="str">
        <f ca="1">IF($B82="","",COUNTIF(Penalties!$BB79:$BF79,T$51))</f>
        <v/>
      </c>
      <c r="U83" s="119" t="str">
        <f ca="1">IF($B82="","",COUNTIF(Penalties!$BB79:$BF79,U$51))</f>
        <v/>
      </c>
      <c r="V83" s="119" t="str">
        <f ca="1">IF($B82="","",COUNTIF(Penalties!$BB79:$BF79,V$51))</f>
        <v/>
      </c>
      <c r="W83" s="119" t="str">
        <f ca="1">IF($B82="","",COUNTIF(Penalties!$BB79:$BF79,W$51))</f>
        <v/>
      </c>
      <c r="X83" s="119" t="str">
        <f ca="1">IF($B82="","",COUNTIF(Penalties!$BB79:$BF79,X$51))</f>
        <v/>
      </c>
      <c r="Y83" s="119" t="str">
        <f ca="1">IF($B82="","",COUNTIF(Penalties!$BB79:$BF79,Y$51))</f>
        <v/>
      </c>
      <c r="Z83" s="119" t="str">
        <f ca="1">IF($B82="","",COUNTIF(Penalties!$BB79:$BF79,Z$51))</f>
        <v/>
      </c>
      <c r="AA83" s="119" t="str">
        <f ca="1">IF($B82="","",COUNTIF(Penalties!$BB79:$BF79,AA$51))</f>
        <v/>
      </c>
      <c r="AB83" s="119" t="str">
        <f ca="1">IF($B82="","",COUNTIF(Penalties!$BB79:$BF79,AB$51))</f>
        <v/>
      </c>
      <c r="AC83" s="119" t="str">
        <f ca="1">IF($B82="","",COUNTIF(Penalties!$BB79:$BF79,AC$51))</f>
        <v/>
      </c>
      <c r="AD83" s="119" t="str">
        <f ca="1">IF($B82="","",COUNTIF(Penalties!$BB79:$BF79,AD$51))</f>
        <v/>
      </c>
      <c r="AE83" s="119" t="str">
        <f ca="1">IF($B82="","",COUNTIF(Penalties!$BB79:$BF79,AE$51))</f>
        <v/>
      </c>
      <c r="AF83" s="119" t="str">
        <f ca="1">IF($B82="","",COUNTIF(Penalties!$BB79:$BF79,AF$51))</f>
        <v/>
      </c>
      <c r="AG83" s="119" t="str">
        <f ca="1">IF($B82="","",COUNTIF(Penalties!$BB79:$BF79,AG$51))</f>
        <v/>
      </c>
      <c r="AH83" s="172" t="str">
        <f ca="1">IF(B82="","",SUM(S83:AG83))</f>
        <v/>
      </c>
      <c r="AI83" s="173" t="str">
        <f ca="1">IF(B82="","",SUM(R83,AH83))</f>
        <v/>
      </c>
      <c r="AJ83" s="173" t="str">
        <f ca="1">IF(B82="","",IF(Penalties!BG79="PM",1,""))</f>
        <v/>
      </c>
      <c r="AK83" s="173" t="str">
        <f ca="1">IF(B82="","",IF(Penalties!BG79="G",1,""))</f>
        <v/>
      </c>
      <c r="AL83" s="173" t="str">
        <f ca="1">IF(B82="","",IF(Penalties!BG79="N",1,""))</f>
        <v/>
      </c>
      <c r="AM83" s="173" t="str">
        <f ca="1">IF(B82="","",IF(Penalties!BG79="Z",1,""))</f>
        <v/>
      </c>
    </row>
    <row r="84" spans="1:39">
      <c r="A84" s="1207">
        <f>A82+1</f>
        <v>17</v>
      </c>
      <c r="B84" s="1207" t="str">
        <f ca="1">IF(Rosters!H27="","",Rosters!H27)</f>
        <v/>
      </c>
      <c r="C84" s="1208" t="str">
        <f ca="1">IF(Rosters!I27="","",Rosters!I27)</f>
        <v/>
      </c>
      <c r="D84" s="115" t="s">
        <v>256</v>
      </c>
      <c r="E84" s="174" t="str">
        <f ca="1">IF($B84="","",COUNTIF(Penalties!$C81:$V81,E$51))</f>
        <v/>
      </c>
      <c r="F84" s="174" t="str">
        <f ca="1">IF($B84="","",COUNTIF(Penalties!$C81:$V81,F$51))</f>
        <v/>
      </c>
      <c r="G84" s="174" t="str">
        <f ca="1">IF($B84="","",COUNTIF(Penalties!$C81:$V81,G$51))</f>
        <v/>
      </c>
      <c r="H84" s="174" t="str">
        <f ca="1">IF($B84="","",COUNTIF(Penalties!$C81:$V81,H$51))</f>
        <v/>
      </c>
      <c r="I84" s="174" t="str">
        <f ca="1">IF($B84="","",COUNTIF(Penalties!$C81:$V81,I$51))</f>
        <v/>
      </c>
      <c r="J84" s="174" t="str">
        <f ca="1">IF($B84="","",COUNTIF(Penalties!$C81:$V81,J$51))</f>
        <v/>
      </c>
      <c r="K84" s="174" t="str">
        <f ca="1">IF($B84="","",COUNTIF(Penalties!$C81:$V81,K$51))</f>
        <v/>
      </c>
      <c r="L84" s="174" t="str">
        <f ca="1">IF($B84="","",COUNTIF(Penalties!$C81:$V81,L$51))</f>
        <v/>
      </c>
      <c r="M84" s="174" t="str">
        <f ca="1">IF($B84="","",COUNTIF(Penalties!$C81:$V81,M$51))</f>
        <v/>
      </c>
      <c r="N84" s="174" t="str">
        <f ca="1">IF($B84="","",COUNTIF(Penalties!$C81:$V81,N$51))</f>
        <v/>
      </c>
      <c r="O84" s="174" t="str">
        <f ca="1">IF($B84="","",COUNTIF(Penalties!$C81:$V81,O$51))</f>
        <v/>
      </c>
      <c r="P84" s="174" t="str">
        <f ca="1">IF($B84="","",COUNTIF(Penalties!$C81:$V81,P$51))</f>
        <v/>
      </c>
      <c r="Q84" s="175" t="str">
        <f ca="1">IF(B84="","",SUM(E84:P84))</f>
        <v/>
      </c>
      <c r="R84" s="175" t="str">
        <f ca="1">IF($B84="","",COUNTIF(Penalties!$X81:$AB81,R$51))</f>
        <v/>
      </c>
      <c r="S84" s="115" t="str">
        <f ca="1">IF($B84="","",COUNTIF(Penalties!$X81:$AB81,S$51))</f>
        <v/>
      </c>
      <c r="T84" s="115" t="str">
        <f ca="1">IF($B84="","",COUNTIF(Penalties!$X81:$AB81,T$51))</f>
        <v/>
      </c>
      <c r="U84" s="115" t="str">
        <f ca="1">IF($B84="","",COUNTIF(Penalties!$X81:$AB81,U$51))</f>
        <v/>
      </c>
      <c r="V84" s="115" t="str">
        <f ca="1">IF($B84="","",COUNTIF(Penalties!$X81:$AB81,V$51))</f>
        <v/>
      </c>
      <c r="W84" s="115" t="str">
        <f ca="1">IF($B84="","",COUNTIF(Penalties!$X81:$AB81,W$51))</f>
        <v/>
      </c>
      <c r="X84" s="115" t="str">
        <f ca="1">IF($B84="","",COUNTIF(Penalties!$X81:$AB81,X$51))</f>
        <v/>
      </c>
      <c r="Y84" s="115" t="str">
        <f ca="1">IF($B84="","",COUNTIF(Penalties!$X81:$AB81,Y$51))</f>
        <v/>
      </c>
      <c r="Z84" s="115" t="str">
        <f ca="1">IF($B84="","",COUNTIF(Penalties!$X81:$AB81,Z$51))</f>
        <v/>
      </c>
      <c r="AA84" s="115" t="str">
        <f ca="1">IF($B84="","",COUNTIF(Penalties!$X81:$AB81,AA$51))</f>
        <v/>
      </c>
      <c r="AB84" s="115" t="str">
        <f ca="1">IF($B84="","",COUNTIF(Penalties!$X81:$AB81,AB$51))</f>
        <v/>
      </c>
      <c r="AC84" s="115" t="str">
        <f ca="1">IF($B84="","",COUNTIF(Penalties!$X81:$AB81,AC$51))</f>
        <v/>
      </c>
      <c r="AD84" s="115" t="str">
        <f ca="1">IF($B84="","",COUNTIF(Penalties!$X81:$AB81,AD$51))</f>
        <v/>
      </c>
      <c r="AE84" s="115" t="str">
        <f ca="1">IF($B84="","",COUNTIF(Penalties!$X81:$AB81,AE$51))</f>
        <v/>
      </c>
      <c r="AF84" s="115" t="str">
        <f ca="1">IF($B84="","",COUNTIF(Penalties!$X81:$AB81,AF$51))</f>
        <v/>
      </c>
      <c r="AG84" s="115" t="str">
        <f ca="1">IF($B84="","",COUNTIF(Penalties!$X81:$AB81,AG$51))</f>
        <v/>
      </c>
      <c r="AH84" s="170" t="str">
        <f ca="1">IF(B84="","",SUM(S84:AG84))</f>
        <v/>
      </c>
      <c r="AI84" s="171" t="str">
        <f ca="1">IF(B84="","",SUM(R84,AH84))</f>
        <v/>
      </c>
      <c r="AJ84" s="171" t="str">
        <f ca="1">IF(B84="","",IF(Penalties!AC81="PM",1,""))</f>
        <v/>
      </c>
      <c r="AK84" s="171" t="str">
        <f ca="1">IF(B84="","",IF(Penalties!AC81="G",1,""))</f>
        <v/>
      </c>
      <c r="AL84" s="171" t="str">
        <f ca="1">IF(B84="","",IF(Penalties!AC81="N",1,""))</f>
        <v/>
      </c>
      <c r="AM84" s="171" t="str">
        <f ca="1">IF(B84="","",IF(Penalties!AC81="Z",1,""))</f>
        <v/>
      </c>
    </row>
    <row r="85" spans="1:39">
      <c r="A85" s="1207"/>
      <c r="B85" s="1207"/>
      <c r="C85" s="1208"/>
      <c r="D85" s="115" t="s">
        <v>259</v>
      </c>
      <c r="E85" s="174" t="str">
        <f ca="1">IF($B84="","",COUNTIF(Penalties!$AG81:$AZ81,E$51))</f>
        <v/>
      </c>
      <c r="F85" s="174" t="str">
        <f ca="1">IF($B84="","",COUNTIF(Penalties!$AG81:$AZ81,F$51))</f>
        <v/>
      </c>
      <c r="G85" s="174" t="str">
        <f ca="1">IF($B84="","",COUNTIF(Penalties!$AG81:$AZ81,G$51))</f>
        <v/>
      </c>
      <c r="H85" s="174" t="str">
        <f ca="1">IF($B84="","",COUNTIF(Penalties!$AG81:$AZ81,H$51))</f>
        <v/>
      </c>
      <c r="I85" s="174" t="str">
        <f ca="1">IF($B84="","",COUNTIF(Penalties!$AG81:$AZ81,I$51))</f>
        <v/>
      </c>
      <c r="J85" s="174" t="str">
        <f ca="1">IF($B84="","",COUNTIF(Penalties!$AG81:$AZ81,J$51))</f>
        <v/>
      </c>
      <c r="K85" s="174" t="str">
        <f ca="1">IF($B84="","",COUNTIF(Penalties!$AG81:$AZ81,K$51))</f>
        <v/>
      </c>
      <c r="L85" s="174" t="str">
        <f ca="1">IF($B84="","",COUNTIF(Penalties!$AG81:$AZ81,L$51))</f>
        <v/>
      </c>
      <c r="M85" s="174" t="str">
        <f ca="1">IF($B84="","",COUNTIF(Penalties!$AG81:$AZ81,M$51))</f>
        <v/>
      </c>
      <c r="N85" s="174" t="str">
        <f ca="1">IF($B84="","",COUNTIF(Penalties!$AG81:$AZ81,N$51))</f>
        <v/>
      </c>
      <c r="O85" s="174" t="str">
        <f ca="1">IF($B84="","",COUNTIF(Penalties!$AG81:$AZ81,O$51))</f>
        <v/>
      </c>
      <c r="P85" s="174" t="str">
        <f ca="1">IF($B84="","",COUNTIF(Penalties!$AG81:$AZ81,P$51))</f>
        <v/>
      </c>
      <c r="Q85" s="175" t="str">
        <f ca="1">IF(B84="","",SUM(E85:P85))</f>
        <v/>
      </c>
      <c r="R85" s="175" t="str">
        <f ca="1">IF($B84="","",COUNTIF(Penalties!$BB81:$BF81,R$51))</f>
        <v/>
      </c>
      <c r="S85" s="115" t="str">
        <f ca="1">IF($B84="","",COUNTIF(Penalties!$BB81:$BF81,S$51))</f>
        <v/>
      </c>
      <c r="T85" s="115" t="str">
        <f ca="1">IF($B84="","",COUNTIF(Penalties!$BB81:$BF81,T$51))</f>
        <v/>
      </c>
      <c r="U85" s="115" t="str">
        <f ca="1">IF($B84="","",COUNTIF(Penalties!$BB81:$BF81,U$51))</f>
        <v/>
      </c>
      <c r="V85" s="115" t="str">
        <f ca="1">IF($B84="","",COUNTIF(Penalties!$BB81:$BF81,V$51))</f>
        <v/>
      </c>
      <c r="W85" s="115" t="str">
        <f ca="1">IF($B84="","",COUNTIF(Penalties!$BB81:$BF81,W$51))</f>
        <v/>
      </c>
      <c r="X85" s="115" t="str">
        <f ca="1">IF($B84="","",COUNTIF(Penalties!$BB81:$BF81,X$51))</f>
        <v/>
      </c>
      <c r="Y85" s="115" t="str">
        <f ca="1">IF($B84="","",COUNTIF(Penalties!$BB81:$BF81,Y$51))</f>
        <v/>
      </c>
      <c r="Z85" s="115" t="str">
        <f ca="1">IF($B84="","",COUNTIF(Penalties!$BB81:$BF81,Z$51))</f>
        <v/>
      </c>
      <c r="AA85" s="115" t="str">
        <f ca="1">IF($B84="","",COUNTIF(Penalties!$BB81:$BF81,AA$51))</f>
        <v/>
      </c>
      <c r="AB85" s="115" t="str">
        <f ca="1">IF($B84="","",COUNTIF(Penalties!$BB81:$BF81,AB$51))</f>
        <v/>
      </c>
      <c r="AC85" s="115" t="str">
        <f ca="1">IF($B84="","",COUNTIF(Penalties!$BB81:$BF81,AC$51))</f>
        <v/>
      </c>
      <c r="AD85" s="115" t="str">
        <f ca="1">IF($B84="","",COUNTIF(Penalties!$BB81:$BF81,AD$51))</f>
        <v/>
      </c>
      <c r="AE85" s="115" t="str">
        <f ca="1">IF($B84="","",COUNTIF(Penalties!$BB81:$BF81,AE$51))</f>
        <v/>
      </c>
      <c r="AF85" s="115" t="str">
        <f ca="1">IF($B84="","",COUNTIF(Penalties!$BB81:$BF81,AF$51))</f>
        <v/>
      </c>
      <c r="AG85" s="115" t="str">
        <f ca="1">IF($B84="","",COUNTIF(Penalties!$BB81:$BF81,AG$51))</f>
        <v/>
      </c>
      <c r="AH85" s="170" t="str">
        <f ca="1">IF(B84="","",SUM(S85:AG85))</f>
        <v/>
      </c>
      <c r="AI85" s="171" t="str">
        <f ca="1">IF(B84="","",SUM(R85,AH85))</f>
        <v/>
      </c>
      <c r="AJ85" s="171" t="str">
        <f ca="1">IF(B84="","",IF(Penalties!BG81="PM",1,""))</f>
        <v/>
      </c>
      <c r="AK85" s="171" t="str">
        <f ca="1">IF(B84="","",IF(Penalties!BG81="G",1,""))</f>
        <v/>
      </c>
      <c r="AL85" s="171" t="str">
        <f ca="1">IF(B84="","",IF(Penalties!BG81="N",1,""))</f>
        <v/>
      </c>
      <c r="AM85" s="171" t="str">
        <f ca="1">IF(B84="","",IF(Penalties!BG81="Z",1,""))</f>
        <v/>
      </c>
    </row>
    <row r="86" spans="1:39">
      <c r="A86" s="1206">
        <f>A84+1</f>
        <v>18</v>
      </c>
      <c r="B86" s="1206" t="str">
        <f ca="1">IF(Rosters!H28="","",Rosters!H28)</f>
        <v/>
      </c>
      <c r="C86" s="1209" t="str">
        <f ca="1">IF(Rosters!I28="","",Rosters!I28)</f>
        <v/>
      </c>
      <c r="D86" s="119" t="s">
        <v>256</v>
      </c>
      <c r="E86" s="100" t="str">
        <f ca="1">IF($B86="","",COUNTIF(Penalties!$C83:$V83,E$51))</f>
        <v/>
      </c>
      <c r="F86" s="100" t="str">
        <f ca="1">IF($B86="","",COUNTIF(Penalties!$C83:$V83,F$51))</f>
        <v/>
      </c>
      <c r="G86" s="100" t="str">
        <f ca="1">IF($B86="","",COUNTIF(Penalties!$C83:$V83,G$51))</f>
        <v/>
      </c>
      <c r="H86" s="100" t="str">
        <f ca="1">IF($B86="","",COUNTIF(Penalties!$C83:$V83,H$51))</f>
        <v/>
      </c>
      <c r="I86" s="100" t="str">
        <f ca="1">IF($B86="","",COUNTIF(Penalties!$C83:$V83,I$51))</f>
        <v/>
      </c>
      <c r="J86" s="100" t="str">
        <f ca="1">IF($B86="","",COUNTIF(Penalties!$C83:$V83,J$51))</f>
        <v/>
      </c>
      <c r="K86" s="100" t="str">
        <f ca="1">IF($B86="","",COUNTIF(Penalties!$C83:$V83,K$51))</f>
        <v/>
      </c>
      <c r="L86" s="100" t="str">
        <f ca="1">IF($B86="","",COUNTIF(Penalties!$C83:$V83,L$51))</f>
        <v/>
      </c>
      <c r="M86" s="100" t="str">
        <f ca="1">IF($B86="","",COUNTIF(Penalties!$C83:$V83,M$51))</f>
        <v/>
      </c>
      <c r="N86" s="100" t="str">
        <f ca="1">IF($B86="","",COUNTIF(Penalties!$C83:$V83,N$51))</f>
        <v/>
      </c>
      <c r="O86" s="100" t="str">
        <f ca="1">IF($B86="","",COUNTIF(Penalties!$C83:$V83,O$51))</f>
        <v/>
      </c>
      <c r="P86" s="100" t="str">
        <f ca="1">IF($B86="","",COUNTIF(Penalties!$C83:$V83,P$51))</f>
        <v/>
      </c>
      <c r="Q86" s="101" t="str">
        <f ca="1">IF(B86="","",SUM(E86:P86))</f>
        <v/>
      </c>
      <c r="R86" s="101" t="str">
        <f ca="1">IF($B86="","",COUNTIF(Penalties!$X83:$AB83,R$51))</f>
        <v/>
      </c>
      <c r="S86" s="119" t="str">
        <f ca="1">IF($B86="","",COUNTIF(Penalties!$X83:$AB83,S$51))</f>
        <v/>
      </c>
      <c r="T86" s="119" t="str">
        <f ca="1">IF($B86="","",COUNTIF(Penalties!$X83:$AB83,T$51))</f>
        <v/>
      </c>
      <c r="U86" s="119" t="str">
        <f ca="1">IF($B86="","",COUNTIF(Penalties!$X83:$AB83,U$51))</f>
        <v/>
      </c>
      <c r="V86" s="119" t="str">
        <f ca="1">IF($B86="","",COUNTIF(Penalties!$X83:$AB83,V$51))</f>
        <v/>
      </c>
      <c r="W86" s="119" t="str">
        <f ca="1">IF($B86="","",COUNTIF(Penalties!$X83:$AB83,W$51))</f>
        <v/>
      </c>
      <c r="X86" s="119" t="str">
        <f ca="1">IF($B86="","",COUNTIF(Penalties!$X83:$AB83,X$51))</f>
        <v/>
      </c>
      <c r="Y86" s="119" t="str">
        <f ca="1">IF($B86="","",COUNTIF(Penalties!$X83:$AB83,Y$51))</f>
        <v/>
      </c>
      <c r="Z86" s="119" t="str">
        <f ca="1">IF($B86="","",COUNTIF(Penalties!$X83:$AB83,Z$51))</f>
        <v/>
      </c>
      <c r="AA86" s="119" t="str">
        <f ca="1">IF($B86="","",COUNTIF(Penalties!$X83:$AB83,AA$51))</f>
        <v/>
      </c>
      <c r="AB86" s="119" t="str">
        <f ca="1">IF($B86="","",COUNTIF(Penalties!$X83:$AB83,AB$51))</f>
        <v/>
      </c>
      <c r="AC86" s="119" t="str">
        <f ca="1">IF($B86="","",COUNTIF(Penalties!$X83:$AB83,AC$51))</f>
        <v/>
      </c>
      <c r="AD86" s="119" t="str">
        <f ca="1">IF($B86="","",COUNTIF(Penalties!$X83:$AB83,AD$51))</f>
        <v/>
      </c>
      <c r="AE86" s="119" t="str">
        <f ca="1">IF($B86="","",COUNTIF(Penalties!$X83:$AB83,AE$51))</f>
        <v/>
      </c>
      <c r="AF86" s="119" t="str">
        <f ca="1">IF($B86="","",COUNTIF(Penalties!$X83:$AB83,AF$51))</f>
        <v/>
      </c>
      <c r="AG86" s="119" t="str">
        <f ca="1">IF($B86="","",COUNTIF(Penalties!$X83:$AB83,AG$51))</f>
        <v/>
      </c>
      <c r="AH86" s="172" t="str">
        <f ca="1">IF(B86="","",SUM(S86:AG86))</f>
        <v/>
      </c>
      <c r="AI86" s="173" t="str">
        <f ca="1">IF(B86="","",SUM(R86,AH86))</f>
        <v/>
      </c>
      <c r="AJ86" s="173" t="str">
        <f ca="1">IF(B86="","",IF(Penalties!AC83="PM",1,""))</f>
        <v/>
      </c>
      <c r="AK86" s="173" t="str">
        <f ca="1">IF(B86="","",IF(Penalties!AC83="G",1,""))</f>
        <v/>
      </c>
      <c r="AL86" s="173" t="str">
        <f ca="1">IF(B86="","",IF(Penalties!AC83="N",1,""))</f>
        <v/>
      </c>
      <c r="AM86" s="173" t="str">
        <f ca="1">IF(B86="","",IF(Penalties!AC83="Z",1,""))</f>
        <v/>
      </c>
    </row>
    <row r="87" spans="1:39">
      <c r="A87" s="1206"/>
      <c r="B87" s="1206"/>
      <c r="C87" s="1209"/>
      <c r="D87" s="119" t="s">
        <v>259</v>
      </c>
      <c r="E87" s="100" t="str">
        <f ca="1">IF($B86="","",COUNTIF(Penalties!$AG83:$AZ83,E$51))</f>
        <v/>
      </c>
      <c r="F87" s="100" t="str">
        <f ca="1">IF($B86="","",COUNTIF(Penalties!$AG83:$AZ83,F$51))</f>
        <v/>
      </c>
      <c r="G87" s="100" t="str">
        <f ca="1">IF($B86="","",COUNTIF(Penalties!$AG83:$AZ83,G$51))</f>
        <v/>
      </c>
      <c r="H87" s="100" t="str">
        <f ca="1">IF($B86="","",COUNTIF(Penalties!$AG83:$AZ83,H$51))</f>
        <v/>
      </c>
      <c r="I87" s="100" t="str">
        <f ca="1">IF($B86="","",COUNTIF(Penalties!$AG83:$AZ83,I$51))</f>
        <v/>
      </c>
      <c r="J87" s="100" t="str">
        <f ca="1">IF($B86="","",COUNTIF(Penalties!$AG83:$AZ83,J$51))</f>
        <v/>
      </c>
      <c r="K87" s="100" t="str">
        <f ca="1">IF($B86="","",COUNTIF(Penalties!$AG83:$AZ83,K$51))</f>
        <v/>
      </c>
      <c r="L87" s="100" t="str">
        <f ca="1">IF($B86="","",COUNTIF(Penalties!$AG83:$AZ83,L$51))</f>
        <v/>
      </c>
      <c r="M87" s="100" t="str">
        <f ca="1">IF($B86="","",COUNTIF(Penalties!$AG83:$AZ83,M$51))</f>
        <v/>
      </c>
      <c r="N87" s="100" t="str">
        <f ca="1">IF($B86="","",COUNTIF(Penalties!$AG83:$AZ83,N$51))</f>
        <v/>
      </c>
      <c r="O87" s="100" t="str">
        <f ca="1">IF($B86="","",COUNTIF(Penalties!$AG83:$AZ83,O$51))</f>
        <v/>
      </c>
      <c r="P87" s="100" t="str">
        <f ca="1">IF($B86="","",COUNTIF(Penalties!$AG83:$AZ83,P$51))</f>
        <v/>
      </c>
      <c r="Q87" s="101" t="str">
        <f ca="1">IF(B86="","",SUM(E87:P87))</f>
        <v/>
      </c>
      <c r="R87" s="101" t="str">
        <f ca="1">IF($B86="","",COUNTIF(Penalties!$BB83:$BF83,R$51))</f>
        <v/>
      </c>
      <c r="S87" s="119" t="str">
        <f ca="1">IF($B86="","",COUNTIF(Penalties!$BB83:$BF83,S$51))</f>
        <v/>
      </c>
      <c r="T87" s="119" t="str">
        <f ca="1">IF($B86="","",COUNTIF(Penalties!$BB83:$BF83,T$51))</f>
        <v/>
      </c>
      <c r="U87" s="119" t="str">
        <f ca="1">IF($B86="","",COUNTIF(Penalties!$BB83:$BF83,U$51))</f>
        <v/>
      </c>
      <c r="V87" s="119" t="str">
        <f ca="1">IF($B86="","",COUNTIF(Penalties!$BB83:$BF83,V$51))</f>
        <v/>
      </c>
      <c r="W87" s="119" t="str">
        <f ca="1">IF($B86="","",COUNTIF(Penalties!$BB83:$BF83,W$51))</f>
        <v/>
      </c>
      <c r="X87" s="119" t="str">
        <f ca="1">IF($B86="","",COUNTIF(Penalties!$BB83:$BF83,X$51))</f>
        <v/>
      </c>
      <c r="Y87" s="119" t="str">
        <f ca="1">IF($B86="","",COUNTIF(Penalties!$BB83:$BF83,Y$51))</f>
        <v/>
      </c>
      <c r="Z87" s="119" t="str">
        <f ca="1">IF($B86="","",COUNTIF(Penalties!$BB83:$BF83,Z$51))</f>
        <v/>
      </c>
      <c r="AA87" s="119" t="str">
        <f ca="1">IF($B86="","",COUNTIF(Penalties!$BB83:$BF83,AA$51))</f>
        <v/>
      </c>
      <c r="AB87" s="119" t="str">
        <f ca="1">IF($B86="","",COUNTIF(Penalties!$BB83:$BF83,AB$51))</f>
        <v/>
      </c>
      <c r="AC87" s="119" t="str">
        <f ca="1">IF($B86="","",COUNTIF(Penalties!$BB83:$BF83,AC$51))</f>
        <v/>
      </c>
      <c r="AD87" s="119" t="str">
        <f ca="1">IF($B86="","",COUNTIF(Penalties!$BB83:$BF83,AD$51))</f>
        <v/>
      </c>
      <c r="AE87" s="119" t="str">
        <f ca="1">IF($B86="","",COUNTIF(Penalties!$BB83:$BF83,AE$51))</f>
        <v/>
      </c>
      <c r="AF87" s="119" t="str">
        <f ca="1">IF($B86="","",COUNTIF(Penalties!$BB83:$BF83,AF$51))</f>
        <v/>
      </c>
      <c r="AG87" s="119" t="str">
        <f ca="1">IF($B86="","",COUNTIF(Penalties!$BB83:$BF83,AG$51))</f>
        <v/>
      </c>
      <c r="AH87" s="172" t="str">
        <f ca="1">IF(B86="","",SUM(S87:AG87))</f>
        <v/>
      </c>
      <c r="AI87" s="173" t="str">
        <f ca="1">IF(B86="","",SUM(R87,AH87))</f>
        <v/>
      </c>
      <c r="AJ87" s="173" t="str">
        <f ca="1">IF(B86="","",IF(Penalties!BG83="PM",1,""))</f>
        <v/>
      </c>
      <c r="AK87" s="173" t="str">
        <f ca="1">IF(B86="","",IF(Penalties!BG83="G",1,""))</f>
        <v/>
      </c>
      <c r="AL87" s="173" t="str">
        <f ca="1">IF(B86="","",IF(Penalties!BG83="N",1,""))</f>
        <v/>
      </c>
      <c r="AM87" s="173" t="str">
        <f ca="1">IF(B86="","",IF(Penalties!BG83="Z",1,""))</f>
        <v/>
      </c>
    </row>
    <row r="88" spans="1:39">
      <c r="A88" s="1207">
        <f>A86+1</f>
        <v>19</v>
      </c>
      <c r="B88" s="1207" t="str">
        <f ca="1">IF(Rosters!H29="","",Rosters!H29)</f>
        <v/>
      </c>
      <c r="C88" s="1208" t="str">
        <f ca="1">IF(Rosters!I29="","",Rosters!I29)</f>
        <v/>
      </c>
      <c r="D88" s="115" t="s">
        <v>256</v>
      </c>
      <c r="E88" s="174" t="str">
        <f ca="1">IF($B88="","",COUNTIF(Penalties!$C85:$V85,E$51))</f>
        <v/>
      </c>
      <c r="F88" s="174" t="str">
        <f ca="1">IF($B88="","",COUNTIF(Penalties!$C85:$V85,F$51))</f>
        <v/>
      </c>
      <c r="G88" s="174" t="str">
        <f ca="1">IF($B88="","",COUNTIF(Penalties!$C85:$V85,G$51))</f>
        <v/>
      </c>
      <c r="H88" s="174" t="str">
        <f ca="1">IF($B88="","",COUNTIF(Penalties!$C85:$V85,H$51))</f>
        <v/>
      </c>
      <c r="I88" s="174" t="str">
        <f ca="1">IF($B88="","",COUNTIF(Penalties!$C85:$V85,I$51))</f>
        <v/>
      </c>
      <c r="J88" s="174" t="str">
        <f ca="1">IF($B88="","",COUNTIF(Penalties!$C85:$V85,J$51))</f>
        <v/>
      </c>
      <c r="K88" s="174" t="str">
        <f ca="1">IF($B88="","",COUNTIF(Penalties!$C85:$V85,K$51))</f>
        <v/>
      </c>
      <c r="L88" s="174" t="str">
        <f ca="1">IF($B88="","",COUNTIF(Penalties!$C85:$V85,L$51))</f>
        <v/>
      </c>
      <c r="M88" s="174" t="str">
        <f ca="1">IF($B88="","",COUNTIF(Penalties!$C85:$V85,M$51))</f>
        <v/>
      </c>
      <c r="N88" s="174" t="str">
        <f ca="1">IF($B88="","",COUNTIF(Penalties!$C85:$V85,N$51))</f>
        <v/>
      </c>
      <c r="O88" s="174" t="str">
        <f ca="1">IF($B88="","",COUNTIF(Penalties!$C85:$V85,O$51))</f>
        <v/>
      </c>
      <c r="P88" s="174" t="str">
        <f ca="1">IF($B88="","",COUNTIF(Penalties!$C85:$V85,P$51))</f>
        <v/>
      </c>
      <c r="Q88" s="175" t="str">
        <f ca="1">IF(B88="","",SUM(E88:P88))</f>
        <v/>
      </c>
      <c r="R88" s="175" t="str">
        <f ca="1">IF($B88="","",COUNTIF(Penalties!$X85:$AB85,R$51))</f>
        <v/>
      </c>
      <c r="S88" s="115" t="str">
        <f ca="1">IF($B88="","",COUNTIF(Penalties!$X85:$AB85,S$51))</f>
        <v/>
      </c>
      <c r="T88" s="115" t="str">
        <f ca="1">IF($B88="","",COUNTIF(Penalties!$X85:$AB85,T$51))</f>
        <v/>
      </c>
      <c r="U88" s="115" t="str">
        <f ca="1">IF($B88="","",COUNTIF(Penalties!$X85:$AB85,U$51))</f>
        <v/>
      </c>
      <c r="V88" s="115" t="str">
        <f ca="1">IF($B88="","",COUNTIF(Penalties!$X85:$AB85,V$51))</f>
        <v/>
      </c>
      <c r="W88" s="115" t="str">
        <f ca="1">IF($B88="","",COUNTIF(Penalties!$X85:$AB85,W$51))</f>
        <v/>
      </c>
      <c r="X88" s="115" t="str">
        <f ca="1">IF($B88="","",COUNTIF(Penalties!$X85:$AB85,X$51))</f>
        <v/>
      </c>
      <c r="Y88" s="115" t="str">
        <f ca="1">IF($B88="","",COUNTIF(Penalties!$X85:$AB85,Y$51))</f>
        <v/>
      </c>
      <c r="Z88" s="115" t="str">
        <f ca="1">IF($B88="","",COUNTIF(Penalties!$X85:$AB85,Z$51))</f>
        <v/>
      </c>
      <c r="AA88" s="115" t="str">
        <f ca="1">IF($B88="","",COUNTIF(Penalties!$X85:$AB85,AA$51))</f>
        <v/>
      </c>
      <c r="AB88" s="115" t="str">
        <f ca="1">IF($B88="","",COUNTIF(Penalties!$X85:$AB85,AB$51))</f>
        <v/>
      </c>
      <c r="AC88" s="115" t="str">
        <f ca="1">IF($B88="","",COUNTIF(Penalties!$X85:$AB85,AC$51))</f>
        <v/>
      </c>
      <c r="AD88" s="115" t="str">
        <f ca="1">IF($B88="","",COUNTIF(Penalties!$X85:$AB85,AD$51))</f>
        <v/>
      </c>
      <c r="AE88" s="115" t="str">
        <f ca="1">IF($B88="","",COUNTIF(Penalties!$X85:$AB85,AE$51))</f>
        <v/>
      </c>
      <c r="AF88" s="115" t="str">
        <f ca="1">IF($B88="","",COUNTIF(Penalties!$X85:$AB85,AF$51))</f>
        <v/>
      </c>
      <c r="AG88" s="115" t="str">
        <f ca="1">IF($B88="","",COUNTIF(Penalties!$X85:$AB85,AG$51))</f>
        <v/>
      </c>
      <c r="AH88" s="170" t="str">
        <f ca="1">IF(B88="","",SUM(S88:AG88))</f>
        <v/>
      </c>
      <c r="AI88" s="171" t="str">
        <f ca="1">IF(B88="","",SUM(R88,AH88))</f>
        <v/>
      </c>
      <c r="AJ88" s="171" t="str">
        <f ca="1">IF(B88="","",IF(Penalties!AC85="PM",1,""))</f>
        <v/>
      </c>
      <c r="AK88" s="171" t="str">
        <f ca="1">IF(B88="","",IF(Penalties!AC85="G",1,""))</f>
        <v/>
      </c>
      <c r="AL88" s="171" t="str">
        <f ca="1">IF(B88="","",IF(Penalties!AC85="N",1,""))</f>
        <v/>
      </c>
      <c r="AM88" s="171" t="str">
        <f ca="1">IF(B88="","",IF(Penalties!AC85="Z",1,""))</f>
        <v/>
      </c>
    </row>
    <row r="89" spans="1:39">
      <c r="A89" s="1207"/>
      <c r="B89" s="1207"/>
      <c r="C89" s="1208"/>
      <c r="D89" s="115" t="s">
        <v>259</v>
      </c>
      <c r="E89" s="174" t="str">
        <f ca="1">IF($B88="","",COUNTIF(Penalties!$AG85:$AZ85,E$51))</f>
        <v/>
      </c>
      <c r="F89" s="174" t="str">
        <f ca="1">IF($B88="","",COUNTIF(Penalties!$AG85:$AZ85,F$51))</f>
        <v/>
      </c>
      <c r="G89" s="174" t="str">
        <f ca="1">IF($B88="","",COUNTIF(Penalties!$AG85:$AZ85,G$51))</f>
        <v/>
      </c>
      <c r="H89" s="174" t="str">
        <f ca="1">IF($B88="","",COUNTIF(Penalties!$AG85:$AZ85,H$51))</f>
        <v/>
      </c>
      <c r="I89" s="174" t="str">
        <f ca="1">IF($B88="","",COUNTIF(Penalties!$AG85:$AZ85,I$51))</f>
        <v/>
      </c>
      <c r="J89" s="174" t="str">
        <f ca="1">IF($B88="","",COUNTIF(Penalties!$AG85:$AZ85,J$51))</f>
        <v/>
      </c>
      <c r="K89" s="174" t="str">
        <f ca="1">IF($B88="","",COUNTIF(Penalties!$AG85:$AZ85,K$51))</f>
        <v/>
      </c>
      <c r="L89" s="174" t="str">
        <f ca="1">IF($B88="","",COUNTIF(Penalties!$AG85:$AZ85,L$51))</f>
        <v/>
      </c>
      <c r="M89" s="174" t="str">
        <f ca="1">IF($B88="","",COUNTIF(Penalties!$AG85:$AZ85,M$51))</f>
        <v/>
      </c>
      <c r="N89" s="174" t="str">
        <f ca="1">IF($B88="","",COUNTIF(Penalties!$AG85:$AZ85,N$51))</f>
        <v/>
      </c>
      <c r="O89" s="174" t="str">
        <f ca="1">IF($B88="","",COUNTIF(Penalties!$AG85:$AZ85,O$51))</f>
        <v/>
      </c>
      <c r="P89" s="174" t="str">
        <f ca="1">IF($B88="","",COUNTIF(Penalties!$AG85:$AZ85,P$51))</f>
        <v/>
      </c>
      <c r="Q89" s="175" t="str">
        <f ca="1">IF(B88="","",SUM(E89:P89))</f>
        <v/>
      </c>
      <c r="R89" s="175" t="str">
        <f ca="1">IF($B88="","",COUNTIF(Penalties!$BB85:$BF85,R$51))</f>
        <v/>
      </c>
      <c r="S89" s="115" t="str">
        <f ca="1">IF($B88="","",COUNTIF(Penalties!$BB85:$BF85,S$51))</f>
        <v/>
      </c>
      <c r="T89" s="115" t="str">
        <f ca="1">IF($B88="","",COUNTIF(Penalties!$BB85:$BF85,T$51))</f>
        <v/>
      </c>
      <c r="U89" s="115" t="str">
        <f ca="1">IF($B88="","",COUNTIF(Penalties!$BB85:$BF85,U$51))</f>
        <v/>
      </c>
      <c r="V89" s="115" t="str">
        <f ca="1">IF($B88="","",COUNTIF(Penalties!$BB85:$BF85,V$51))</f>
        <v/>
      </c>
      <c r="W89" s="115" t="str">
        <f ca="1">IF($B88="","",COUNTIF(Penalties!$BB85:$BF85,W$51))</f>
        <v/>
      </c>
      <c r="X89" s="115" t="str">
        <f ca="1">IF($B88="","",COUNTIF(Penalties!$BB85:$BF85,X$51))</f>
        <v/>
      </c>
      <c r="Y89" s="115" t="str">
        <f ca="1">IF($B88="","",COUNTIF(Penalties!$BB85:$BF85,Y$51))</f>
        <v/>
      </c>
      <c r="Z89" s="115" t="str">
        <f ca="1">IF($B88="","",COUNTIF(Penalties!$BB85:$BF85,Z$51))</f>
        <v/>
      </c>
      <c r="AA89" s="115" t="str">
        <f ca="1">IF($B88="","",COUNTIF(Penalties!$BB85:$BF85,AA$51))</f>
        <v/>
      </c>
      <c r="AB89" s="115" t="str">
        <f ca="1">IF($B88="","",COUNTIF(Penalties!$BB85:$BF85,AB$51))</f>
        <v/>
      </c>
      <c r="AC89" s="115" t="str">
        <f ca="1">IF($B88="","",COUNTIF(Penalties!$BB85:$BF85,AC$51))</f>
        <v/>
      </c>
      <c r="AD89" s="115" t="str">
        <f ca="1">IF($B88="","",COUNTIF(Penalties!$BB85:$BF85,AD$51))</f>
        <v/>
      </c>
      <c r="AE89" s="115" t="str">
        <f ca="1">IF($B88="","",COUNTIF(Penalties!$BB85:$BF85,AE$51))</f>
        <v/>
      </c>
      <c r="AF89" s="115" t="str">
        <f ca="1">IF($B88="","",COUNTIF(Penalties!$BB85:$BF85,AF$51))</f>
        <v/>
      </c>
      <c r="AG89" s="115" t="str">
        <f ca="1">IF($B88="","",COUNTIF(Penalties!$BB85:$BF85,AG$51))</f>
        <v/>
      </c>
      <c r="AH89" s="170" t="str">
        <f ca="1">IF(B88="","",SUM(S89:AG89))</f>
        <v/>
      </c>
      <c r="AI89" s="171" t="str">
        <f ca="1">IF(B88="","",SUM(R89,AH89))</f>
        <v/>
      </c>
      <c r="AJ89" s="171" t="str">
        <f ca="1">IF(B88="","",IF(Penalties!BG85="PM",1,""))</f>
        <v/>
      </c>
      <c r="AK89" s="171" t="str">
        <f ca="1">IF(B88="","",IF(Penalties!BG85="G",1,""))</f>
        <v/>
      </c>
      <c r="AL89" s="171" t="str">
        <f ca="1">IF(B88="","",IF(Penalties!BG85="N",1,""))</f>
        <v/>
      </c>
      <c r="AM89" s="171" t="str">
        <f ca="1">IF(B88="","",IF(Penalties!BG85="Z",1,""))</f>
        <v/>
      </c>
    </row>
    <row r="90" spans="1:39">
      <c r="A90" s="1206">
        <f>A88+1</f>
        <v>20</v>
      </c>
      <c r="B90" s="1206" t="str">
        <f ca="1">IF(Rosters!H30="","",Rosters!H30)</f>
        <v/>
      </c>
      <c r="C90" s="1209" t="str">
        <f ca="1">IF(Rosters!I30="","",Rosters!I30)</f>
        <v/>
      </c>
      <c r="D90" s="119" t="s">
        <v>256</v>
      </c>
      <c r="E90" s="100" t="str">
        <f ca="1">IF($B90="","",COUNTIF(Penalties!$C87:$V87,E$51))</f>
        <v/>
      </c>
      <c r="F90" s="100" t="str">
        <f ca="1">IF($B90="","",COUNTIF(Penalties!$C87:$V87,F$51))</f>
        <v/>
      </c>
      <c r="G90" s="100" t="str">
        <f ca="1">IF($B90="","",COUNTIF(Penalties!$C87:$V87,G$51))</f>
        <v/>
      </c>
      <c r="H90" s="100" t="str">
        <f ca="1">IF($B90="","",COUNTIF(Penalties!$C87:$V87,H$51))</f>
        <v/>
      </c>
      <c r="I90" s="100" t="str">
        <f ca="1">IF($B90="","",COUNTIF(Penalties!$C87:$V87,I$51))</f>
        <v/>
      </c>
      <c r="J90" s="100" t="str">
        <f ca="1">IF($B90="","",COUNTIF(Penalties!$C87:$V87,J$51))</f>
        <v/>
      </c>
      <c r="K90" s="100" t="str">
        <f ca="1">IF($B90="","",COUNTIF(Penalties!$C87:$V87,K$51))</f>
        <v/>
      </c>
      <c r="L90" s="100" t="str">
        <f ca="1">IF($B90="","",COUNTIF(Penalties!$C87:$V87,L$51))</f>
        <v/>
      </c>
      <c r="M90" s="100" t="str">
        <f ca="1">IF($B90="","",COUNTIF(Penalties!$C87:$V87,M$51))</f>
        <v/>
      </c>
      <c r="N90" s="100" t="str">
        <f ca="1">IF($B90="","",COUNTIF(Penalties!$C87:$V87,N$51))</f>
        <v/>
      </c>
      <c r="O90" s="100" t="str">
        <f ca="1">IF($B90="","",COUNTIF(Penalties!$C87:$V87,O$51))</f>
        <v/>
      </c>
      <c r="P90" s="100" t="str">
        <f ca="1">IF($B90="","",COUNTIF(Penalties!$C87:$V87,P$51))</f>
        <v/>
      </c>
      <c r="Q90" s="101" t="str">
        <f ca="1">IF(B90="","",SUM(E90:P90))</f>
        <v/>
      </c>
      <c r="R90" s="101" t="str">
        <f ca="1">IF($B90="","",COUNTIF(Penalties!$X87:$AB87,R$51))</f>
        <v/>
      </c>
      <c r="S90" s="119" t="str">
        <f ca="1">IF($B90="","",COUNTIF(Penalties!$X87:$AB87,S$51))</f>
        <v/>
      </c>
      <c r="T90" s="119" t="str">
        <f ca="1">IF($B90="","",COUNTIF(Penalties!$X87:$AB87,T$51))</f>
        <v/>
      </c>
      <c r="U90" s="119" t="str">
        <f ca="1">IF($B90="","",COUNTIF(Penalties!$X87:$AB87,U$51))</f>
        <v/>
      </c>
      <c r="V90" s="119" t="str">
        <f ca="1">IF($B90="","",COUNTIF(Penalties!$X87:$AB87,V$51))</f>
        <v/>
      </c>
      <c r="W90" s="119" t="str">
        <f ca="1">IF($B90="","",COUNTIF(Penalties!$X87:$AB87,W$51))</f>
        <v/>
      </c>
      <c r="X90" s="119" t="str">
        <f ca="1">IF($B90="","",COUNTIF(Penalties!$X87:$AB87,X$51))</f>
        <v/>
      </c>
      <c r="Y90" s="119" t="str">
        <f ca="1">IF($B90="","",COUNTIF(Penalties!$X87:$AB87,Y$51))</f>
        <v/>
      </c>
      <c r="Z90" s="119" t="str">
        <f ca="1">IF($B90="","",COUNTIF(Penalties!$X87:$AB87,Z$51))</f>
        <v/>
      </c>
      <c r="AA90" s="119" t="str">
        <f ca="1">IF($B90="","",COUNTIF(Penalties!$X87:$AB87,AA$51))</f>
        <v/>
      </c>
      <c r="AB90" s="119" t="str">
        <f ca="1">IF($B90="","",COUNTIF(Penalties!$X87:$AB87,AB$51))</f>
        <v/>
      </c>
      <c r="AC90" s="119" t="str">
        <f ca="1">IF($B90="","",COUNTIF(Penalties!$X87:$AB87,AC$51))</f>
        <v/>
      </c>
      <c r="AD90" s="119" t="str">
        <f ca="1">IF($B90="","",COUNTIF(Penalties!$X87:$AB87,AD$51))</f>
        <v/>
      </c>
      <c r="AE90" s="119" t="str">
        <f ca="1">IF($B90="","",COUNTIF(Penalties!$X87:$AB87,AE$51))</f>
        <v/>
      </c>
      <c r="AF90" s="119" t="str">
        <f ca="1">IF($B90="","",COUNTIF(Penalties!$X87:$AB87,AF$51))</f>
        <v/>
      </c>
      <c r="AG90" s="119" t="str">
        <f ca="1">IF($B90="","",COUNTIF(Penalties!$X87:$AB87,AG$51))</f>
        <v/>
      </c>
      <c r="AH90" s="172" t="str">
        <f ca="1">IF(B90="","",SUM(S90:AG90))</f>
        <v/>
      </c>
      <c r="AI90" s="173" t="str">
        <f ca="1">IF(B90="","",SUM(R90,AH90))</f>
        <v/>
      </c>
      <c r="AJ90" s="173" t="str">
        <f ca="1">IF(B90="","",IF(Penalties!AC87="PM",1,""))</f>
        <v/>
      </c>
      <c r="AK90" s="173" t="str">
        <f ca="1">IF(B90="","",IF(Penalties!AC87="G",1,""))</f>
        <v/>
      </c>
      <c r="AL90" s="173" t="str">
        <f ca="1">IF(B90="","",IF(Penalties!AC87="N",1,""))</f>
        <v/>
      </c>
      <c r="AM90" s="173" t="str">
        <f ca="1">IF(B90="","",IF(Penalties!AC87="Z",1,""))</f>
        <v/>
      </c>
    </row>
    <row r="91" spans="1:39">
      <c r="A91" s="1206"/>
      <c r="B91" s="1206"/>
      <c r="C91" s="1209"/>
      <c r="D91" s="119" t="s">
        <v>259</v>
      </c>
      <c r="E91" s="100" t="str">
        <f ca="1">IF($B90="","",COUNTIF(Penalties!$AG87:$AZ87,E$51))</f>
        <v/>
      </c>
      <c r="F91" s="100" t="str">
        <f ca="1">IF($B90="","",COUNTIF(Penalties!$AG87:$AZ87,F$51))</f>
        <v/>
      </c>
      <c r="G91" s="100" t="str">
        <f ca="1">IF($B90="","",COUNTIF(Penalties!$AG87:$AZ87,G$51))</f>
        <v/>
      </c>
      <c r="H91" s="100" t="str">
        <f ca="1">IF($B90="","",COUNTIF(Penalties!$AG87:$AZ87,H$51))</f>
        <v/>
      </c>
      <c r="I91" s="100" t="str">
        <f ca="1">IF($B90="","",COUNTIF(Penalties!$AG87:$AZ87,I$51))</f>
        <v/>
      </c>
      <c r="J91" s="100" t="str">
        <f ca="1">IF($B90="","",COUNTIF(Penalties!$AG87:$AZ87,J$51))</f>
        <v/>
      </c>
      <c r="K91" s="100" t="str">
        <f ca="1">IF($B90="","",COUNTIF(Penalties!$AG87:$AZ87,K$51))</f>
        <v/>
      </c>
      <c r="L91" s="100" t="str">
        <f ca="1">IF($B90="","",COUNTIF(Penalties!$AG87:$AZ87,L$51))</f>
        <v/>
      </c>
      <c r="M91" s="100" t="str">
        <f ca="1">IF($B90="","",COUNTIF(Penalties!$AG87:$AZ87,M$51))</f>
        <v/>
      </c>
      <c r="N91" s="100" t="str">
        <f ca="1">IF($B90="","",COUNTIF(Penalties!$AG87:$AZ87,N$51))</f>
        <v/>
      </c>
      <c r="O91" s="100" t="str">
        <f ca="1">IF($B90="","",COUNTIF(Penalties!$AG87:$AZ87,O$51))</f>
        <v/>
      </c>
      <c r="P91" s="100" t="str">
        <f ca="1">IF($B90="","",COUNTIF(Penalties!$AG87:$AZ87,P$51))</f>
        <v/>
      </c>
      <c r="Q91" s="101" t="str">
        <f ca="1">IF(B90="","",SUM(E91:P91))</f>
        <v/>
      </c>
      <c r="R91" s="101" t="str">
        <f ca="1">IF($B90="","",COUNTIF(Penalties!$BB87:$BF87,R$51))</f>
        <v/>
      </c>
      <c r="S91" s="119" t="str">
        <f ca="1">IF($B90="","",COUNTIF(Penalties!$BB87:$BF87,S$51))</f>
        <v/>
      </c>
      <c r="T91" s="119" t="str">
        <f ca="1">IF($B90="","",COUNTIF(Penalties!$BB87:$BF87,T$51))</f>
        <v/>
      </c>
      <c r="U91" s="119" t="str">
        <f ca="1">IF($B90="","",COUNTIF(Penalties!$BB87:$BF87,U$51))</f>
        <v/>
      </c>
      <c r="V91" s="119" t="str">
        <f ca="1">IF($B90="","",COUNTIF(Penalties!$BB87:$BF87,V$51))</f>
        <v/>
      </c>
      <c r="W91" s="119" t="str">
        <f ca="1">IF($B90="","",COUNTIF(Penalties!$BB87:$BF87,W$51))</f>
        <v/>
      </c>
      <c r="X91" s="119" t="str">
        <f ca="1">IF($B90="","",COUNTIF(Penalties!$BB87:$BF87,X$51))</f>
        <v/>
      </c>
      <c r="Y91" s="119" t="str">
        <f ca="1">IF($B90="","",COUNTIF(Penalties!$BB87:$BF87,Y$51))</f>
        <v/>
      </c>
      <c r="Z91" s="119" t="str">
        <f ca="1">IF($B90="","",COUNTIF(Penalties!$BB87:$BF87,Z$51))</f>
        <v/>
      </c>
      <c r="AA91" s="119" t="str">
        <f ca="1">IF($B90="","",COUNTIF(Penalties!$BB87:$BF87,AA$51))</f>
        <v/>
      </c>
      <c r="AB91" s="119" t="str">
        <f ca="1">IF($B90="","",COUNTIF(Penalties!$BB87:$BF87,AB$51))</f>
        <v/>
      </c>
      <c r="AC91" s="119" t="str">
        <f ca="1">IF($B90="","",COUNTIF(Penalties!$BB87:$BF87,AC$51))</f>
        <v/>
      </c>
      <c r="AD91" s="119" t="str">
        <f ca="1">IF($B90="","",COUNTIF(Penalties!$BB87:$BF87,AD$51))</f>
        <v/>
      </c>
      <c r="AE91" s="119" t="str">
        <f ca="1">IF($B90="","",COUNTIF(Penalties!$BB87:$BF87,AE$51))</f>
        <v/>
      </c>
      <c r="AF91" s="119" t="str">
        <f ca="1">IF($B90="","",COUNTIF(Penalties!$BB87:$BF87,AF$51))</f>
        <v/>
      </c>
      <c r="AG91" s="119" t="str">
        <f ca="1">IF($B90="","",COUNTIF(Penalties!$BB87:$BF87,AG$51))</f>
        <v/>
      </c>
      <c r="AH91" s="172" t="str">
        <f ca="1">IF(B90="","",SUM(S91:AG91))</f>
        <v/>
      </c>
      <c r="AI91" s="173" t="str">
        <f ca="1">IF(B90="","",SUM(R91,AH91))</f>
        <v/>
      </c>
      <c r="AJ91" s="173" t="str">
        <f ca="1">IF(B90="","",IF(Penalties!BG87="PM",1,""))</f>
        <v/>
      </c>
      <c r="AK91" s="173" t="str">
        <f ca="1">IF(B90="","",IF(Penalties!BG87="G",1,""))</f>
        <v/>
      </c>
      <c r="AL91" s="173" t="str">
        <f ca="1">IF(B90="","",IF(Penalties!BG87="N",1,""))</f>
        <v/>
      </c>
      <c r="AM91" s="173" t="str">
        <f ca="1">IF(B90="","",IF(Penalties!BG87="Z",1,""))</f>
        <v/>
      </c>
    </row>
    <row r="92" spans="1:39">
      <c r="A92" s="1215" t="s">
        <v>257</v>
      </c>
      <c r="B92" s="1215"/>
      <c r="C92" s="1215" t="s">
        <v>397</v>
      </c>
      <c r="D92" s="112" t="s">
        <v>256</v>
      </c>
      <c r="E92" s="112">
        <f>SUM(E52,E54,E56,E58,E60,E62,E64,E66,E68,E70,E72,E74,E76,E78,E80,E82,E84,E86,E88,E90)</f>
        <v>7</v>
      </c>
      <c r="F92" s="112">
        <f t="shared" ref="F92:AM92" si="2">SUM(F52,F54,F56,F58,F60,F62,F64,F66,F68,F70,F72,F74,F76,F78,F80,F82,F84,F86,F88,F90)</f>
        <v>3</v>
      </c>
      <c r="G92" s="112">
        <f t="shared" si="2"/>
        <v>1</v>
      </c>
      <c r="H92" s="112">
        <f t="shared" si="2"/>
        <v>5</v>
      </c>
      <c r="I92" s="112">
        <f t="shared" si="2"/>
        <v>2</v>
      </c>
      <c r="J92" s="112">
        <f t="shared" si="2"/>
        <v>1</v>
      </c>
      <c r="K92" s="112">
        <f t="shared" si="2"/>
        <v>1</v>
      </c>
      <c r="L92" s="112">
        <f t="shared" si="2"/>
        <v>1</v>
      </c>
      <c r="M92" s="112">
        <f t="shared" si="2"/>
        <v>1</v>
      </c>
      <c r="N92" s="112">
        <f t="shared" si="2"/>
        <v>7</v>
      </c>
      <c r="O92" s="112">
        <f t="shared" si="2"/>
        <v>2</v>
      </c>
      <c r="P92" s="112">
        <f t="shared" si="2"/>
        <v>0</v>
      </c>
      <c r="Q92" s="113">
        <f t="shared" si="2"/>
        <v>31</v>
      </c>
      <c r="R92" s="113">
        <f t="shared" si="2"/>
        <v>4</v>
      </c>
      <c r="S92" s="112">
        <f t="shared" si="2"/>
        <v>0</v>
      </c>
      <c r="T92" s="112">
        <f t="shared" si="2"/>
        <v>0</v>
      </c>
      <c r="U92" s="112">
        <f t="shared" si="2"/>
        <v>0</v>
      </c>
      <c r="V92" s="112">
        <f t="shared" si="2"/>
        <v>0</v>
      </c>
      <c r="W92" s="112">
        <f t="shared" si="2"/>
        <v>0</v>
      </c>
      <c r="X92" s="112">
        <f t="shared" si="2"/>
        <v>0</v>
      </c>
      <c r="Y92" s="112">
        <f t="shared" si="2"/>
        <v>0</v>
      </c>
      <c r="Z92" s="112">
        <f t="shared" si="2"/>
        <v>0</v>
      </c>
      <c r="AA92" s="112">
        <f t="shared" si="2"/>
        <v>0</v>
      </c>
      <c r="AB92" s="112">
        <f t="shared" si="2"/>
        <v>1</v>
      </c>
      <c r="AC92" s="112">
        <f t="shared" si="2"/>
        <v>2</v>
      </c>
      <c r="AD92" s="112">
        <f t="shared" si="2"/>
        <v>0</v>
      </c>
      <c r="AE92" s="112">
        <f t="shared" si="2"/>
        <v>0</v>
      </c>
      <c r="AF92" s="112">
        <f t="shared" si="2"/>
        <v>0</v>
      </c>
      <c r="AG92" s="112">
        <f t="shared" si="2"/>
        <v>0</v>
      </c>
      <c r="AH92" s="113">
        <f t="shared" si="2"/>
        <v>3</v>
      </c>
      <c r="AI92" s="609">
        <f t="shared" si="2"/>
        <v>7</v>
      </c>
      <c r="AJ92" s="609">
        <f t="shared" si="2"/>
        <v>0</v>
      </c>
      <c r="AK92" s="609">
        <f t="shared" si="2"/>
        <v>0</v>
      </c>
      <c r="AL92" s="609">
        <f t="shared" si="2"/>
        <v>0</v>
      </c>
      <c r="AM92" s="609">
        <f t="shared" si="2"/>
        <v>0</v>
      </c>
    </row>
    <row r="93" spans="1:39">
      <c r="A93" s="1215"/>
      <c r="B93" s="1215"/>
      <c r="C93" s="1215"/>
      <c r="D93" s="112" t="s">
        <v>259</v>
      </c>
      <c r="E93" s="112">
        <f t="shared" ref="E93:AM93" si="3">SUM(E53,E55,E57,E59,E61,E63,E65,E67,E69,E71,E73,E75,E77,E79,E81,E83,E85,E87,E89,E91)</f>
        <v>4</v>
      </c>
      <c r="F93" s="112">
        <f t="shared" si="3"/>
        <v>3</v>
      </c>
      <c r="G93" s="112">
        <f t="shared" si="3"/>
        <v>5</v>
      </c>
      <c r="H93" s="112">
        <f t="shared" si="3"/>
        <v>8</v>
      </c>
      <c r="I93" s="112">
        <f t="shared" si="3"/>
        <v>1</v>
      </c>
      <c r="J93" s="112">
        <f t="shared" si="3"/>
        <v>0</v>
      </c>
      <c r="K93" s="112">
        <f t="shared" si="3"/>
        <v>5</v>
      </c>
      <c r="L93" s="112">
        <f t="shared" si="3"/>
        <v>0</v>
      </c>
      <c r="M93" s="112">
        <f t="shared" si="3"/>
        <v>0</v>
      </c>
      <c r="N93" s="112">
        <f t="shared" si="3"/>
        <v>3</v>
      </c>
      <c r="O93" s="112">
        <f t="shared" si="3"/>
        <v>3</v>
      </c>
      <c r="P93" s="112">
        <f t="shared" si="3"/>
        <v>0</v>
      </c>
      <c r="Q93" s="113">
        <f t="shared" si="3"/>
        <v>32</v>
      </c>
      <c r="R93" s="113">
        <f t="shared" si="3"/>
        <v>5</v>
      </c>
      <c r="S93" s="112">
        <f t="shared" si="3"/>
        <v>1</v>
      </c>
      <c r="T93" s="112">
        <f t="shared" si="3"/>
        <v>2</v>
      </c>
      <c r="U93" s="112">
        <f t="shared" si="3"/>
        <v>0</v>
      </c>
      <c r="V93" s="112">
        <f t="shared" si="3"/>
        <v>0</v>
      </c>
      <c r="W93" s="112">
        <f t="shared" si="3"/>
        <v>1</v>
      </c>
      <c r="X93" s="112">
        <f t="shared" si="3"/>
        <v>0</v>
      </c>
      <c r="Y93" s="112">
        <f t="shared" si="3"/>
        <v>0</v>
      </c>
      <c r="Z93" s="112">
        <f t="shared" si="3"/>
        <v>0</v>
      </c>
      <c r="AA93" s="112">
        <f t="shared" si="3"/>
        <v>0</v>
      </c>
      <c r="AB93" s="112">
        <f t="shared" si="3"/>
        <v>2</v>
      </c>
      <c r="AC93" s="112">
        <f t="shared" si="3"/>
        <v>0</v>
      </c>
      <c r="AD93" s="112">
        <f t="shared" si="3"/>
        <v>0</v>
      </c>
      <c r="AE93" s="112">
        <f t="shared" si="3"/>
        <v>0</v>
      </c>
      <c r="AF93" s="112">
        <f t="shared" si="3"/>
        <v>0</v>
      </c>
      <c r="AG93" s="112">
        <f t="shared" si="3"/>
        <v>0</v>
      </c>
      <c r="AH93" s="113">
        <f t="shared" si="3"/>
        <v>6</v>
      </c>
      <c r="AI93" s="609">
        <f t="shared" si="3"/>
        <v>11</v>
      </c>
      <c r="AJ93" s="609">
        <f t="shared" si="3"/>
        <v>0</v>
      </c>
      <c r="AK93" s="609">
        <f t="shared" si="3"/>
        <v>0</v>
      </c>
      <c r="AL93" s="609">
        <f t="shared" si="3"/>
        <v>0</v>
      </c>
      <c r="AM93" s="609">
        <f t="shared" si="3"/>
        <v>0</v>
      </c>
    </row>
    <row r="94" spans="1:39">
      <c r="A94" s="1215"/>
      <c r="B94" s="1215"/>
      <c r="C94" s="1215"/>
      <c r="D94" s="113" t="s">
        <v>267</v>
      </c>
      <c r="E94" s="113">
        <f t="shared" ref="E94:AM94" si="4">SUM(E92,E93)</f>
        <v>11</v>
      </c>
      <c r="F94" s="113">
        <f t="shared" si="4"/>
        <v>6</v>
      </c>
      <c r="G94" s="113">
        <f t="shared" si="4"/>
        <v>6</v>
      </c>
      <c r="H94" s="113">
        <f t="shared" si="4"/>
        <v>13</v>
      </c>
      <c r="I94" s="113">
        <f t="shared" si="4"/>
        <v>3</v>
      </c>
      <c r="J94" s="113">
        <f t="shared" si="4"/>
        <v>1</v>
      </c>
      <c r="K94" s="113">
        <f t="shared" si="4"/>
        <v>6</v>
      </c>
      <c r="L94" s="113">
        <f t="shared" si="4"/>
        <v>1</v>
      </c>
      <c r="M94" s="113">
        <f t="shared" si="4"/>
        <v>1</v>
      </c>
      <c r="N94" s="113">
        <f t="shared" si="4"/>
        <v>10</v>
      </c>
      <c r="O94" s="113">
        <f t="shared" si="4"/>
        <v>5</v>
      </c>
      <c r="P94" s="113">
        <f t="shared" si="4"/>
        <v>0</v>
      </c>
      <c r="Q94" s="173">
        <f t="shared" si="4"/>
        <v>63</v>
      </c>
      <c r="R94" s="173">
        <f t="shared" si="4"/>
        <v>9</v>
      </c>
      <c r="S94" s="113">
        <f t="shared" si="4"/>
        <v>1</v>
      </c>
      <c r="T94" s="113">
        <f t="shared" si="4"/>
        <v>2</v>
      </c>
      <c r="U94" s="113">
        <f t="shared" si="4"/>
        <v>0</v>
      </c>
      <c r="V94" s="113">
        <f t="shared" si="4"/>
        <v>0</v>
      </c>
      <c r="W94" s="113">
        <f t="shared" si="4"/>
        <v>1</v>
      </c>
      <c r="X94" s="113">
        <f t="shared" si="4"/>
        <v>0</v>
      </c>
      <c r="Y94" s="113">
        <f t="shared" si="4"/>
        <v>0</v>
      </c>
      <c r="Z94" s="113">
        <f t="shared" si="4"/>
        <v>0</v>
      </c>
      <c r="AA94" s="113">
        <f t="shared" si="4"/>
        <v>0</v>
      </c>
      <c r="AB94" s="113">
        <f t="shared" si="4"/>
        <v>3</v>
      </c>
      <c r="AC94" s="113">
        <f t="shared" si="4"/>
        <v>2</v>
      </c>
      <c r="AD94" s="113">
        <f t="shared" si="4"/>
        <v>0</v>
      </c>
      <c r="AE94" s="113">
        <f t="shared" si="4"/>
        <v>0</v>
      </c>
      <c r="AF94" s="113">
        <f t="shared" si="4"/>
        <v>0</v>
      </c>
      <c r="AG94" s="113">
        <f t="shared" si="4"/>
        <v>0</v>
      </c>
      <c r="AH94" s="173">
        <f t="shared" si="4"/>
        <v>9</v>
      </c>
      <c r="AI94" s="609">
        <f t="shared" si="4"/>
        <v>18</v>
      </c>
      <c r="AJ94" s="609">
        <f t="shared" si="4"/>
        <v>0</v>
      </c>
      <c r="AK94" s="609">
        <f t="shared" si="4"/>
        <v>0</v>
      </c>
      <c r="AL94" s="609">
        <f t="shared" si="4"/>
        <v>0</v>
      </c>
      <c r="AM94" s="609">
        <f t="shared" si="4"/>
        <v>0</v>
      </c>
    </row>
  </sheetData>
  <sheetCalcPr fullCalcOnLoad="1"/>
  <mergeCells count="132">
    <mergeCell ref="C88:C89"/>
    <mergeCell ref="A82:A83"/>
    <mergeCell ref="B82:B83"/>
    <mergeCell ref="C82:C83"/>
    <mergeCell ref="A84:A85"/>
    <mergeCell ref="A88:A89"/>
    <mergeCell ref="B88:B89"/>
    <mergeCell ref="C84:C85"/>
    <mergeCell ref="A80:A81"/>
    <mergeCell ref="B80:B81"/>
    <mergeCell ref="C80:C81"/>
    <mergeCell ref="A78:A79"/>
    <mergeCell ref="B78:B79"/>
    <mergeCell ref="B86:B87"/>
    <mergeCell ref="C86:C87"/>
    <mergeCell ref="B84:B85"/>
    <mergeCell ref="A92:B94"/>
    <mergeCell ref="C92:C94"/>
    <mergeCell ref="A90:A91"/>
    <mergeCell ref="B90:B91"/>
    <mergeCell ref="C90:C91"/>
    <mergeCell ref="A76:A77"/>
    <mergeCell ref="B76:B77"/>
    <mergeCell ref="C76:C77"/>
    <mergeCell ref="C78:C79"/>
    <mergeCell ref="A86:A87"/>
    <mergeCell ref="A68:A69"/>
    <mergeCell ref="C68:C69"/>
    <mergeCell ref="A70:A71"/>
    <mergeCell ref="B70:B71"/>
    <mergeCell ref="A72:A73"/>
    <mergeCell ref="B68:B69"/>
    <mergeCell ref="C64:C65"/>
    <mergeCell ref="C66:C67"/>
    <mergeCell ref="C74:C75"/>
    <mergeCell ref="B72:B73"/>
    <mergeCell ref="C72:C73"/>
    <mergeCell ref="B74:B75"/>
    <mergeCell ref="C70:C71"/>
    <mergeCell ref="A74:A75"/>
    <mergeCell ref="A66:A67"/>
    <mergeCell ref="B66:B67"/>
    <mergeCell ref="C54:C55"/>
    <mergeCell ref="B60:B61"/>
    <mergeCell ref="A58:A59"/>
    <mergeCell ref="B58:B59"/>
    <mergeCell ref="C58:C59"/>
    <mergeCell ref="C56:C57"/>
    <mergeCell ref="C60:C61"/>
    <mergeCell ref="A60:A61"/>
    <mergeCell ref="AI50:AI51"/>
    <mergeCell ref="AJ50:AM50"/>
    <mergeCell ref="A54:A55"/>
    <mergeCell ref="B54:B55"/>
    <mergeCell ref="A52:A53"/>
    <mergeCell ref="B52:B53"/>
    <mergeCell ref="S50:AH50"/>
    <mergeCell ref="C35:C36"/>
    <mergeCell ref="C52:C53"/>
    <mergeCell ref="A43:B45"/>
    <mergeCell ref="A41:A42"/>
    <mergeCell ref="B39:B40"/>
    <mergeCell ref="C39:C40"/>
    <mergeCell ref="B41:B42"/>
    <mergeCell ref="C41:C42"/>
    <mergeCell ref="C33:C34"/>
    <mergeCell ref="E50:Q50"/>
    <mergeCell ref="C37:C38"/>
    <mergeCell ref="C43:C45"/>
    <mergeCell ref="B62:B63"/>
    <mergeCell ref="C62:C63"/>
    <mergeCell ref="A3:A4"/>
    <mergeCell ref="C3:C4"/>
    <mergeCell ref="A9:A10"/>
    <mergeCell ref="B9:B10"/>
    <mergeCell ref="A7:A8"/>
    <mergeCell ref="B7:B8"/>
    <mergeCell ref="A5:A6"/>
    <mergeCell ref="B5:B6"/>
    <mergeCell ref="B19:B20"/>
    <mergeCell ref="C19:C20"/>
    <mergeCell ref="B15:B16"/>
    <mergeCell ref="C15:C16"/>
    <mergeCell ref="A11:A12"/>
    <mergeCell ref="B11:B12"/>
    <mergeCell ref="B37:B38"/>
    <mergeCell ref="B33:B34"/>
    <mergeCell ref="AJ1:AM1"/>
    <mergeCell ref="A17:A18"/>
    <mergeCell ref="B17:B18"/>
    <mergeCell ref="C17:C18"/>
    <mergeCell ref="B13:B14"/>
    <mergeCell ref="C13:C14"/>
    <mergeCell ref="A15:A16"/>
    <mergeCell ref="A13:A14"/>
    <mergeCell ref="B3:B4"/>
    <mergeCell ref="C5:C6"/>
    <mergeCell ref="A23:A24"/>
    <mergeCell ref="B23:B24"/>
    <mergeCell ref="A33:A34"/>
    <mergeCell ref="A35:A36"/>
    <mergeCell ref="B35:B36"/>
    <mergeCell ref="C7:C8"/>
    <mergeCell ref="C11:C12"/>
    <mergeCell ref="A19:A20"/>
    <mergeCell ref="A21:A22"/>
    <mergeCell ref="B21:B22"/>
    <mergeCell ref="A64:A65"/>
    <mergeCell ref="B64:B65"/>
    <mergeCell ref="A56:A57"/>
    <mergeCell ref="B56:B57"/>
    <mergeCell ref="A62:A63"/>
    <mergeCell ref="B25:B26"/>
    <mergeCell ref="A39:A40"/>
    <mergeCell ref="A37:A38"/>
    <mergeCell ref="S1:AH1"/>
    <mergeCell ref="AI1:AI2"/>
    <mergeCell ref="E1:Q1"/>
    <mergeCell ref="C21:C22"/>
    <mergeCell ref="C9:C10"/>
    <mergeCell ref="C25:C26"/>
    <mergeCell ref="C23:C24"/>
    <mergeCell ref="A25:A26"/>
    <mergeCell ref="A31:A32"/>
    <mergeCell ref="B31:B32"/>
    <mergeCell ref="C31:C32"/>
    <mergeCell ref="B27:B28"/>
    <mergeCell ref="C27:C28"/>
    <mergeCell ref="A29:A30"/>
    <mergeCell ref="B29:B30"/>
    <mergeCell ref="A27:A28"/>
    <mergeCell ref="C29:C30"/>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63" workbookViewId="0">
      <selection activeCell="X132" sqref="X132:AA150"/>
    </sheetView>
  </sheetViews>
  <sheetFormatPr baseColWidth="10" defaultColWidth="8.83203125" defaultRowHeight="13"/>
  <cols>
    <col min="1" max="1" width="4.6640625" style="115" customWidth="1"/>
    <col min="2" max="2" width="8.83203125" style="68"/>
    <col min="3" max="3" width="20.6640625" style="68" customWidth="1"/>
    <col min="4" max="17" width="8.83203125" style="68"/>
    <col min="18" max="18" width="8.83203125" style="110"/>
    <col min="19" max="19" width="4.6640625" style="115" customWidth="1"/>
    <col min="20" max="20" width="8.83203125" style="68"/>
    <col min="21" max="21" width="20.6640625" style="68" customWidth="1"/>
    <col min="22" max="16384" width="8.83203125" style="68"/>
  </cols>
  <sheetData>
    <row r="2" spans="1:35">
      <c r="C2" s="278" t="s">
        <v>44</v>
      </c>
      <c r="U2" s="278" t="s">
        <v>44</v>
      </c>
    </row>
    <row r="3" spans="1:35">
      <c r="C3" s="68" t="s">
        <v>457</v>
      </c>
      <c r="D3" s="68">
        <f ca="1">MAX(Score!A53,Score!AH53)</f>
        <v>22</v>
      </c>
      <c r="U3" s="68" t="s">
        <v>457</v>
      </c>
      <c r="V3" s="68">
        <f>D3</f>
        <v>22</v>
      </c>
    </row>
    <row r="4" spans="1:35">
      <c r="C4" s="68" t="s">
        <v>458</v>
      </c>
      <c r="D4" s="68">
        <f ca="1">SK!H53</f>
        <v>6</v>
      </c>
      <c r="U4" s="68" t="s">
        <v>459</v>
      </c>
      <c r="V4" s="68">
        <f ca="1">SK!AF53</f>
        <v>16</v>
      </c>
    </row>
    <row r="5" spans="1:35">
      <c r="C5" s="68" t="s">
        <v>464</v>
      </c>
      <c r="D5" s="68">
        <f>COUNTIF(P9:P24,"&gt;0")</f>
        <v>13</v>
      </c>
      <c r="U5" s="68" t="s">
        <v>465</v>
      </c>
      <c r="V5" s="68">
        <f>COUNTIF(AH9:AH24,"&gt;0")</f>
        <v>13</v>
      </c>
    </row>
    <row r="7" spans="1:35">
      <c r="A7" s="1216" t="s">
        <v>462</v>
      </c>
      <c r="B7" s="1216"/>
      <c r="C7" s="1216"/>
      <c r="D7" s="287"/>
      <c r="E7" s="287"/>
      <c r="F7" s="287"/>
      <c r="G7" s="287"/>
      <c r="H7" s="287"/>
      <c r="I7" s="287"/>
      <c r="J7" s="287"/>
      <c r="K7" s="287"/>
      <c r="L7" s="287"/>
      <c r="M7" s="287"/>
      <c r="N7" s="287"/>
      <c r="O7" s="287"/>
      <c r="P7" s="287"/>
      <c r="Q7" s="287"/>
      <c r="S7" s="1216" t="s">
        <v>462</v>
      </c>
      <c r="T7" s="1216"/>
      <c r="U7" s="1216"/>
      <c r="V7" s="287"/>
      <c r="W7" s="287"/>
      <c r="X7" s="287"/>
      <c r="Y7" s="287"/>
      <c r="Z7" s="287"/>
      <c r="AA7" s="287"/>
      <c r="AB7" s="287"/>
      <c r="AC7" s="287"/>
      <c r="AD7" s="287"/>
      <c r="AE7" s="287"/>
      <c r="AF7" s="287"/>
      <c r="AG7" s="287"/>
      <c r="AH7" s="287"/>
      <c r="AI7" s="287"/>
    </row>
    <row r="8" spans="1:35" s="115" customFormat="1">
      <c r="A8" s="112">
        <v>0</v>
      </c>
      <c r="B8" s="112" t="s">
        <v>280</v>
      </c>
      <c r="C8" s="112" t="s">
        <v>281</v>
      </c>
      <c r="D8" s="112" t="s">
        <v>135</v>
      </c>
      <c r="E8" s="113" t="s">
        <v>351</v>
      </c>
      <c r="F8" s="285" t="s">
        <v>98</v>
      </c>
      <c r="G8" s="285" t="s">
        <v>98</v>
      </c>
      <c r="H8" s="285" t="s">
        <v>98</v>
      </c>
      <c r="I8" s="112" t="s">
        <v>348</v>
      </c>
      <c r="J8" s="113" t="s">
        <v>352</v>
      </c>
      <c r="K8" s="112" t="s">
        <v>349</v>
      </c>
      <c r="L8" s="113" t="s">
        <v>203</v>
      </c>
      <c r="M8" s="286" t="s">
        <v>2</v>
      </c>
      <c r="N8" s="112" t="s">
        <v>134</v>
      </c>
      <c r="O8" s="113" t="s">
        <v>204</v>
      </c>
      <c r="P8" s="112" t="s">
        <v>267</v>
      </c>
      <c r="Q8" s="113" t="s">
        <v>350</v>
      </c>
      <c r="R8" s="118"/>
      <c r="S8" s="112">
        <v>0</v>
      </c>
      <c r="T8" s="112" t="s">
        <v>280</v>
      </c>
      <c r="U8" s="112" t="s">
        <v>281</v>
      </c>
      <c r="V8" s="112" t="s">
        <v>135</v>
      </c>
      <c r="W8" s="113" t="s">
        <v>351</v>
      </c>
      <c r="X8" s="285" t="s">
        <v>98</v>
      </c>
      <c r="Y8" s="285" t="s">
        <v>98</v>
      </c>
      <c r="Z8" s="285" t="s">
        <v>98</v>
      </c>
      <c r="AA8" s="112" t="s">
        <v>348</v>
      </c>
      <c r="AB8" s="113" t="s">
        <v>352</v>
      </c>
      <c r="AC8" s="112" t="s">
        <v>349</v>
      </c>
      <c r="AD8" s="113" t="s">
        <v>203</v>
      </c>
      <c r="AE8" s="286" t="s">
        <v>2</v>
      </c>
      <c r="AF8" s="112" t="s">
        <v>134</v>
      </c>
      <c r="AG8" s="113" t="s">
        <v>204</v>
      </c>
      <c r="AH8" s="112" t="s">
        <v>267</v>
      </c>
      <c r="AI8" s="113" t="s">
        <v>350</v>
      </c>
    </row>
    <row r="9" spans="1:35">
      <c r="A9" s="115">
        <f t="shared" ref="A9:A24" si="0">A8+1</f>
        <v>1</v>
      </c>
      <c r="B9" s="68" t="str">
        <f ca="1">IF(ISBLANK(Rosters!B11),"",Rosters!B11)</f>
        <v>00</v>
      </c>
      <c r="C9" s="68" t="str">
        <f ca="1">IF(ISBLANK(Rosters!C11),"",Rosters!C11)</f>
        <v>Professor Booty</v>
      </c>
      <c r="D9" s="68">
        <f ca="1">IF($B9="","",COUNTIF(Lineups!B$3:B$52,$B9))</f>
        <v>0</v>
      </c>
      <c r="E9" s="281">
        <f t="shared" ref="E9:E28" si="1">IF($B9="","",IF($D$3=0,"",D9/$D$3))</f>
        <v>0</v>
      </c>
      <c r="F9" s="280">
        <f ca="1">IF($B9="","",COUNTIF(Lineups!E$3:E$52,$B9))</f>
        <v>4</v>
      </c>
      <c r="G9" s="280">
        <f ca="1">IF($B9="","",COUNTIF(Lineups!H$3:H$52,$B9))</f>
        <v>3</v>
      </c>
      <c r="H9" s="280">
        <f ca="1">IF($B9="","",COUNTIF(Lineups!K$3:K$52,$B9))</f>
        <v>5</v>
      </c>
      <c r="I9" s="68">
        <f t="shared" ref="I9:I24" si="2">IF(B9="","",SUM(F9:H9))</f>
        <v>12</v>
      </c>
      <c r="J9" s="281">
        <f t="shared" ref="J9:J28" si="3">IF($B9="","",IF($D$3=0,"",I9/$D$3))</f>
        <v>0.54545454545454541</v>
      </c>
      <c r="K9" s="68">
        <f t="shared" ref="K9:K24" si="4">IF(B9="","",SUM(D9,I9))</f>
        <v>12</v>
      </c>
      <c r="L9" s="281">
        <f t="shared" ref="L9:L28" si="5">IF($B9="","",IF($D$3=0,"",K9/$D$3))</f>
        <v>0.54545454545454541</v>
      </c>
      <c r="M9" s="284" t="str">
        <f ca="1">IF(B9="","",IF(OR(SK!E120="",SK!E120=0),"",SK!H120))</f>
        <v/>
      </c>
      <c r="N9" s="68">
        <f ca="1">IF($B9="","",COUNTIF(Lineups!N$3:N$52,$B9))</f>
        <v>0</v>
      </c>
      <c r="O9" s="281">
        <f t="shared" ref="O9:O28" si="6">IF($B9="","",IF($D$3=0,"",N9/$D$3))</f>
        <v>0</v>
      </c>
      <c r="P9" s="68">
        <f t="shared" ref="P9:P24" si="7">IF(B9="","",SUM(K9,N9))</f>
        <v>12</v>
      </c>
      <c r="Q9" s="281">
        <f t="shared" ref="Q9:Q28" si="8">IF($B9="","",IF($D$3=0,"",P9/$D$3))</f>
        <v>0.54545454545454541</v>
      </c>
      <c r="S9" s="115">
        <f>S8+1</f>
        <v>1</v>
      </c>
      <c r="T9" s="68" t="str">
        <f ca="1">IF(ISBLANK(Rosters!H11),"",Rosters!H11)</f>
        <v>0</v>
      </c>
      <c r="U9" s="68" t="str">
        <f ca="1">IF(ISBLANK(Rosters!I11),"",Rosters!I11)</f>
        <v>Vicious Vixen</v>
      </c>
      <c r="V9" s="68">
        <f ca="1">IF($T9="","",COUNTIF(Lineups!T$3:T$52,$T9))</f>
        <v>0</v>
      </c>
      <c r="W9" s="281">
        <f ca="1">IF($T9="","",IF($V$3=0,"",V9/$V$3))</f>
        <v>0</v>
      </c>
      <c r="X9" s="280">
        <f ca="1">IF($T9="","",COUNTIF(Lineups!W$3:W$52,$T9))</f>
        <v>0</v>
      </c>
      <c r="Y9" s="280">
        <f ca="1">IF($T9="","",COUNTIF(Lineups!Z$3:Z$52,$T9))</f>
        <v>5</v>
      </c>
      <c r="Z9" s="280">
        <f ca="1">IF($T9="","",COUNTIF(Lineups!AC$3:AC$52,$T9))</f>
        <v>3</v>
      </c>
      <c r="AA9" s="68">
        <f>IF(T9="","",SUM(X9:Z9))</f>
        <v>8</v>
      </c>
      <c r="AB9" s="281">
        <f>IF($T9="","",IF($V$3=0,"",AA9/$V$3))</f>
        <v>0.36363636363636365</v>
      </c>
      <c r="AC9" s="68">
        <f>IF(T9="","",SUM(V9,AA9))</f>
        <v>8</v>
      </c>
      <c r="AD9" s="281">
        <f>IF($T9="","",IF($V$3=0,"",AC9/$V$3))</f>
        <v>0.36363636363636365</v>
      </c>
      <c r="AE9" s="284" t="str">
        <f ca="1">IF(T9="","",IF(OR(SK!AC120="",SK!AC120=0),"",SK!AF120))</f>
        <v/>
      </c>
      <c r="AF9" s="68">
        <f ca="1">IF($T9="","",COUNTIF(Lineups!AF$3:AF$52,$T9))</f>
        <v>0</v>
      </c>
      <c r="AG9" s="281">
        <f>IF($T9="","",IF($V$3=0,"",AF9/$V$3))</f>
        <v>0</v>
      </c>
      <c r="AH9" s="68">
        <f>IF(T9="","",SUM(AC9,AF9))</f>
        <v>8</v>
      </c>
      <c r="AI9" s="281">
        <f>IF($T9="","",IF($V$3=0,"",AH9/$V$3))</f>
        <v>0.36363636363636365</v>
      </c>
    </row>
    <row r="10" spans="1:35">
      <c r="A10" s="119">
        <f t="shared" si="0"/>
        <v>2</v>
      </c>
      <c r="B10" s="279" t="str">
        <f ca="1">IF(ISBLANK(Rosters!B12),"",Rosters!B12)</f>
        <v>4</v>
      </c>
      <c r="C10" s="279" t="str">
        <f ca="1">IF(ISBLANK(Rosters!C12),"",Rosters!C12)</f>
        <v>CoCo Sparx</v>
      </c>
      <c r="D10" s="279">
        <f ca="1">IF($B10="","",COUNTIF(Lineups!B$3:B$52,$B10))</f>
        <v>0</v>
      </c>
      <c r="E10" s="282">
        <f t="shared" si="1"/>
        <v>0</v>
      </c>
      <c r="F10" s="280">
        <f ca="1">IF($B10="","",COUNTIF(Lineups!E$3:E$52,$B10))</f>
        <v>2</v>
      </c>
      <c r="G10" s="280">
        <f ca="1">IF($B10="","",COUNTIF(Lineups!H$3:H$52,$B10))</f>
        <v>6</v>
      </c>
      <c r="H10" s="280">
        <f ca="1">IF($B10="","",COUNTIF(Lineups!K$3:K$52,$B10))</f>
        <v>2</v>
      </c>
      <c r="I10" s="279">
        <f t="shared" si="2"/>
        <v>10</v>
      </c>
      <c r="J10" s="282">
        <f t="shared" si="3"/>
        <v>0.45454545454545453</v>
      </c>
      <c r="K10" s="279">
        <f t="shared" si="4"/>
        <v>10</v>
      </c>
      <c r="L10" s="282">
        <f t="shared" si="5"/>
        <v>0.45454545454545453</v>
      </c>
      <c r="M10" s="283" t="str">
        <f ca="1">IF(B10="","",IF(OR(SK!E123="",SK!E123=0),"",SK!H123))</f>
        <v/>
      </c>
      <c r="N10" s="279">
        <f ca="1">IF($B10="","",COUNTIF(Lineups!N$3:N$52,$B10))</f>
        <v>0</v>
      </c>
      <c r="O10" s="282">
        <f t="shared" si="6"/>
        <v>0</v>
      </c>
      <c r="P10" s="279">
        <f t="shared" si="7"/>
        <v>10</v>
      </c>
      <c r="Q10" s="282">
        <f t="shared" si="8"/>
        <v>0.45454545454545453</v>
      </c>
      <c r="S10" s="119">
        <f t="shared" ref="S10:S24" si="9">S9+1</f>
        <v>2</v>
      </c>
      <c r="T10" s="279" t="str">
        <f ca="1">IF(ISBLANK(Rosters!H12),"",Rosters!H12)</f>
        <v>3CC</v>
      </c>
      <c r="U10" s="279" t="str">
        <f ca="1">IF(ISBLANK(Rosters!I12),"",Rosters!I12)</f>
        <v>Roxanna Hardplace</v>
      </c>
      <c r="V10" s="279">
        <f ca="1">IF($T10="","",COUNTIF(Lineups!T$3:T$52,$T10))</f>
        <v>5</v>
      </c>
      <c r="W10" s="282">
        <f t="shared" ref="W10:W28" si="10">IF($T10="","",IF($V$3=0,"",V10/$V$3))</f>
        <v>0.22727272727272727</v>
      </c>
      <c r="X10" s="280">
        <f ca="1">IF($T10="","",COUNTIF(Lineups!W$3:W$52,$T10))</f>
        <v>0</v>
      </c>
      <c r="Y10" s="280">
        <f ca="1">IF($T10="","",COUNTIF(Lineups!Z$3:Z$52,$T10))</f>
        <v>0</v>
      </c>
      <c r="Z10" s="280">
        <f ca="1">IF($T10="","",COUNTIF(Lineups!AC$3:AC$52,$T10))</f>
        <v>0</v>
      </c>
      <c r="AA10" s="279">
        <f t="shared" ref="AA10:AA24" si="11">IF(T10="","",SUM(X10:Z10))</f>
        <v>0</v>
      </c>
      <c r="AB10" s="282">
        <f t="shared" ref="AB10:AB28" si="12">IF($T10="","",IF($V$3=0,"",AA10/$V$3))</f>
        <v>0</v>
      </c>
      <c r="AC10" s="279">
        <f t="shared" ref="AC10:AC24" si="13">IF(T10="","",SUM(V10,AA10))</f>
        <v>5</v>
      </c>
      <c r="AD10" s="282">
        <f t="shared" ref="AD10:AD28" si="14">IF($T10="","",IF($V$3=0,"",AC10/$V$3))</f>
        <v>0.22727272727272727</v>
      </c>
      <c r="AE10" s="283">
        <f ca="1">IF(T10="","",IF(OR(SK!AC123="",SK!AC123=0),"",SK!AF123))</f>
        <v>3</v>
      </c>
      <c r="AF10" s="279">
        <f ca="1">IF($T10="","",COUNTIF(Lineups!AF$3:AF$52,$T10))</f>
        <v>3</v>
      </c>
      <c r="AG10" s="282">
        <f t="shared" ref="AG10:AG28" si="15">IF($T10="","",IF($V$3=0,"",AF10/$V$3))</f>
        <v>0.13636363636363635</v>
      </c>
      <c r="AH10" s="279">
        <f t="shared" ref="AH10:AH24" si="16">IF(T10="","",SUM(AC10,AF10))</f>
        <v>8</v>
      </c>
      <c r="AI10" s="282">
        <f t="shared" ref="AI10:AI28" si="17">IF($T10="","",IF($V$3=0,"",AH10/$V$3))</f>
        <v>0.36363636363636365</v>
      </c>
    </row>
    <row r="11" spans="1:35">
      <c r="A11" s="115">
        <f t="shared" si="0"/>
        <v>3</v>
      </c>
      <c r="B11" s="68" t="str">
        <f ca="1">IF(ISBLANK(Rosters!B13),"",Rosters!B13)</f>
        <v>10</v>
      </c>
      <c r="C11" s="68" t="str">
        <f ca="1">IF(ISBLANK(Rosters!C13),"",Rosters!C13)</f>
        <v>Take-Out</v>
      </c>
      <c r="D11" s="68">
        <f ca="1">IF($B11="","",COUNTIF(Lineups!B$3:B$52,$B11))</f>
        <v>0</v>
      </c>
      <c r="E11" s="281">
        <f t="shared" si="1"/>
        <v>0</v>
      </c>
      <c r="F11" s="280">
        <f ca="1">IF($B11="","",COUNTIF(Lineups!E$3:E$52,$B11))</f>
        <v>3</v>
      </c>
      <c r="G11" s="280">
        <f ca="1">IF($B11="","",COUNTIF(Lineups!H$3:H$52,$B11))</f>
        <v>1</v>
      </c>
      <c r="H11" s="280">
        <f ca="1">IF($B11="","",COUNTIF(Lineups!K$3:K$52,$B11))</f>
        <v>1</v>
      </c>
      <c r="I11" s="68">
        <f t="shared" si="2"/>
        <v>5</v>
      </c>
      <c r="J11" s="281">
        <f t="shared" si="3"/>
        <v>0.22727272727272727</v>
      </c>
      <c r="K11" s="68">
        <f t="shared" si="4"/>
        <v>5</v>
      </c>
      <c r="L11" s="281">
        <f t="shared" si="5"/>
        <v>0.22727272727272727</v>
      </c>
      <c r="M11" s="284" t="str">
        <f ca="1">IF(B11="","",IF(OR(SK!E126="",SK!E126=0),"",SK!H126))</f>
        <v/>
      </c>
      <c r="N11" s="68">
        <f ca="1">IF($B11="","",COUNTIF(Lineups!N$3:N$52,$B11))</f>
        <v>0</v>
      </c>
      <c r="O11" s="281">
        <f t="shared" si="6"/>
        <v>0</v>
      </c>
      <c r="P11" s="68">
        <f t="shared" si="7"/>
        <v>5</v>
      </c>
      <c r="Q11" s="281">
        <f t="shared" si="8"/>
        <v>0.22727272727272727</v>
      </c>
      <c r="S11" s="115">
        <f t="shared" si="9"/>
        <v>3</v>
      </c>
      <c r="T11" s="68" t="str">
        <f ca="1">IF(ISBLANK(Rosters!H13),"",Rosters!H13)</f>
        <v>5</v>
      </c>
      <c r="U11" s="68" t="str">
        <f ca="1">IF(ISBLANK(Rosters!I13),"",Rosters!I13)</f>
        <v>Sista Slit'chya</v>
      </c>
      <c r="V11" s="68">
        <f ca="1">IF($T11="","",COUNTIF(Lineups!T$3:T$52,$T11))</f>
        <v>0</v>
      </c>
      <c r="W11" s="281">
        <f t="shared" si="10"/>
        <v>0</v>
      </c>
      <c r="X11" s="280">
        <f ca="1">IF($T11="","",COUNTIF(Lineups!W$3:W$52,$T11))</f>
        <v>0</v>
      </c>
      <c r="Y11" s="280">
        <f ca="1">IF($T11="","",COUNTIF(Lineups!Z$3:Z$52,$T11))</f>
        <v>0</v>
      </c>
      <c r="Z11" s="280">
        <f ca="1">IF($T11="","",COUNTIF(Lineups!AC$3:AC$52,$T11))</f>
        <v>0</v>
      </c>
      <c r="AA11" s="68">
        <f t="shared" si="11"/>
        <v>0</v>
      </c>
      <c r="AB11" s="281">
        <f t="shared" si="12"/>
        <v>0</v>
      </c>
      <c r="AC11" s="68">
        <f t="shared" si="13"/>
        <v>0</v>
      </c>
      <c r="AD11" s="281">
        <f t="shared" si="14"/>
        <v>0</v>
      </c>
      <c r="AE11" s="284">
        <f ca="1">IF(T11="","",IF(OR(SK!AC126="",SK!AC126=0),"",SK!AF126))</f>
        <v>4</v>
      </c>
      <c r="AF11" s="68">
        <f ca="1">IF($T11="","",COUNTIF(Lineups!AF$3:AF$52,$T11))</f>
        <v>5</v>
      </c>
      <c r="AG11" s="281">
        <f t="shared" si="15"/>
        <v>0.22727272727272727</v>
      </c>
      <c r="AH11" s="68">
        <f t="shared" si="16"/>
        <v>5</v>
      </c>
      <c r="AI11" s="281">
        <f t="shared" si="17"/>
        <v>0.22727272727272727</v>
      </c>
    </row>
    <row r="12" spans="1:35">
      <c r="A12" s="119">
        <f t="shared" si="0"/>
        <v>4</v>
      </c>
      <c r="B12" s="279" t="str">
        <f ca="1">IF(ISBLANK(Rosters!B14),"",Rosters!B14)</f>
        <v>16</v>
      </c>
      <c r="C12" s="279" t="str">
        <f ca="1">IF(ISBLANK(Rosters!C14),"",Rosters!C14)</f>
        <v>Killustrator</v>
      </c>
      <c r="D12" s="279">
        <f ca="1">IF($B12="","",COUNTIF(Lineups!B$3:B$52,$B12))</f>
        <v>0</v>
      </c>
      <c r="E12" s="282">
        <f t="shared" si="1"/>
        <v>0</v>
      </c>
      <c r="F12" s="280">
        <f ca="1">IF($B12="","",COUNTIF(Lineups!E$3:E$52,$B12))</f>
        <v>4</v>
      </c>
      <c r="G12" s="280">
        <f ca="1">IF($B12="","",COUNTIF(Lineups!H$3:H$52,$B12))</f>
        <v>5</v>
      </c>
      <c r="H12" s="280">
        <f ca="1">IF($B12="","",COUNTIF(Lineups!K$3:K$52,$B12))</f>
        <v>2</v>
      </c>
      <c r="I12" s="279">
        <f t="shared" si="2"/>
        <v>11</v>
      </c>
      <c r="J12" s="282">
        <f t="shared" si="3"/>
        <v>0.5</v>
      </c>
      <c r="K12" s="279">
        <f t="shared" si="4"/>
        <v>11</v>
      </c>
      <c r="L12" s="282">
        <f t="shared" si="5"/>
        <v>0.5</v>
      </c>
      <c r="M12" s="283" t="str">
        <f ca="1">IF(B12="","",IF(OR(SK!E129="",SK!E129=0),"",SK!H129))</f>
        <v/>
      </c>
      <c r="N12" s="279">
        <f ca="1">IF($B12="","",COUNTIF(Lineups!N$3:N$52,$B12))</f>
        <v>0</v>
      </c>
      <c r="O12" s="282">
        <f t="shared" si="6"/>
        <v>0</v>
      </c>
      <c r="P12" s="279">
        <f t="shared" si="7"/>
        <v>11</v>
      </c>
      <c r="Q12" s="282">
        <f t="shared" si="8"/>
        <v>0.5</v>
      </c>
      <c r="S12" s="119">
        <f t="shared" si="9"/>
        <v>4</v>
      </c>
      <c r="T12" s="279" t="str">
        <f ca="1">IF(ISBLANK(Rosters!H14),"",Rosters!H14)</f>
        <v>6</v>
      </c>
      <c r="U12" s="279" t="str">
        <f ca="1">IF(ISBLANK(Rosters!I14),"",Rosters!I14)</f>
        <v>Elle McFearsome</v>
      </c>
      <c r="V12" s="279">
        <f ca="1">IF($T12="","",COUNTIF(Lineups!T$3:T$52,$T12))</f>
        <v>8</v>
      </c>
      <c r="W12" s="282">
        <f t="shared" si="10"/>
        <v>0.36363636363636365</v>
      </c>
      <c r="X12" s="280">
        <f ca="1">IF($T12="","",COUNTIF(Lineups!W$3:W$52,$T12))</f>
        <v>0</v>
      </c>
      <c r="Y12" s="280">
        <f ca="1">IF($T12="","",COUNTIF(Lineups!Z$3:Z$52,$T12))</f>
        <v>0</v>
      </c>
      <c r="Z12" s="280">
        <f ca="1">IF($T12="","",COUNTIF(Lineups!AC$3:AC$52,$T12))</f>
        <v>0</v>
      </c>
      <c r="AA12" s="279">
        <f t="shared" si="11"/>
        <v>0</v>
      </c>
      <c r="AB12" s="282">
        <f t="shared" si="12"/>
        <v>0</v>
      </c>
      <c r="AC12" s="279">
        <f t="shared" si="13"/>
        <v>8</v>
      </c>
      <c r="AD12" s="282">
        <f t="shared" si="14"/>
        <v>0.36363636363636365</v>
      </c>
      <c r="AE12" s="283" t="str">
        <f ca="1">IF(T12="","",IF(OR(SK!AC129="",SK!AC129=0),"",SK!AF129))</f>
        <v/>
      </c>
      <c r="AF12" s="279">
        <f ca="1">IF($T12="","",COUNTIF(Lineups!AF$3:AF$52,$T12))</f>
        <v>0</v>
      </c>
      <c r="AG12" s="282">
        <f t="shared" si="15"/>
        <v>0</v>
      </c>
      <c r="AH12" s="279">
        <f t="shared" si="16"/>
        <v>8</v>
      </c>
      <c r="AI12" s="282">
        <f t="shared" si="17"/>
        <v>0.36363636363636365</v>
      </c>
    </row>
    <row r="13" spans="1:35">
      <c r="A13" s="115">
        <f t="shared" si="0"/>
        <v>5</v>
      </c>
      <c r="B13" s="68" t="str">
        <f ca="1">IF(ISBLANK(Rosters!B15),"",Rosters!B15)</f>
        <v>45</v>
      </c>
      <c r="C13" s="68" t="str">
        <f ca="1">IF(ISBLANK(Rosters!C15),"",Rosters!C15)</f>
        <v>Halochic</v>
      </c>
      <c r="D13" s="68">
        <f ca="1">IF($B13="","",COUNTIF(Lineups!B$3:B$52,$B13))</f>
        <v>0</v>
      </c>
      <c r="E13" s="281">
        <f t="shared" si="1"/>
        <v>0</v>
      </c>
      <c r="F13" s="280">
        <f ca="1">IF($B13="","",COUNTIF(Lineups!E$3:E$52,$B13))</f>
        <v>3</v>
      </c>
      <c r="G13" s="280">
        <f ca="1">IF($B13="","",COUNTIF(Lineups!H$3:H$52,$B13))</f>
        <v>3</v>
      </c>
      <c r="H13" s="280">
        <f ca="1">IF($B13="","",COUNTIF(Lineups!K$3:K$52,$B13))</f>
        <v>2</v>
      </c>
      <c r="I13" s="68">
        <f t="shared" si="2"/>
        <v>8</v>
      </c>
      <c r="J13" s="281">
        <f t="shared" si="3"/>
        <v>0.36363636363636365</v>
      </c>
      <c r="K13" s="68">
        <f t="shared" si="4"/>
        <v>8</v>
      </c>
      <c r="L13" s="281">
        <f t="shared" si="5"/>
        <v>0.36363636363636365</v>
      </c>
      <c r="M13" s="284" t="str">
        <f ca="1">IF(B13="","",IF(OR(SK!E132="",SK!E132=0),"",SK!H132))</f>
        <v/>
      </c>
      <c r="N13" s="68">
        <f ca="1">IF($B13="","",COUNTIF(Lineups!N$3:N$52,$B13))</f>
        <v>0</v>
      </c>
      <c r="O13" s="281">
        <f t="shared" si="6"/>
        <v>0</v>
      </c>
      <c r="P13" s="68">
        <f t="shared" si="7"/>
        <v>8</v>
      </c>
      <c r="Q13" s="281">
        <f t="shared" si="8"/>
        <v>0.36363636363636365</v>
      </c>
      <c r="S13" s="115">
        <f t="shared" si="9"/>
        <v>5</v>
      </c>
      <c r="T13" s="68" t="str">
        <f ca="1">IF(ISBLANK(Rosters!H15),"",Rosters!H15)</f>
        <v>10</v>
      </c>
      <c r="U13" s="68" t="str">
        <f ca="1">IF(ISBLANK(Rosters!I15),"",Rosters!I15)</f>
        <v>Rock Candy</v>
      </c>
      <c r="V13" s="68">
        <f ca="1">IF($T13="","",COUNTIF(Lineups!T$3:T$52,$T13))</f>
        <v>0</v>
      </c>
      <c r="W13" s="281">
        <f t="shared" si="10"/>
        <v>0</v>
      </c>
      <c r="X13" s="280">
        <f ca="1">IF($T13="","",COUNTIF(Lineups!W$3:W$52,$T13))</f>
        <v>0</v>
      </c>
      <c r="Y13" s="280">
        <f ca="1">IF($T13="","",COUNTIF(Lineups!Z$3:Z$52,$T13))</f>
        <v>0</v>
      </c>
      <c r="Z13" s="280">
        <f ca="1">IF($T13="","",COUNTIF(Lineups!AC$3:AC$52,$T13))</f>
        <v>0</v>
      </c>
      <c r="AA13" s="68">
        <f t="shared" si="11"/>
        <v>0</v>
      </c>
      <c r="AB13" s="281">
        <f t="shared" si="12"/>
        <v>0</v>
      </c>
      <c r="AC13" s="68">
        <f t="shared" si="13"/>
        <v>0</v>
      </c>
      <c r="AD13" s="281">
        <f t="shared" si="14"/>
        <v>0</v>
      </c>
      <c r="AE13" s="284" t="str">
        <f ca="1">IF(T13="","",IF(OR(SK!AC132="",SK!AC132=0),"",SK!AF132))</f>
        <v/>
      </c>
      <c r="AF13" s="68">
        <f ca="1">IF($T13="","",COUNTIF(Lineups!AF$3:AF$52,$T13))</f>
        <v>0</v>
      </c>
      <c r="AG13" s="281">
        <f t="shared" si="15"/>
        <v>0</v>
      </c>
      <c r="AH13" s="68">
        <f t="shared" si="16"/>
        <v>0</v>
      </c>
      <c r="AI13" s="281">
        <f t="shared" si="17"/>
        <v>0</v>
      </c>
    </row>
    <row r="14" spans="1:35">
      <c r="A14" s="119">
        <f t="shared" si="0"/>
        <v>6</v>
      </c>
      <c r="B14" s="279" t="str">
        <f ca="1">IF(ISBLANK(Rosters!B16),"",Rosters!B16)</f>
        <v>47</v>
      </c>
      <c r="C14" s="279" t="str">
        <f ca="1">IF(ISBLANK(Rosters!C16),"",Rosters!C16)</f>
        <v>Ivanna Destroya</v>
      </c>
      <c r="D14" s="279">
        <f ca="1">IF($B14="","",COUNTIF(Lineups!B$3:B$52,$B14))</f>
        <v>11</v>
      </c>
      <c r="E14" s="282">
        <f t="shared" si="1"/>
        <v>0.5</v>
      </c>
      <c r="F14" s="280">
        <f ca="1">IF($B14="","",COUNTIF(Lineups!E$3:E$52,$B14))</f>
        <v>0</v>
      </c>
      <c r="G14" s="280">
        <f ca="1">IF($B14="","",COUNTIF(Lineups!H$3:H$52,$B14))</f>
        <v>2</v>
      </c>
      <c r="H14" s="280">
        <f ca="1">IF($B14="","",COUNTIF(Lineups!K$3:K$52,$B14))</f>
        <v>0</v>
      </c>
      <c r="I14" s="279">
        <f t="shared" si="2"/>
        <v>2</v>
      </c>
      <c r="J14" s="282">
        <f t="shared" si="3"/>
        <v>9.0909090909090912E-2</v>
      </c>
      <c r="K14" s="279">
        <f t="shared" si="4"/>
        <v>13</v>
      </c>
      <c r="L14" s="282">
        <f t="shared" si="5"/>
        <v>0.59090909090909094</v>
      </c>
      <c r="M14" s="283" t="str">
        <f ca="1">IF(B14="","",IF(OR(SK!E135="",SK!E135=0),"",SK!H135))</f>
        <v/>
      </c>
      <c r="N14" s="279">
        <f ca="1">IF($B14="","",COUNTIF(Lineups!N$3:N$52,$B14))</f>
        <v>0</v>
      </c>
      <c r="O14" s="282">
        <f t="shared" si="6"/>
        <v>0</v>
      </c>
      <c r="P14" s="279">
        <f t="shared" si="7"/>
        <v>13</v>
      </c>
      <c r="Q14" s="282">
        <f t="shared" si="8"/>
        <v>0.59090909090909094</v>
      </c>
      <c r="S14" s="119">
        <f t="shared" si="9"/>
        <v>6</v>
      </c>
      <c r="T14" s="279" t="str">
        <f ca="1">IF(ISBLANK(Rosters!H16),"",Rosters!H16)</f>
        <v>28</v>
      </c>
      <c r="U14" s="279" t="str">
        <f ca="1">IF(ISBLANK(Rosters!I16),"",Rosters!I16)</f>
        <v>Racer McChaseHer</v>
      </c>
      <c r="V14" s="279">
        <f ca="1">IF($T14="","",COUNTIF(Lineups!T$3:T$52,$T14))</f>
        <v>0</v>
      </c>
      <c r="W14" s="282">
        <f t="shared" si="10"/>
        <v>0</v>
      </c>
      <c r="X14" s="280">
        <f ca="1">IF($T14="","",COUNTIF(Lineups!W$3:W$52,$T14))</f>
        <v>2</v>
      </c>
      <c r="Y14" s="280">
        <f ca="1">IF($T14="","",COUNTIF(Lineups!Z$3:Z$52,$T14))</f>
        <v>1</v>
      </c>
      <c r="Z14" s="280">
        <f ca="1">IF($T14="","",COUNTIF(Lineups!AC$3:AC$52,$T14))</f>
        <v>3</v>
      </c>
      <c r="AA14" s="279">
        <f t="shared" si="11"/>
        <v>6</v>
      </c>
      <c r="AB14" s="282">
        <f t="shared" si="12"/>
        <v>0.27272727272727271</v>
      </c>
      <c r="AC14" s="279">
        <f t="shared" si="13"/>
        <v>6</v>
      </c>
      <c r="AD14" s="282">
        <f t="shared" si="14"/>
        <v>0.27272727272727271</v>
      </c>
      <c r="AE14" s="283">
        <f ca="1">IF(T14="","",IF(OR(SK!AC135="",SK!AC135=0),"",SK!AF135))</f>
        <v>1</v>
      </c>
      <c r="AF14" s="279">
        <f ca="1">IF($T14="","",COUNTIF(Lineups!AF$3:AF$52,$T14))</f>
        <v>4</v>
      </c>
      <c r="AG14" s="282">
        <f t="shared" si="15"/>
        <v>0.18181818181818182</v>
      </c>
      <c r="AH14" s="279">
        <f t="shared" si="16"/>
        <v>10</v>
      </c>
      <c r="AI14" s="282">
        <f t="shared" si="17"/>
        <v>0.45454545454545453</v>
      </c>
    </row>
    <row r="15" spans="1:35">
      <c r="A15" s="115">
        <f t="shared" si="0"/>
        <v>7</v>
      </c>
      <c r="B15" s="68" t="str">
        <f ca="1">IF(ISBLANK(Rosters!B17),"",Rosters!B17)</f>
        <v>53</v>
      </c>
      <c r="C15" s="68" t="str">
        <f ca="1">IF(ISBLANK(Rosters!C17),"",Rosters!C17)</f>
        <v>Soul Eater</v>
      </c>
      <c r="D15" s="68">
        <f ca="1">IF($B15="","",COUNTIF(Lineups!B$3:B$52,$B15))</f>
        <v>2</v>
      </c>
      <c r="E15" s="281">
        <f t="shared" si="1"/>
        <v>9.0909090909090912E-2</v>
      </c>
      <c r="F15" s="280">
        <f ca="1">IF($B15="","",COUNTIF(Lineups!E$3:E$52,$B15))</f>
        <v>1</v>
      </c>
      <c r="G15" s="280">
        <f ca="1">IF($B15="","",COUNTIF(Lineups!H$3:H$52,$B15))</f>
        <v>0</v>
      </c>
      <c r="H15" s="280">
        <f ca="1">IF($B15="","",COUNTIF(Lineups!K$3:K$52,$B15))</f>
        <v>2</v>
      </c>
      <c r="I15" s="68">
        <f t="shared" si="2"/>
        <v>3</v>
      </c>
      <c r="J15" s="281">
        <f t="shared" si="3"/>
        <v>0.13636363636363635</v>
      </c>
      <c r="K15" s="68">
        <f t="shared" si="4"/>
        <v>5</v>
      </c>
      <c r="L15" s="281">
        <f t="shared" si="5"/>
        <v>0.22727272727272727</v>
      </c>
      <c r="M15" s="284" t="str">
        <f ca="1">IF(B15="","",IF(OR(SK!E138="",SK!E138=0),"",SK!H138))</f>
        <v/>
      </c>
      <c r="N15" s="68">
        <f ca="1">IF($B15="","",COUNTIF(Lineups!N$3:N$52,$B15))</f>
        <v>0</v>
      </c>
      <c r="O15" s="281">
        <f t="shared" si="6"/>
        <v>0</v>
      </c>
      <c r="P15" s="68">
        <f t="shared" si="7"/>
        <v>5</v>
      </c>
      <c r="Q15" s="281">
        <f t="shared" si="8"/>
        <v>0.22727272727272727</v>
      </c>
      <c r="S15" s="115">
        <f t="shared" si="9"/>
        <v>7</v>
      </c>
      <c r="T15" s="68" t="str">
        <f ca="1">IF(ISBLANK(Rosters!H17),"",Rosters!H17)</f>
        <v>33 1/3</v>
      </c>
      <c r="U15" s="68" t="str">
        <f ca="1">IF(ISBLANK(Rosters!I17),"",Rosters!I17)</f>
        <v>Cookie Rumble</v>
      </c>
      <c r="V15" s="68">
        <f ca="1">IF($T15="","",COUNTIF(Lineups!T$3:T$52,$T15))</f>
        <v>0</v>
      </c>
      <c r="W15" s="281">
        <f t="shared" si="10"/>
        <v>0</v>
      </c>
      <c r="X15" s="280">
        <f ca="1">IF($T15="","",COUNTIF(Lineups!W$3:W$52,$T15))</f>
        <v>3</v>
      </c>
      <c r="Y15" s="280">
        <f ca="1">IF($T15="","",COUNTIF(Lineups!Z$3:Z$52,$T15))</f>
        <v>2</v>
      </c>
      <c r="Z15" s="280">
        <f ca="1">IF($T15="","",COUNTIF(Lineups!AC$3:AC$52,$T15))</f>
        <v>6</v>
      </c>
      <c r="AA15" s="68">
        <f t="shared" si="11"/>
        <v>11</v>
      </c>
      <c r="AB15" s="281">
        <f t="shared" si="12"/>
        <v>0.5</v>
      </c>
      <c r="AC15" s="68">
        <f t="shared" si="13"/>
        <v>11</v>
      </c>
      <c r="AD15" s="281">
        <f t="shared" si="14"/>
        <v>0.5</v>
      </c>
      <c r="AE15" s="284">
        <f ca="1">IF(T15="","",IF(OR(SK!AC138="",SK!AC138=0),"",SK!AF138))</f>
        <v>2</v>
      </c>
      <c r="AF15" s="68">
        <f ca="1">IF($T15="","",COUNTIF(Lineups!AF$3:AF$52,$T15))</f>
        <v>2</v>
      </c>
      <c r="AG15" s="281">
        <f t="shared" si="15"/>
        <v>9.0909090909090912E-2</v>
      </c>
      <c r="AH15" s="68">
        <f t="shared" si="16"/>
        <v>13</v>
      </c>
      <c r="AI15" s="281">
        <f t="shared" si="17"/>
        <v>0.59090909090909094</v>
      </c>
    </row>
    <row r="16" spans="1:35">
      <c r="A16" s="119">
        <f t="shared" si="0"/>
        <v>8</v>
      </c>
      <c r="B16" s="279" t="str">
        <f ca="1">IF(ISBLANK(Rosters!B18),"",Rosters!B18)</f>
        <v>71</v>
      </c>
      <c r="C16" s="279" t="str">
        <f ca="1">IF(ISBLANK(Rosters!C18),"",Rosters!C18)</f>
        <v>e. gargiulo</v>
      </c>
      <c r="D16" s="279">
        <f ca="1">IF($B16="","",COUNTIF(Lineups!B$3:B$52,$B16))</f>
        <v>0</v>
      </c>
      <c r="E16" s="282">
        <f t="shared" si="1"/>
        <v>0</v>
      </c>
      <c r="F16" s="280">
        <f ca="1">IF($B16="","",COUNTIF(Lineups!E$3:E$52,$B16))</f>
        <v>0</v>
      </c>
      <c r="G16" s="280">
        <f ca="1">IF($B16="","",COUNTIF(Lineups!H$3:H$52,$B16))</f>
        <v>0</v>
      </c>
      <c r="H16" s="280">
        <f ca="1">IF($B16="","",COUNTIF(Lineups!K$3:K$52,$B16))</f>
        <v>0</v>
      </c>
      <c r="I16" s="279">
        <f t="shared" si="2"/>
        <v>0</v>
      </c>
      <c r="J16" s="282">
        <f t="shared" si="3"/>
        <v>0</v>
      </c>
      <c r="K16" s="279">
        <f t="shared" si="4"/>
        <v>0</v>
      </c>
      <c r="L16" s="282">
        <f t="shared" si="5"/>
        <v>0</v>
      </c>
      <c r="M16" s="283">
        <f ca="1">IF(B16="","",IF(OR(SK!E141="",SK!E141=0),"",SK!H141))</f>
        <v>4</v>
      </c>
      <c r="N16" s="279">
        <f ca="1">IF($B16="","",COUNTIF(Lineups!N$3:N$52,$B16))</f>
        <v>7</v>
      </c>
      <c r="O16" s="282">
        <f t="shared" si="6"/>
        <v>0.31818181818181818</v>
      </c>
      <c r="P16" s="279">
        <f t="shared" si="7"/>
        <v>7</v>
      </c>
      <c r="Q16" s="282">
        <f t="shared" si="8"/>
        <v>0.31818181818181818</v>
      </c>
      <c r="S16" s="119">
        <f t="shared" si="9"/>
        <v>8</v>
      </c>
      <c r="T16" s="279" t="str">
        <f ca="1">IF(ISBLANK(Rosters!H18),"",Rosters!H18)</f>
        <v>46</v>
      </c>
      <c r="U16" s="279" t="str">
        <f ca="1">IF(ISBLANK(Rosters!I18),"",Rosters!I18)</f>
        <v>Fatal Femme</v>
      </c>
      <c r="V16" s="279">
        <f ca="1">IF($T16="","",COUNTIF(Lineups!T$3:T$52,$T16))</f>
        <v>0</v>
      </c>
      <c r="W16" s="282">
        <f t="shared" si="10"/>
        <v>0</v>
      </c>
      <c r="X16" s="280">
        <f ca="1">IF($T16="","",COUNTIF(Lineups!W$3:W$52,$T16))</f>
        <v>5</v>
      </c>
      <c r="Y16" s="280">
        <f ca="1">IF($T16="","",COUNTIF(Lineups!Z$3:Z$52,$T16))</f>
        <v>5</v>
      </c>
      <c r="Z16" s="280">
        <f ca="1">IF($T16="","",COUNTIF(Lineups!AC$3:AC$52,$T16))</f>
        <v>1</v>
      </c>
      <c r="AA16" s="279">
        <f t="shared" si="11"/>
        <v>11</v>
      </c>
      <c r="AB16" s="282">
        <f t="shared" si="12"/>
        <v>0.5</v>
      </c>
      <c r="AC16" s="279">
        <f t="shared" si="13"/>
        <v>11</v>
      </c>
      <c r="AD16" s="282">
        <f t="shared" si="14"/>
        <v>0.5</v>
      </c>
      <c r="AE16" s="283" t="str">
        <f ca="1">IF(T16="","",IF(OR(SK!AC141="",SK!AC141=0),"",SK!AF141))</f>
        <v/>
      </c>
      <c r="AF16" s="279">
        <f ca="1">IF($T16="","",COUNTIF(Lineups!AF$3:AF$52,$T16))</f>
        <v>0</v>
      </c>
      <c r="AG16" s="282">
        <f t="shared" si="15"/>
        <v>0</v>
      </c>
      <c r="AH16" s="279">
        <f t="shared" si="16"/>
        <v>11</v>
      </c>
      <c r="AI16" s="282">
        <f t="shared" si="17"/>
        <v>0.5</v>
      </c>
    </row>
    <row r="17" spans="1:35">
      <c r="A17" s="115">
        <f t="shared" si="0"/>
        <v>9</v>
      </c>
      <c r="B17" s="68" t="str">
        <f ca="1">IF(ISBLANK(Rosters!B19),"",Rosters!B19)</f>
        <v>68</v>
      </c>
      <c r="C17" s="68" t="str">
        <f ca="1">IF(ISBLANK(Rosters!C19),"",Rosters!C19)</f>
        <v>Stroker Ace</v>
      </c>
      <c r="D17" s="68">
        <f ca="1">IF($B17="","",COUNTIF(Lineups!B$3:B$52,$B17))</f>
        <v>0</v>
      </c>
      <c r="E17" s="281">
        <f t="shared" si="1"/>
        <v>0</v>
      </c>
      <c r="F17" s="280">
        <f ca="1">IF($B17="","",COUNTIF(Lineups!E$3:E$52,$B17))</f>
        <v>1</v>
      </c>
      <c r="G17" s="280">
        <f ca="1">IF($B17="","",COUNTIF(Lineups!H$3:H$52,$B17))</f>
        <v>0</v>
      </c>
      <c r="H17" s="280">
        <f ca="1">IF($B17="","",COUNTIF(Lineups!K$3:K$52,$B17))</f>
        <v>0</v>
      </c>
      <c r="I17" s="68">
        <f t="shared" si="2"/>
        <v>1</v>
      </c>
      <c r="J17" s="281">
        <f t="shared" si="3"/>
        <v>4.5454545454545456E-2</v>
      </c>
      <c r="K17" s="68">
        <f t="shared" si="4"/>
        <v>1</v>
      </c>
      <c r="L17" s="281">
        <f t="shared" si="5"/>
        <v>4.5454545454545456E-2</v>
      </c>
      <c r="M17" s="284">
        <f ca="1">IF(B17="","",IF(OR(SK!E144="",SK!E144=0),"",SK!H144))</f>
        <v>1</v>
      </c>
      <c r="N17" s="68">
        <f ca="1">IF($B17="","",COUNTIF(Lineups!N$3:N$52,$B17))</f>
        <v>8</v>
      </c>
      <c r="O17" s="281">
        <f t="shared" si="6"/>
        <v>0.36363636363636365</v>
      </c>
      <c r="P17" s="68">
        <f t="shared" si="7"/>
        <v>9</v>
      </c>
      <c r="Q17" s="281">
        <f t="shared" si="8"/>
        <v>0.40909090909090912</v>
      </c>
      <c r="S17" s="115">
        <f t="shared" si="9"/>
        <v>9</v>
      </c>
      <c r="T17" s="68" t="str">
        <f ca="1">IF(ISBLANK(Rosters!H19),"",Rosters!H19)</f>
        <v>68</v>
      </c>
      <c r="U17" s="68" t="str">
        <f ca="1">IF(ISBLANK(Rosters!I19),"",Rosters!I19)</f>
        <v>Summers Eve-L</v>
      </c>
      <c r="V17" s="68">
        <f ca="1">IF($T17="","",COUNTIF(Lineups!T$3:T$52,$T17))</f>
        <v>0</v>
      </c>
      <c r="W17" s="281">
        <f t="shared" si="10"/>
        <v>0</v>
      </c>
      <c r="X17" s="280">
        <f ca="1">IF($T17="","",COUNTIF(Lineups!W$3:W$52,$T17))</f>
        <v>1</v>
      </c>
      <c r="Y17" s="280">
        <f ca="1">IF($T17="","",COUNTIF(Lineups!Z$3:Z$52,$T17))</f>
        <v>3</v>
      </c>
      <c r="Z17" s="280">
        <f ca="1">IF($T17="","",COUNTIF(Lineups!AC$3:AC$52,$T17))</f>
        <v>2</v>
      </c>
      <c r="AA17" s="68">
        <f t="shared" si="11"/>
        <v>6</v>
      </c>
      <c r="AB17" s="281">
        <f t="shared" si="12"/>
        <v>0.27272727272727271</v>
      </c>
      <c r="AC17" s="68">
        <f t="shared" si="13"/>
        <v>6</v>
      </c>
      <c r="AD17" s="281">
        <f t="shared" si="14"/>
        <v>0.27272727272727271</v>
      </c>
      <c r="AE17" s="284" t="str">
        <f ca="1">IF(T17="","",IF(OR(SK!AC144="",SK!AC144=0),"",SK!AF144))</f>
        <v/>
      </c>
      <c r="AF17" s="68">
        <f ca="1">IF($T17="","",COUNTIF(Lineups!AF$3:AF$52,$T17))</f>
        <v>0</v>
      </c>
      <c r="AG17" s="281">
        <f t="shared" si="15"/>
        <v>0</v>
      </c>
      <c r="AH17" s="68">
        <f t="shared" si="16"/>
        <v>6</v>
      </c>
      <c r="AI17" s="281">
        <f t="shared" si="17"/>
        <v>0.27272727272727271</v>
      </c>
    </row>
    <row r="18" spans="1:35">
      <c r="A18" s="119">
        <f t="shared" si="0"/>
        <v>10</v>
      </c>
      <c r="B18" s="279" t="str">
        <f ca="1">IF(ISBLANK(Rosters!B20),"",Rosters!B20)</f>
        <v>69</v>
      </c>
      <c r="C18" s="279" t="str">
        <f ca="1">IF(ISBLANK(Rosters!C20),"",Rosters!C20)</f>
        <v>Dagney Taghurt</v>
      </c>
      <c r="D18" s="279">
        <f ca="1">IF($B18="","",COUNTIF(Lineups!B$3:B$52,$B18))</f>
        <v>0</v>
      </c>
      <c r="E18" s="282">
        <f t="shared" si="1"/>
        <v>0</v>
      </c>
      <c r="F18" s="280">
        <f ca="1">IF($B18="","",COUNTIF(Lineups!E$3:E$52,$B18))</f>
        <v>1</v>
      </c>
      <c r="G18" s="280">
        <f ca="1">IF($B18="","",COUNTIF(Lineups!H$3:H$52,$B18))</f>
        <v>1</v>
      </c>
      <c r="H18" s="280">
        <f ca="1">IF($B18="","",COUNTIF(Lineups!K$3:K$52,$B18))</f>
        <v>4</v>
      </c>
      <c r="I18" s="279">
        <f t="shared" si="2"/>
        <v>6</v>
      </c>
      <c r="J18" s="282">
        <f t="shared" si="3"/>
        <v>0.27272727272727271</v>
      </c>
      <c r="K18" s="279">
        <f t="shared" si="4"/>
        <v>6</v>
      </c>
      <c r="L18" s="282">
        <f t="shared" si="5"/>
        <v>0.27272727272727271</v>
      </c>
      <c r="M18" s="283" t="str">
        <f ca="1">IF(B18="","",IF(OR(SK!E147="",SK!E147=0),"",SK!H147))</f>
        <v/>
      </c>
      <c r="N18" s="279">
        <f ca="1">IF($B18="","",COUNTIF(Lineups!N$3:N$52,$B18))</f>
        <v>0</v>
      </c>
      <c r="O18" s="282">
        <f t="shared" si="6"/>
        <v>0</v>
      </c>
      <c r="P18" s="279">
        <f t="shared" si="7"/>
        <v>6</v>
      </c>
      <c r="Q18" s="282">
        <f t="shared" si="8"/>
        <v>0.27272727272727271</v>
      </c>
      <c r="S18" s="119">
        <f t="shared" si="9"/>
        <v>10</v>
      </c>
      <c r="T18" s="279" t="str">
        <f ca="1">IF(ISBLANK(Rosters!H20),"",Rosters!H20)</f>
        <v>I75</v>
      </c>
      <c r="U18" s="279" t="str">
        <f ca="1">IF(ISBLANK(Rosters!I20),"",Rosters!I20)</f>
        <v>Diesel Doll</v>
      </c>
      <c r="V18" s="279">
        <f ca="1">IF($T18="","",COUNTIF(Lineups!T$3:T$52,$T18))</f>
        <v>0</v>
      </c>
      <c r="W18" s="282">
        <f t="shared" si="10"/>
        <v>0</v>
      </c>
      <c r="X18" s="280">
        <f ca="1">IF($T18="","",COUNTIF(Lineups!W$3:W$52,$T18))</f>
        <v>2</v>
      </c>
      <c r="Y18" s="280">
        <f ca="1">IF($T18="","",COUNTIF(Lineups!Z$3:Z$52,$T18))</f>
        <v>2</v>
      </c>
      <c r="Z18" s="280">
        <f ca="1">IF($T18="","",COUNTIF(Lineups!AC$3:AC$52,$T18))</f>
        <v>2</v>
      </c>
      <c r="AA18" s="279">
        <f t="shared" si="11"/>
        <v>6</v>
      </c>
      <c r="AB18" s="282">
        <f t="shared" si="12"/>
        <v>0.27272727272727271</v>
      </c>
      <c r="AC18" s="279">
        <f t="shared" si="13"/>
        <v>6</v>
      </c>
      <c r="AD18" s="282">
        <f t="shared" si="14"/>
        <v>0.27272727272727271</v>
      </c>
      <c r="AE18" s="283" t="str">
        <f ca="1">IF(T18="","",IF(OR(SK!AC147="",SK!AC147=0),"",SK!AF147))</f>
        <v/>
      </c>
      <c r="AF18" s="279">
        <f ca="1">IF($T18="","",COUNTIF(Lineups!AF$3:AF$52,$T18))</f>
        <v>0</v>
      </c>
      <c r="AG18" s="282">
        <f t="shared" si="15"/>
        <v>0</v>
      </c>
      <c r="AH18" s="279">
        <f t="shared" si="16"/>
        <v>6</v>
      </c>
      <c r="AI18" s="282">
        <f t="shared" si="17"/>
        <v>0.27272727272727271</v>
      </c>
    </row>
    <row r="19" spans="1:35">
      <c r="A19" s="115">
        <f t="shared" si="0"/>
        <v>11</v>
      </c>
      <c r="B19" s="68" t="str">
        <f ca="1">IF(ISBLANK(Rosters!B21),"",Rosters!B21)</f>
        <v>80mph</v>
      </c>
      <c r="C19" s="68" t="str">
        <f ca="1">IF(ISBLANK(Rosters!C21),"",Rosters!C21)</f>
        <v>Pretty Scarrie</v>
      </c>
      <c r="D19" s="68">
        <f ca="1">IF($B19="","",COUNTIF(Lineups!B$3:B$52,$B19))</f>
        <v>0</v>
      </c>
      <c r="E19" s="281">
        <f t="shared" si="1"/>
        <v>0</v>
      </c>
      <c r="F19" s="280">
        <f ca="1">IF($B19="","",COUNTIF(Lineups!E$3:E$52,$B19))</f>
        <v>0</v>
      </c>
      <c r="G19" s="280">
        <f ca="1">IF($B19="","",COUNTIF(Lineups!H$3:H$52,$B19))</f>
        <v>0</v>
      </c>
      <c r="H19" s="280">
        <f ca="1">IF($B19="","",COUNTIF(Lineups!K$3:K$52,$B19))</f>
        <v>0</v>
      </c>
      <c r="I19" s="68">
        <f t="shared" si="2"/>
        <v>0</v>
      </c>
      <c r="J19" s="281">
        <f t="shared" si="3"/>
        <v>0</v>
      </c>
      <c r="K19" s="68">
        <f t="shared" si="4"/>
        <v>0</v>
      </c>
      <c r="L19" s="281">
        <f t="shared" si="5"/>
        <v>0</v>
      </c>
      <c r="M19" s="284" t="str">
        <f ca="1">IF(B19="","",IF(OR(SK!E150="",SK!E150=0),"",SK!H150))</f>
        <v/>
      </c>
      <c r="N19" s="68">
        <f ca="1">IF($B19="","",COUNTIF(Lineups!N$3:N$52,$B19))</f>
        <v>0</v>
      </c>
      <c r="O19" s="281">
        <f t="shared" si="6"/>
        <v>0</v>
      </c>
      <c r="P19" s="68">
        <f t="shared" si="7"/>
        <v>0</v>
      </c>
      <c r="Q19" s="281">
        <f t="shared" si="8"/>
        <v>0</v>
      </c>
      <c r="S19" s="115">
        <f t="shared" si="9"/>
        <v>11</v>
      </c>
      <c r="T19" s="68" t="str">
        <f ca="1">IF(ISBLANK(Rosters!H21),"",Rosters!H21)</f>
        <v>100</v>
      </c>
      <c r="U19" s="68" t="str">
        <f ca="1">IF(ISBLANK(Rosters!I21),"",Rosters!I21)</f>
        <v>Polly Fester</v>
      </c>
      <c r="V19" s="68">
        <f ca="1">IF($T19="","",COUNTIF(Lineups!T$3:T$52,$T19))</f>
        <v>0</v>
      </c>
      <c r="W19" s="281">
        <f t="shared" si="10"/>
        <v>0</v>
      </c>
      <c r="X19" s="280">
        <f ca="1">IF($T19="","",COUNTIF(Lineups!W$3:W$52,$T19))</f>
        <v>2</v>
      </c>
      <c r="Y19" s="280">
        <f ca="1">IF($T19="","",COUNTIF(Lineups!Z$3:Z$52,$T19))</f>
        <v>2</v>
      </c>
      <c r="Z19" s="280">
        <f ca="1">IF($T19="","",COUNTIF(Lineups!AC$3:AC$52,$T19))</f>
        <v>2</v>
      </c>
      <c r="AA19" s="68">
        <f t="shared" si="11"/>
        <v>6</v>
      </c>
      <c r="AB19" s="281">
        <f t="shared" si="12"/>
        <v>0.27272727272727271</v>
      </c>
      <c r="AC19" s="68">
        <f t="shared" si="13"/>
        <v>6</v>
      </c>
      <c r="AD19" s="281">
        <f t="shared" si="14"/>
        <v>0.27272727272727271</v>
      </c>
      <c r="AE19" s="284" t="str">
        <f ca="1">IF(T19="","",IF(OR(SK!AC150="",SK!AC150=0),"",SK!AF150))</f>
        <v/>
      </c>
      <c r="AF19" s="68">
        <f ca="1">IF($T19="","",COUNTIF(Lineups!AF$3:AF$52,$T19))</f>
        <v>0</v>
      </c>
      <c r="AG19" s="281">
        <f t="shared" si="15"/>
        <v>0</v>
      </c>
      <c r="AH19" s="68">
        <f t="shared" si="16"/>
        <v>6</v>
      </c>
      <c r="AI19" s="281">
        <f t="shared" si="17"/>
        <v>0.27272727272727271</v>
      </c>
    </row>
    <row r="20" spans="1:35">
      <c r="A20" s="119">
        <f t="shared" si="0"/>
        <v>12</v>
      </c>
      <c r="B20" s="279" t="str">
        <f ca="1">IF(ISBLANK(Rosters!B22),"",Rosters!B22)</f>
        <v>99</v>
      </c>
      <c r="C20" s="279" t="str">
        <f ca="1">IF(ISBLANK(Rosters!C22),"",Rosters!C22)</f>
        <v>Skank Williams</v>
      </c>
      <c r="D20" s="279">
        <f ca="1">IF($B20="","",COUNTIF(Lineups!B$3:B$52,$B20))</f>
        <v>0</v>
      </c>
      <c r="E20" s="282">
        <f t="shared" si="1"/>
        <v>0</v>
      </c>
      <c r="F20" s="280">
        <f ca="1">IF($B20="","",COUNTIF(Lineups!E$3:E$52,$B20))</f>
        <v>1</v>
      </c>
      <c r="G20" s="280">
        <f ca="1">IF($B20="","",COUNTIF(Lineups!H$3:H$52,$B20))</f>
        <v>0</v>
      </c>
      <c r="H20" s="280">
        <f ca="1">IF($B20="","",COUNTIF(Lineups!K$3:K$52,$B20))</f>
        <v>2</v>
      </c>
      <c r="I20" s="279">
        <f t="shared" si="2"/>
        <v>3</v>
      </c>
      <c r="J20" s="282">
        <f t="shared" si="3"/>
        <v>0.13636363636363635</v>
      </c>
      <c r="K20" s="279">
        <f t="shared" si="4"/>
        <v>3</v>
      </c>
      <c r="L20" s="282">
        <f t="shared" si="5"/>
        <v>0.13636363636363635</v>
      </c>
      <c r="M20" s="283" t="str">
        <f ca="1">IF(B20="","",IF(OR(SK!E153="",SK!E153=0),"",SK!H153))</f>
        <v/>
      </c>
      <c r="N20" s="279">
        <f ca="1">IF($B20="","",COUNTIF(Lineups!N$3:N$52,$B20))</f>
        <v>0</v>
      </c>
      <c r="O20" s="282">
        <f t="shared" si="6"/>
        <v>0</v>
      </c>
      <c r="P20" s="279">
        <f t="shared" si="7"/>
        <v>3</v>
      </c>
      <c r="Q20" s="282">
        <f t="shared" si="8"/>
        <v>0.13636363636363635</v>
      </c>
      <c r="S20" s="119">
        <f t="shared" si="9"/>
        <v>12</v>
      </c>
      <c r="T20" s="279" t="str">
        <f ca="1">IF(ISBLANK(Rosters!H22),"",Rosters!H22)</f>
        <v>303</v>
      </c>
      <c r="U20" s="279" t="str">
        <f ca="1">IF(ISBLANK(Rosters!I22),"",Rosters!I22)</f>
        <v>Bruisie Siouxxx</v>
      </c>
      <c r="V20" s="279">
        <f ca="1">IF($T20="","",COUNTIF(Lineups!T$3:T$52,$T20))</f>
        <v>0</v>
      </c>
      <c r="W20" s="282">
        <f t="shared" si="10"/>
        <v>0</v>
      </c>
      <c r="X20" s="280">
        <f ca="1">IF($T20="","",COUNTIF(Lineups!W$3:W$52,$T20))</f>
        <v>7</v>
      </c>
      <c r="Y20" s="280">
        <f ca="1">IF($T20="","",COUNTIF(Lineups!Z$3:Z$52,$T20))</f>
        <v>2</v>
      </c>
      <c r="Z20" s="280">
        <f ca="1">IF($T20="","",COUNTIF(Lineups!AC$3:AC$52,$T20))</f>
        <v>2</v>
      </c>
      <c r="AA20" s="279">
        <f t="shared" si="11"/>
        <v>11</v>
      </c>
      <c r="AB20" s="282">
        <f t="shared" si="12"/>
        <v>0.5</v>
      </c>
      <c r="AC20" s="279">
        <f t="shared" si="13"/>
        <v>11</v>
      </c>
      <c r="AD20" s="282">
        <f t="shared" si="14"/>
        <v>0.5</v>
      </c>
      <c r="AE20" s="283" t="str">
        <f ca="1">IF(T20="","",IF(OR(SK!AC153="",SK!AC153=0),"",SK!AF153))</f>
        <v/>
      </c>
      <c r="AF20" s="279">
        <f ca="1">IF($T20="","",COUNTIF(Lineups!AF$3:AF$52,$T20))</f>
        <v>0</v>
      </c>
      <c r="AG20" s="282">
        <f t="shared" si="15"/>
        <v>0</v>
      </c>
      <c r="AH20" s="279">
        <f t="shared" si="16"/>
        <v>11</v>
      </c>
      <c r="AI20" s="282">
        <f t="shared" si="17"/>
        <v>0.5</v>
      </c>
    </row>
    <row r="21" spans="1:35">
      <c r="A21" s="115">
        <f t="shared" si="0"/>
        <v>13</v>
      </c>
      <c r="B21" s="68" t="str">
        <f ca="1">IF(ISBLANK(Rosters!B23),"",Rosters!B23)</f>
        <v>96</v>
      </c>
      <c r="C21" s="68" t="str">
        <f ca="1">IF(ISBLANK(Rosters!C23),"",Rosters!C23)</f>
        <v>Finnish-Her</v>
      </c>
      <c r="D21" s="68">
        <f ca="1">IF($B21="","",COUNTIF(Lineups!B$3:B$52,$B21))</f>
        <v>0</v>
      </c>
      <c r="E21" s="281">
        <f t="shared" si="1"/>
        <v>0</v>
      </c>
      <c r="F21" s="280">
        <f ca="1">IF($B21="","",COUNTIF(Lineups!E$3:E$52,$B21))</f>
        <v>2</v>
      </c>
      <c r="G21" s="280">
        <f ca="1">IF($B21="","",COUNTIF(Lineups!H$3:H$52,$B21))</f>
        <v>0</v>
      </c>
      <c r="H21" s="280">
        <f ca="1">IF($B21="","",COUNTIF(Lineups!K$3:K$52,$B21))</f>
        <v>1</v>
      </c>
      <c r="I21" s="68">
        <f t="shared" si="2"/>
        <v>3</v>
      </c>
      <c r="J21" s="281">
        <f t="shared" si="3"/>
        <v>0.13636363636363635</v>
      </c>
      <c r="K21" s="68">
        <f t="shared" si="4"/>
        <v>3</v>
      </c>
      <c r="L21" s="281">
        <f t="shared" si="5"/>
        <v>0.13636363636363635</v>
      </c>
      <c r="M21" s="284" t="str">
        <f ca="1">IF(B21="","",IF(OR(SK!E156="",SK!E156=0),"",SK!H156))</f>
        <v/>
      </c>
      <c r="N21" s="68">
        <f ca="1">IF($B21="","",COUNTIF(Lineups!N$3:N$52,$B21))</f>
        <v>0</v>
      </c>
      <c r="O21" s="281">
        <f t="shared" si="6"/>
        <v>0</v>
      </c>
      <c r="P21" s="68">
        <f t="shared" si="7"/>
        <v>3</v>
      </c>
      <c r="Q21" s="281">
        <f t="shared" si="8"/>
        <v>0.13636363636363635</v>
      </c>
      <c r="S21" s="115">
        <f t="shared" si="9"/>
        <v>13</v>
      </c>
      <c r="T21" s="68" t="str">
        <f ca="1">IF(ISBLANK(Rosters!H23),"",Rosters!H23)</f>
        <v>989</v>
      </c>
      <c r="U21" s="68" t="str">
        <f ca="1">IF(ISBLANK(Rosters!I23),"",Rosters!I23)</f>
        <v>Sarah Hipel</v>
      </c>
      <c r="V21" s="68">
        <f ca="1">IF($T21="","",COUNTIF(Lineups!T$3:T$52,$T21))</f>
        <v>0</v>
      </c>
      <c r="W21" s="281">
        <f t="shared" si="10"/>
        <v>0</v>
      </c>
      <c r="X21" s="280">
        <f ca="1">IF($T21="","",COUNTIF(Lineups!W$3:W$52,$T21))</f>
        <v>0</v>
      </c>
      <c r="Y21" s="280">
        <f ca="1">IF($T21="","",COUNTIF(Lineups!Z$3:Z$52,$T21))</f>
        <v>0</v>
      </c>
      <c r="Z21" s="280">
        <f ca="1">IF($T21="","",COUNTIF(Lineups!AC$3:AC$52,$T21))</f>
        <v>0</v>
      </c>
      <c r="AA21" s="68">
        <f t="shared" si="11"/>
        <v>0</v>
      </c>
      <c r="AB21" s="281">
        <f t="shared" si="12"/>
        <v>0</v>
      </c>
      <c r="AC21" s="68">
        <f t="shared" si="13"/>
        <v>0</v>
      </c>
      <c r="AD21" s="281">
        <f t="shared" si="14"/>
        <v>0</v>
      </c>
      <c r="AE21" s="284">
        <f ca="1">IF(T21="","",IF(OR(SK!AC156="",SK!AC156=0),"",SK!AF156))</f>
        <v>3</v>
      </c>
      <c r="AF21" s="68">
        <f ca="1">IF($T21="","",COUNTIF(Lineups!AF$3:AF$52,$T21))</f>
        <v>4</v>
      </c>
      <c r="AG21" s="281">
        <f t="shared" si="15"/>
        <v>0.18181818181818182</v>
      </c>
      <c r="AH21" s="68">
        <f t="shared" si="16"/>
        <v>4</v>
      </c>
      <c r="AI21" s="281">
        <f t="shared" si="17"/>
        <v>0.18181818181818182</v>
      </c>
    </row>
    <row r="22" spans="1:35">
      <c r="A22" s="119">
        <f t="shared" si="0"/>
        <v>14</v>
      </c>
      <c r="B22" s="279" t="str">
        <f ca="1">IF(ISBLANK(Rosters!B24),"",Rosters!B24)</f>
        <v>fish</v>
      </c>
      <c r="C22" s="279" t="str">
        <f ca="1">IF(ISBLANK(Rosters!C24),"",Rosters!C24)</f>
        <v>Eva Lucien</v>
      </c>
      <c r="D22" s="279">
        <f ca="1">IF($B22="","",COUNTIF(Lineups!B$3:B$52,$B22))</f>
        <v>0</v>
      </c>
      <c r="E22" s="282">
        <f t="shared" si="1"/>
        <v>0</v>
      </c>
      <c r="F22" s="280">
        <f ca="1">IF($B22="","",COUNTIF(Lineups!E$3:E$52,$B22))</f>
        <v>0</v>
      </c>
      <c r="G22" s="280">
        <f ca="1">IF($B22="","",COUNTIF(Lineups!H$3:H$52,$B22))</f>
        <v>0</v>
      </c>
      <c r="H22" s="280">
        <f ca="1">IF($B22="","",COUNTIF(Lineups!K$3:K$52,$B22))</f>
        <v>0</v>
      </c>
      <c r="I22" s="279">
        <f t="shared" si="2"/>
        <v>0</v>
      </c>
      <c r="J22" s="282">
        <f t="shared" si="3"/>
        <v>0</v>
      </c>
      <c r="K22" s="279">
        <f t="shared" si="4"/>
        <v>0</v>
      </c>
      <c r="L22" s="282">
        <f t="shared" si="5"/>
        <v>0</v>
      </c>
      <c r="M22" s="283">
        <f ca="1">IF(B22="","",IF(OR(SK!E159="",SK!E159=0),"",SK!H159))</f>
        <v>1</v>
      </c>
      <c r="N22" s="279">
        <f ca="1">IF($B22="","",COUNTIF(Lineups!N$3:N$52,$B22))</f>
        <v>7</v>
      </c>
      <c r="O22" s="282">
        <f t="shared" si="6"/>
        <v>0.31818181818181818</v>
      </c>
      <c r="P22" s="279">
        <f t="shared" si="7"/>
        <v>7</v>
      </c>
      <c r="Q22" s="282">
        <f t="shared" si="8"/>
        <v>0.31818181818181818</v>
      </c>
      <c r="S22" s="119">
        <f t="shared" si="9"/>
        <v>14</v>
      </c>
      <c r="T22" s="279" t="str">
        <f ca="1">IF(ISBLANK(Rosters!H24),"",Rosters!H24)</f>
        <v>247</v>
      </c>
      <c r="U22" s="279" t="str">
        <f ca="1">IF(ISBLANK(Rosters!I24),"",Rosters!I24)</f>
        <v>boo d. livers</v>
      </c>
      <c r="V22" s="279">
        <f ca="1">IF($T22="","",COUNTIF(Lineups!T$3:T$52,$T22))</f>
        <v>0</v>
      </c>
      <c r="W22" s="282">
        <f t="shared" si="10"/>
        <v>0</v>
      </c>
      <c r="X22" s="280">
        <f ca="1">IF($T22="","",COUNTIF(Lineups!W$3:W$52,$T22))</f>
        <v>0</v>
      </c>
      <c r="Y22" s="280">
        <f ca="1">IF($T22="","",COUNTIF(Lineups!Z$3:Z$52,$T22))</f>
        <v>0</v>
      </c>
      <c r="Z22" s="280">
        <f ca="1">IF($T22="","",COUNTIF(Lineups!AC$3:AC$52,$T22))</f>
        <v>0</v>
      </c>
      <c r="AA22" s="279">
        <f t="shared" si="11"/>
        <v>0</v>
      </c>
      <c r="AB22" s="282">
        <f t="shared" si="12"/>
        <v>0</v>
      </c>
      <c r="AC22" s="279">
        <f t="shared" si="13"/>
        <v>0</v>
      </c>
      <c r="AD22" s="282">
        <f t="shared" si="14"/>
        <v>0</v>
      </c>
      <c r="AE22" s="283">
        <f ca="1">IF(T22="","",IF(OR(SK!AC159="",SK!AC159=0),"",SK!AF159))</f>
        <v>3</v>
      </c>
      <c r="AF22" s="279">
        <f ca="1">IF($T22="","",COUNTIF(Lineups!AF$3:AF$52,$T22))</f>
        <v>4</v>
      </c>
      <c r="AG22" s="282">
        <f t="shared" si="15"/>
        <v>0.18181818181818182</v>
      </c>
      <c r="AH22" s="279">
        <f t="shared" si="16"/>
        <v>4</v>
      </c>
      <c r="AI22" s="282">
        <f t="shared" si="17"/>
        <v>0.18181818181818182</v>
      </c>
    </row>
    <row r="23" spans="1:35">
      <c r="A23" s="115">
        <f t="shared" si="0"/>
        <v>15</v>
      </c>
      <c r="B23" s="68" t="str">
        <f ca="1">IF(ISBLANK(Rosters!B25),"",Rosters!B25)</f>
        <v/>
      </c>
      <c r="C23" s="68" t="str">
        <f ca="1">IF(ISBLANK(Rosters!C25),"",Rosters!C25)</f>
        <v/>
      </c>
      <c r="D23" s="68" t="str">
        <f ca="1">IF($B23="","",COUNTIF(Lineups!B$3:B$52,$B23))</f>
        <v/>
      </c>
      <c r="E23" s="281" t="str">
        <f t="shared" si="1"/>
        <v/>
      </c>
      <c r="F23" s="280" t="str">
        <f ca="1">IF($B23="","",COUNTIF(Lineups!E$3:E$52,$B23))</f>
        <v/>
      </c>
      <c r="G23" s="280" t="str">
        <f ca="1">IF($B23="","",COUNTIF(Lineups!H$3:H$52,$B23))</f>
        <v/>
      </c>
      <c r="H23" s="280" t="str">
        <f ca="1">IF($B23="","",COUNTIF(Lineups!K$3:K$52,$B23))</f>
        <v/>
      </c>
      <c r="I23" s="68" t="str">
        <f t="shared" si="2"/>
        <v/>
      </c>
      <c r="J23" s="281" t="str">
        <f t="shared" si="3"/>
        <v/>
      </c>
      <c r="K23" s="68" t="str">
        <f t="shared" si="4"/>
        <v/>
      </c>
      <c r="L23" s="281" t="str">
        <f t="shared" si="5"/>
        <v/>
      </c>
      <c r="M23" s="284" t="str">
        <f ca="1">IF(B23="","",IF(OR(SK!E162="",SK!E162=0),"",SK!H162))</f>
        <v/>
      </c>
      <c r="N23" s="68" t="str">
        <f ca="1">IF($B23="","",COUNTIF(Lineups!N$3:N$52,$B23))</f>
        <v/>
      </c>
      <c r="O23" s="281" t="str">
        <f t="shared" si="6"/>
        <v/>
      </c>
      <c r="P23" s="68" t="str">
        <f t="shared" si="7"/>
        <v/>
      </c>
      <c r="Q23" s="281" t="str">
        <f t="shared" si="8"/>
        <v/>
      </c>
      <c r="S23" s="115">
        <f t="shared" si="9"/>
        <v>15</v>
      </c>
      <c r="T23" s="68" t="str">
        <f ca="1">IF(ISBLANK(Rosters!H25),"",Rosters!H25)</f>
        <v/>
      </c>
      <c r="U23" s="68" t="str">
        <f ca="1">IF(ISBLANK(Rosters!I25),"",Rosters!I25)</f>
        <v/>
      </c>
      <c r="V23" s="68" t="str">
        <f ca="1">IF($T23="","",COUNTIF(Lineups!T$3:T$52,$T23))</f>
        <v/>
      </c>
      <c r="W23" s="281" t="str">
        <f t="shared" si="10"/>
        <v/>
      </c>
      <c r="X23" s="280" t="str">
        <f ca="1">IF($T23="","",COUNTIF(Lineups!W$3:W$52,$T23))</f>
        <v/>
      </c>
      <c r="Y23" s="280" t="str">
        <f ca="1">IF($T23="","",COUNTIF(Lineups!Z$3:Z$52,$T23))</f>
        <v/>
      </c>
      <c r="Z23" s="280" t="str">
        <f ca="1">IF($T23="","",COUNTIF(Lineups!AC$3:AC$52,$T23))</f>
        <v/>
      </c>
      <c r="AA23" s="68" t="str">
        <f t="shared" si="11"/>
        <v/>
      </c>
      <c r="AB23" s="281" t="str">
        <f t="shared" si="12"/>
        <v/>
      </c>
      <c r="AC23" s="68" t="str">
        <f t="shared" si="13"/>
        <v/>
      </c>
      <c r="AD23" s="281" t="str">
        <f t="shared" si="14"/>
        <v/>
      </c>
      <c r="AE23" s="284" t="str">
        <f ca="1">IF(T23="","",IF(OR(SK!AC162="",SK!AC162=0),"",SK!AF162))</f>
        <v/>
      </c>
      <c r="AF23" s="68" t="str">
        <f ca="1">IF($T23="","",COUNTIF(Lineups!AF$3:AF$52,$T23))</f>
        <v/>
      </c>
      <c r="AG23" s="281" t="str">
        <f t="shared" si="15"/>
        <v/>
      </c>
      <c r="AH23" s="68" t="str">
        <f t="shared" si="16"/>
        <v/>
      </c>
      <c r="AI23" s="281" t="str">
        <f t="shared" si="17"/>
        <v/>
      </c>
    </row>
    <row r="24" spans="1:35">
      <c r="A24" s="119">
        <f t="shared" si="0"/>
        <v>16</v>
      </c>
      <c r="B24" s="279" t="str">
        <f ca="1">IF(ISBLANK(Rosters!B26),"",Rosters!B26)</f>
        <v/>
      </c>
      <c r="C24" s="279" t="str">
        <f ca="1">IF(ISBLANK(Rosters!C26),"",Rosters!C26)</f>
        <v/>
      </c>
      <c r="D24" s="279" t="str">
        <f ca="1">IF($B24="","",COUNTIF(Lineups!B$3:B$52,$B24))</f>
        <v/>
      </c>
      <c r="E24" s="282" t="str">
        <f t="shared" si="1"/>
        <v/>
      </c>
      <c r="F24" s="280" t="str">
        <f ca="1">IF($B24="","",COUNTIF(Lineups!E$3:E$52,$B24))</f>
        <v/>
      </c>
      <c r="G24" s="280" t="str">
        <f ca="1">IF($B24="","",COUNTIF(Lineups!H$3:H$52,$B24))</f>
        <v/>
      </c>
      <c r="H24" s="280" t="str">
        <f ca="1">IF($B24="","",COUNTIF(Lineups!K$3:K$52,$B24))</f>
        <v/>
      </c>
      <c r="I24" s="279" t="str">
        <f t="shared" si="2"/>
        <v/>
      </c>
      <c r="J24" s="282" t="str">
        <f t="shared" si="3"/>
        <v/>
      </c>
      <c r="K24" s="279" t="str">
        <f t="shared" si="4"/>
        <v/>
      </c>
      <c r="L24" s="282" t="str">
        <f t="shared" si="5"/>
        <v/>
      </c>
      <c r="M24" s="283" t="str">
        <f ca="1">IF(B24="","",IF(OR(SK!E177="",SK!E177=0),"",SK!H177))</f>
        <v/>
      </c>
      <c r="N24" s="279" t="str">
        <f ca="1">IF($B24="","",COUNTIF(Lineups!N$3:N$52,$B24))</f>
        <v/>
      </c>
      <c r="O24" s="282" t="str">
        <f t="shared" si="6"/>
        <v/>
      </c>
      <c r="P24" s="279" t="str">
        <f t="shared" si="7"/>
        <v/>
      </c>
      <c r="Q24" s="282" t="str">
        <f t="shared" si="8"/>
        <v/>
      </c>
      <c r="S24" s="119">
        <f t="shared" si="9"/>
        <v>16</v>
      </c>
      <c r="T24" s="279" t="str">
        <f ca="1">IF(ISBLANK(Rosters!H26),"",Rosters!H26)</f>
        <v/>
      </c>
      <c r="U24" s="279" t="str">
        <f ca="1">IF(ISBLANK(Rosters!I26),"",Rosters!I26)</f>
        <v/>
      </c>
      <c r="V24" s="279" t="str">
        <f ca="1">IF($T24="","",COUNTIF(Lineups!T$3:T$52,$T24))</f>
        <v/>
      </c>
      <c r="W24" s="282" t="str">
        <f t="shared" si="10"/>
        <v/>
      </c>
      <c r="X24" s="280" t="str">
        <f ca="1">IF($T24="","",COUNTIF(Lineups!W$3:W$52,$T24))</f>
        <v/>
      </c>
      <c r="Y24" s="280" t="str">
        <f ca="1">IF($T24="","",COUNTIF(Lineups!Z$3:Z$52,$T24))</f>
        <v/>
      </c>
      <c r="Z24" s="280" t="str">
        <f ca="1">IF($T24="","",COUNTIF(Lineups!AC$3:AC$52,$T24))</f>
        <v/>
      </c>
      <c r="AA24" s="279" t="str">
        <f t="shared" si="11"/>
        <v/>
      </c>
      <c r="AB24" s="282" t="str">
        <f t="shared" si="12"/>
        <v/>
      </c>
      <c r="AC24" s="279" t="str">
        <f t="shared" si="13"/>
        <v/>
      </c>
      <c r="AD24" s="282" t="str">
        <f t="shared" si="14"/>
        <v/>
      </c>
      <c r="AE24" s="283" t="str">
        <f ca="1">IF(T24="","",IF(OR(SK!AC177="",SK!AC177=0),"",SK!AF177))</f>
        <v/>
      </c>
      <c r="AF24" s="279" t="str">
        <f ca="1">IF($T24="","",COUNTIF(Lineups!AF$3:AF$52,$T24))</f>
        <v/>
      </c>
      <c r="AG24" s="282" t="str">
        <f t="shared" si="15"/>
        <v/>
      </c>
      <c r="AH24" s="279" t="str">
        <f t="shared" si="16"/>
        <v/>
      </c>
      <c r="AI24" s="282" t="str">
        <f t="shared" si="17"/>
        <v/>
      </c>
    </row>
    <row r="25" spans="1:35">
      <c r="A25" s="115">
        <f>A24+1</f>
        <v>17</v>
      </c>
      <c r="B25" s="68" t="str">
        <f ca="1">IF(ISBLANK(Rosters!B27),"",Rosters!B27)</f>
        <v/>
      </c>
      <c r="C25" s="68" t="str">
        <f ca="1">IF(ISBLANK(Rosters!C27),"",Rosters!C27)</f>
        <v/>
      </c>
      <c r="D25" s="68" t="str">
        <f ca="1">IF($B25="","",COUNTIF(Lineups!B$3:B$52,$B25))</f>
        <v/>
      </c>
      <c r="E25" s="281" t="str">
        <f t="shared" si="1"/>
        <v/>
      </c>
      <c r="F25" s="280" t="str">
        <f ca="1">IF($B25="","",COUNTIF(Lineups!E$3:E$52,$B25))</f>
        <v/>
      </c>
      <c r="G25" s="280" t="str">
        <f ca="1">IF($B25="","",COUNTIF(Lineups!H$3:H$52,$B25))</f>
        <v/>
      </c>
      <c r="H25" s="280" t="str">
        <f ca="1">IF($B25="","",COUNTIF(Lineups!K$3:K$52,$B25))</f>
        <v/>
      </c>
      <c r="I25" s="68" t="str">
        <f>IF(B25="","",SUM(F25:H25))</f>
        <v/>
      </c>
      <c r="J25" s="281" t="str">
        <f t="shared" si="3"/>
        <v/>
      </c>
      <c r="K25" s="68" t="str">
        <f>IF(B25="","",SUM(D25,I25))</f>
        <v/>
      </c>
      <c r="L25" s="281" t="str">
        <f t="shared" si="5"/>
        <v/>
      </c>
      <c r="M25" s="284" t="str">
        <f ca="1">IF(B25="","",IF(OR(SK!E180="",SK!E180=0),"",SK!H180))</f>
        <v/>
      </c>
      <c r="N25" s="68" t="str">
        <f ca="1">IF($B25="","",COUNTIF(Lineups!N$3:N$52,$B25))</f>
        <v/>
      </c>
      <c r="O25" s="281" t="str">
        <f t="shared" si="6"/>
        <v/>
      </c>
      <c r="P25" s="68" t="str">
        <f>IF(B25="","",SUM(K25,N25))</f>
        <v/>
      </c>
      <c r="Q25" s="281" t="str">
        <f t="shared" si="8"/>
        <v/>
      </c>
      <c r="S25" s="115">
        <f>S24+1</f>
        <v>17</v>
      </c>
      <c r="T25" s="68" t="str">
        <f ca="1">IF(ISBLANK(Rosters!H27),"",Rosters!H27)</f>
        <v/>
      </c>
      <c r="U25" s="68" t="str">
        <f ca="1">IF(ISBLANK(Rosters!I27),"",Rosters!I27)</f>
        <v/>
      </c>
      <c r="V25" s="68" t="str">
        <f ca="1">IF($T25="","",COUNTIF(Lineups!T$3:T$52,$T25))</f>
        <v/>
      </c>
      <c r="W25" s="281" t="str">
        <f t="shared" si="10"/>
        <v/>
      </c>
      <c r="X25" s="280" t="str">
        <f ca="1">IF($T25="","",COUNTIF(Lineups!W$3:W$52,$T25))</f>
        <v/>
      </c>
      <c r="Y25" s="280" t="str">
        <f ca="1">IF($T25="","",COUNTIF(Lineups!Z$3:Z$52,$T25))</f>
        <v/>
      </c>
      <c r="Z25" s="280" t="str">
        <f ca="1">IF($T25="","",COUNTIF(Lineups!AC$3:AC$52,$T25))</f>
        <v/>
      </c>
      <c r="AA25" s="68" t="str">
        <f>IF(T25="","",SUM(X25:Z25))</f>
        <v/>
      </c>
      <c r="AB25" s="281" t="str">
        <f t="shared" si="12"/>
        <v/>
      </c>
      <c r="AC25" s="68" t="str">
        <f>IF(T25="","",SUM(V25,AA25))</f>
        <v/>
      </c>
      <c r="AD25" s="281" t="str">
        <f t="shared" si="14"/>
        <v/>
      </c>
      <c r="AE25" s="284" t="str">
        <f ca="1">IF(T25="","",IF(OR(SK!AC180="",SK!AC180=0),"",SK!AF180))</f>
        <v/>
      </c>
      <c r="AF25" s="68" t="str">
        <f ca="1">IF($T25="","",COUNTIF(Lineups!AF$3:AF$52,$T25))</f>
        <v/>
      </c>
      <c r="AG25" s="281" t="str">
        <f t="shared" si="15"/>
        <v/>
      </c>
      <c r="AH25" s="68" t="str">
        <f>IF(T25="","",SUM(AC25,AF25))</f>
        <v/>
      </c>
      <c r="AI25" s="281" t="str">
        <f t="shared" si="17"/>
        <v/>
      </c>
    </row>
    <row r="26" spans="1:35">
      <c r="A26" s="119">
        <f>A25+1</f>
        <v>18</v>
      </c>
      <c r="B26" s="279" t="str">
        <f ca="1">IF(ISBLANK(Rosters!B28),"",Rosters!B28)</f>
        <v/>
      </c>
      <c r="C26" s="279" t="str">
        <f ca="1">IF(ISBLANK(Rosters!C28),"",Rosters!C28)</f>
        <v/>
      </c>
      <c r="D26" s="279" t="str">
        <f ca="1">IF($B26="","",COUNTIF(Lineups!B$3:B$52,$B26))</f>
        <v/>
      </c>
      <c r="E26" s="282" t="str">
        <f t="shared" si="1"/>
        <v/>
      </c>
      <c r="F26" s="280" t="str">
        <f ca="1">IF($B26="","",COUNTIF(Lineups!E$3:E$52,$B26))</f>
        <v/>
      </c>
      <c r="G26" s="280" t="str">
        <f ca="1">IF($B26="","",COUNTIF(Lineups!H$3:H$52,$B26))</f>
        <v/>
      </c>
      <c r="H26" s="280" t="str">
        <f ca="1">IF($B26="","",COUNTIF(Lineups!K$3:K$52,$B26))</f>
        <v/>
      </c>
      <c r="I26" s="279" t="str">
        <f>IF(B26="","",SUM(F26:H26))</f>
        <v/>
      </c>
      <c r="J26" s="282" t="str">
        <f t="shared" si="3"/>
        <v/>
      </c>
      <c r="K26" s="279" t="str">
        <f>IF(B26="","",SUM(D26,I26))</f>
        <v/>
      </c>
      <c r="L26" s="282" t="str">
        <f t="shared" si="5"/>
        <v/>
      </c>
      <c r="M26" s="283" t="str">
        <f ca="1">IF(B26="","",IF(OR(SK!E183="",SK!E183=0),"",SK!H183))</f>
        <v/>
      </c>
      <c r="N26" s="279" t="str">
        <f ca="1">IF($B26="","",COUNTIF(Lineups!N$3:N$52,$B26))</f>
        <v/>
      </c>
      <c r="O26" s="282" t="str">
        <f t="shared" si="6"/>
        <v/>
      </c>
      <c r="P26" s="279" t="str">
        <f>IF(B26="","",SUM(K26,N26))</f>
        <v/>
      </c>
      <c r="Q26" s="282" t="str">
        <f t="shared" si="8"/>
        <v/>
      </c>
      <c r="S26" s="119">
        <f>S25+1</f>
        <v>18</v>
      </c>
      <c r="T26" s="279" t="str">
        <f ca="1">IF(ISBLANK(Rosters!H28),"",Rosters!H28)</f>
        <v/>
      </c>
      <c r="U26" s="279" t="str">
        <f ca="1">IF(ISBLANK(Rosters!I28),"",Rosters!I28)</f>
        <v/>
      </c>
      <c r="V26" s="279" t="str">
        <f ca="1">IF($T26="","",COUNTIF(Lineups!T$3:T$52,$T26))</f>
        <v/>
      </c>
      <c r="W26" s="282" t="str">
        <f t="shared" si="10"/>
        <v/>
      </c>
      <c r="X26" s="280" t="str">
        <f ca="1">IF($T26="","",COUNTIF(Lineups!W$3:W$52,$T26))</f>
        <v/>
      </c>
      <c r="Y26" s="280" t="str">
        <f ca="1">IF($T26="","",COUNTIF(Lineups!Z$3:Z$52,$T26))</f>
        <v/>
      </c>
      <c r="Z26" s="280" t="str">
        <f ca="1">IF($T26="","",COUNTIF(Lineups!AC$3:AC$52,$T26))</f>
        <v/>
      </c>
      <c r="AA26" s="279" t="str">
        <f>IF(T26="","",SUM(X26:Z26))</f>
        <v/>
      </c>
      <c r="AB26" s="282" t="str">
        <f t="shared" si="12"/>
        <v/>
      </c>
      <c r="AC26" s="279" t="str">
        <f>IF(T26="","",SUM(V26,AA26))</f>
        <v/>
      </c>
      <c r="AD26" s="282" t="str">
        <f t="shared" si="14"/>
        <v/>
      </c>
      <c r="AE26" s="283" t="str">
        <f ca="1">IF(T26="","",IF(OR(SK!AC183="",SK!AC183=0),"",SK!AF183))</f>
        <v/>
      </c>
      <c r="AF26" s="279" t="str">
        <f ca="1">IF($T26="","",COUNTIF(Lineups!AF$3:AF$52,$T26))</f>
        <v/>
      </c>
      <c r="AG26" s="282" t="str">
        <f t="shared" si="15"/>
        <v/>
      </c>
      <c r="AH26" s="279" t="str">
        <f>IF(T26="","",SUM(AC26,AF26))</f>
        <v/>
      </c>
      <c r="AI26" s="282" t="str">
        <f t="shared" si="17"/>
        <v/>
      </c>
    </row>
    <row r="27" spans="1:35">
      <c r="A27" s="115">
        <f>A26+1</f>
        <v>19</v>
      </c>
      <c r="B27" s="68" t="str">
        <f ca="1">IF(ISBLANK(Rosters!B29),"",Rosters!B29)</f>
        <v/>
      </c>
      <c r="C27" s="68" t="str">
        <f ca="1">IF(ISBLANK(Rosters!C29),"",Rosters!C29)</f>
        <v/>
      </c>
      <c r="D27" s="68" t="str">
        <f ca="1">IF($B27="","",COUNTIF(Lineups!B$3:B$52,$B27))</f>
        <v/>
      </c>
      <c r="E27" s="281" t="str">
        <f t="shared" si="1"/>
        <v/>
      </c>
      <c r="F27" s="280" t="str">
        <f ca="1">IF($B27="","",COUNTIF(Lineups!E$3:E$52,$B27))</f>
        <v/>
      </c>
      <c r="G27" s="280" t="str">
        <f ca="1">IF($B27="","",COUNTIF(Lineups!H$3:H$52,$B27))</f>
        <v/>
      </c>
      <c r="H27" s="280" t="str">
        <f ca="1">IF($B27="","",COUNTIF(Lineups!K$3:K$52,$B27))</f>
        <v/>
      </c>
      <c r="I27" s="68" t="str">
        <f>IF(B27="","",SUM(F27:H27))</f>
        <v/>
      </c>
      <c r="J27" s="281" t="str">
        <f t="shared" si="3"/>
        <v/>
      </c>
      <c r="K27" s="68" t="str">
        <f>IF(B27="","",SUM(D27,I27))</f>
        <v/>
      </c>
      <c r="L27" s="281" t="str">
        <f t="shared" si="5"/>
        <v/>
      </c>
      <c r="M27" s="284" t="str">
        <f ca="1">IF(B27="","",IF(OR(SK!E186="",SK!E186=0),"",SK!H186))</f>
        <v/>
      </c>
      <c r="N27" s="68" t="str">
        <f ca="1">IF($B27="","",COUNTIF(Lineups!N$3:N$52,$B27))</f>
        <v/>
      </c>
      <c r="O27" s="281" t="str">
        <f t="shared" si="6"/>
        <v/>
      </c>
      <c r="P27" s="68" t="str">
        <f>IF(B27="","",SUM(K27,N27))</f>
        <v/>
      </c>
      <c r="Q27" s="281" t="str">
        <f t="shared" si="8"/>
        <v/>
      </c>
      <c r="S27" s="115">
        <f>S26+1</f>
        <v>19</v>
      </c>
      <c r="T27" s="68" t="str">
        <f ca="1">IF(ISBLANK(Rosters!H29),"",Rosters!H29)</f>
        <v/>
      </c>
      <c r="U27" s="68" t="str">
        <f ca="1">IF(ISBLANK(Rosters!I29),"",Rosters!I29)</f>
        <v/>
      </c>
      <c r="V27" s="68" t="str">
        <f ca="1">IF($T27="","",COUNTIF(Lineups!T$3:T$52,$T27))</f>
        <v/>
      </c>
      <c r="W27" s="281" t="str">
        <f t="shared" si="10"/>
        <v/>
      </c>
      <c r="X27" s="280" t="str">
        <f ca="1">IF($T27="","",COUNTIF(Lineups!W$3:W$52,$T27))</f>
        <v/>
      </c>
      <c r="Y27" s="280" t="str">
        <f ca="1">IF($T27="","",COUNTIF(Lineups!Z$3:Z$52,$T27))</f>
        <v/>
      </c>
      <c r="Z27" s="280" t="str">
        <f ca="1">IF($T27="","",COUNTIF(Lineups!AC$3:AC$52,$T27))</f>
        <v/>
      </c>
      <c r="AA27" s="68" t="str">
        <f>IF(T27="","",SUM(X27:Z27))</f>
        <v/>
      </c>
      <c r="AB27" s="281" t="str">
        <f t="shared" si="12"/>
        <v/>
      </c>
      <c r="AC27" s="68" t="str">
        <f>IF(T27="","",SUM(V27,AA27))</f>
        <v/>
      </c>
      <c r="AD27" s="281" t="str">
        <f t="shared" si="14"/>
        <v/>
      </c>
      <c r="AE27" s="284" t="str">
        <f ca="1">IF(T27="","",IF(OR(SK!AC186="",SK!AC186=0),"",SK!AF186))</f>
        <v/>
      </c>
      <c r="AF27" s="68" t="str">
        <f ca="1">IF($T27="","",COUNTIF(Lineups!AF$3:AF$52,$T27))</f>
        <v/>
      </c>
      <c r="AG27" s="281" t="str">
        <f t="shared" si="15"/>
        <v/>
      </c>
      <c r="AH27" s="68" t="str">
        <f>IF(T27="","",SUM(AC27,AF27))</f>
        <v/>
      </c>
      <c r="AI27" s="281" t="str">
        <f t="shared" si="17"/>
        <v/>
      </c>
    </row>
    <row r="28" spans="1:35">
      <c r="A28" s="119">
        <f>A27+1</f>
        <v>20</v>
      </c>
      <c r="B28" s="279" t="str">
        <f ca="1">IF(ISBLANK(Rosters!B30),"",Rosters!B30)</f>
        <v/>
      </c>
      <c r="C28" s="279" t="str">
        <f ca="1">IF(ISBLANK(Rosters!C30),"",Rosters!C30)</f>
        <v/>
      </c>
      <c r="D28" s="279" t="str">
        <f ca="1">IF($B28="","",COUNTIF(Lineups!B$3:B$52,$B28))</f>
        <v/>
      </c>
      <c r="E28" s="282" t="str">
        <f t="shared" si="1"/>
        <v/>
      </c>
      <c r="F28" s="280" t="str">
        <f ca="1">IF($B28="","",COUNTIF(Lineups!E$3:E$52,$B28))</f>
        <v/>
      </c>
      <c r="G28" s="280" t="str">
        <f ca="1">IF($B28="","",COUNTIF(Lineups!H$3:H$52,$B28))</f>
        <v/>
      </c>
      <c r="H28" s="280" t="str">
        <f ca="1">IF($B28="","",COUNTIF(Lineups!K$3:K$52,$B28))</f>
        <v/>
      </c>
      <c r="I28" s="279" t="str">
        <f>IF(B28="","",SUM(F28:H28))</f>
        <v/>
      </c>
      <c r="J28" s="282" t="str">
        <f t="shared" si="3"/>
        <v/>
      </c>
      <c r="K28" s="279" t="str">
        <f>IF(B28="","",SUM(D28,I28))</f>
        <v/>
      </c>
      <c r="L28" s="282" t="str">
        <f t="shared" si="5"/>
        <v/>
      </c>
      <c r="M28" s="283" t="str">
        <f ca="1">IF(B28="","",IF(OR(SK!E189="",SK!E189=0),"",SK!H189))</f>
        <v/>
      </c>
      <c r="N28" s="279" t="str">
        <f ca="1">IF($B28="","",COUNTIF(Lineups!N$3:N$52,$B28))</f>
        <v/>
      </c>
      <c r="O28" s="282" t="str">
        <f t="shared" si="6"/>
        <v/>
      </c>
      <c r="P28" s="279" t="str">
        <f>IF(B28="","",SUM(K28,N28))</f>
        <v/>
      </c>
      <c r="Q28" s="282" t="str">
        <f t="shared" si="8"/>
        <v/>
      </c>
      <c r="S28" s="119">
        <f>S27+1</f>
        <v>20</v>
      </c>
      <c r="T28" s="279" t="str">
        <f ca="1">IF(ISBLANK(Rosters!H30),"",Rosters!H30)</f>
        <v/>
      </c>
      <c r="U28" s="279" t="str">
        <f ca="1">IF(ISBLANK(Rosters!I30),"",Rosters!I30)</f>
        <v/>
      </c>
      <c r="V28" s="279" t="str">
        <f ca="1">IF($T28="","",COUNTIF(Lineups!T$3:T$52,$T28))</f>
        <v/>
      </c>
      <c r="W28" s="282" t="str">
        <f t="shared" si="10"/>
        <v/>
      </c>
      <c r="X28" s="280" t="str">
        <f ca="1">IF($T28="","",COUNTIF(Lineups!W$3:W$52,$T28))</f>
        <v/>
      </c>
      <c r="Y28" s="280" t="str">
        <f ca="1">IF($T28="","",COUNTIF(Lineups!Z$3:Z$52,$T28))</f>
        <v/>
      </c>
      <c r="Z28" s="280" t="str">
        <f ca="1">IF($T28="","",COUNTIF(Lineups!AC$3:AC$52,$T28))</f>
        <v/>
      </c>
      <c r="AA28" s="279" t="str">
        <f>IF(T28="","",SUM(X28:Z28))</f>
        <v/>
      </c>
      <c r="AB28" s="282" t="str">
        <f t="shared" si="12"/>
        <v/>
      </c>
      <c r="AC28" s="279" t="str">
        <f>IF(T28="","",SUM(V28,AA28))</f>
        <v/>
      </c>
      <c r="AD28" s="282" t="str">
        <f t="shared" si="14"/>
        <v/>
      </c>
      <c r="AE28" s="283" t="str">
        <f ca="1">IF(T28="","",IF(OR(SK!AC189="",SK!AC189=0),"",SK!AF189))</f>
        <v/>
      </c>
      <c r="AF28" s="279" t="str">
        <f ca="1">IF($T28="","",COUNTIF(Lineups!AF$3:AF$52,$T28))</f>
        <v/>
      </c>
      <c r="AG28" s="282" t="str">
        <f t="shared" si="15"/>
        <v/>
      </c>
      <c r="AH28" s="279" t="str">
        <f>IF(T28="","",SUM(AC28,AF28))</f>
        <v/>
      </c>
      <c r="AI28" s="282" t="str">
        <f t="shared" si="17"/>
        <v/>
      </c>
    </row>
    <row r="30" spans="1:35">
      <c r="A30" s="1216" t="s">
        <v>463</v>
      </c>
      <c r="B30" s="1216"/>
      <c r="C30" s="1216"/>
      <c r="D30" s="287"/>
      <c r="E30" s="287"/>
      <c r="F30" s="287"/>
      <c r="G30" s="287"/>
      <c r="H30" s="287"/>
      <c r="I30" s="287"/>
      <c r="J30" s="287"/>
      <c r="K30" s="287"/>
      <c r="L30" s="287"/>
      <c r="M30" s="287"/>
      <c r="N30" s="287"/>
      <c r="O30" s="287"/>
      <c r="P30" s="287"/>
      <c r="Q30" s="287"/>
      <c r="S30" s="1216" t="s">
        <v>463</v>
      </c>
      <c r="T30" s="1216"/>
      <c r="U30" s="1216"/>
      <c r="V30" s="287"/>
      <c r="W30" s="287"/>
      <c r="X30" s="287"/>
      <c r="Y30" s="287"/>
      <c r="Z30" s="287"/>
      <c r="AA30" s="287"/>
      <c r="AB30" s="287"/>
      <c r="AC30" s="287"/>
      <c r="AD30" s="287"/>
      <c r="AE30" s="287"/>
      <c r="AF30" s="287"/>
      <c r="AG30" s="287"/>
      <c r="AH30" s="287"/>
      <c r="AI30" s="287"/>
    </row>
    <row r="31" spans="1:35">
      <c r="A31" s="112">
        <v>0</v>
      </c>
      <c r="B31" s="112" t="s">
        <v>280</v>
      </c>
      <c r="C31" s="112" t="s">
        <v>281</v>
      </c>
      <c r="D31" s="112" t="s">
        <v>135</v>
      </c>
      <c r="E31" s="118"/>
      <c r="F31" s="285" t="s">
        <v>98</v>
      </c>
      <c r="G31" s="285" t="s">
        <v>98</v>
      </c>
      <c r="H31" s="285" t="s">
        <v>98</v>
      </c>
      <c r="I31" s="112" t="s">
        <v>348</v>
      </c>
      <c r="J31" s="118"/>
      <c r="K31" s="112" t="s">
        <v>349</v>
      </c>
      <c r="L31" s="118"/>
      <c r="M31" s="286" t="s">
        <v>2</v>
      </c>
      <c r="N31" s="112" t="s">
        <v>134</v>
      </c>
      <c r="O31" s="118"/>
      <c r="P31" s="112" t="s">
        <v>267</v>
      </c>
      <c r="Q31" s="118"/>
      <c r="R31" s="118"/>
      <c r="S31" s="112">
        <v>0</v>
      </c>
      <c r="T31" s="112" t="s">
        <v>280</v>
      </c>
      <c r="U31" s="112" t="s">
        <v>281</v>
      </c>
      <c r="V31" s="112" t="s">
        <v>135</v>
      </c>
      <c r="W31" s="118"/>
      <c r="X31" s="285" t="s">
        <v>98</v>
      </c>
      <c r="Y31" s="285" t="s">
        <v>98</v>
      </c>
      <c r="Z31" s="285" t="s">
        <v>98</v>
      </c>
      <c r="AA31" s="112" t="s">
        <v>348</v>
      </c>
      <c r="AB31" s="118"/>
      <c r="AC31" s="112" t="s">
        <v>349</v>
      </c>
      <c r="AD31" s="118"/>
      <c r="AE31" s="286" t="s">
        <v>2</v>
      </c>
      <c r="AF31" s="112" t="s">
        <v>134</v>
      </c>
      <c r="AG31" s="118"/>
      <c r="AH31" s="112" t="s">
        <v>267</v>
      </c>
      <c r="AI31" s="118"/>
    </row>
    <row r="32" spans="1:35">
      <c r="A32" s="115">
        <f t="shared" ref="A32:A46" si="18">A31+1</f>
        <v>1</v>
      </c>
      <c r="B32" s="68" t="str">
        <f t="shared" ref="B32:C46" si="19">B9</f>
        <v>00</v>
      </c>
      <c r="C32" s="68" t="str">
        <f t="shared" si="19"/>
        <v>Professor Booty</v>
      </c>
      <c r="D32" s="68">
        <f t="shared" ref="D32:D51" si="20">IF($B32="","",D55-D78)</f>
        <v>0</v>
      </c>
      <c r="F32" s="280">
        <f t="shared" ref="F32:H51" ca="1" si="21">IF($B32="","",F55-F78)</f>
        <v>-5</v>
      </c>
      <c r="G32" s="280">
        <f t="shared" ca="1" si="21"/>
        <v>-1</v>
      </c>
      <c r="H32" s="280">
        <f t="shared" ca="1" si="21"/>
        <v>-15</v>
      </c>
      <c r="I32" s="68">
        <f ca="1">IF(B32="","",SUM(F32:H32))</f>
        <v>-21</v>
      </c>
      <c r="K32" s="68">
        <f ca="1">IF(B32="","",SUM(D32,I32))</f>
        <v>-21</v>
      </c>
      <c r="N32" s="68">
        <f t="shared" ref="N32:N51" si="22">IF($B32="","",N55-N78)</f>
        <v>0</v>
      </c>
      <c r="P32" s="68">
        <f ca="1">IF(B32="","",SUM(K32,N32))</f>
        <v>-21</v>
      </c>
      <c r="S32" s="115">
        <f t="shared" ref="S32:S46" si="23">S31+1</f>
        <v>1</v>
      </c>
      <c r="T32" s="68" t="str">
        <f t="shared" ref="T32:U46" si="24">T9</f>
        <v>0</v>
      </c>
      <c r="U32" s="68" t="str">
        <f t="shared" si="24"/>
        <v>Vicious Vixen</v>
      </c>
      <c r="V32" s="68">
        <f t="shared" ref="V32:V51" si="25">IF($T32="","",V55-V78)</f>
        <v>0</v>
      </c>
      <c r="X32" s="280">
        <f t="shared" ref="X32:Z51" si="26">IF($T32="","",X55-X78)</f>
        <v>0</v>
      </c>
      <c r="Y32" s="280">
        <f t="shared" ca="1" si="26"/>
        <v>6</v>
      </c>
      <c r="Z32" s="280">
        <f t="shared" ca="1" si="26"/>
        <v>9</v>
      </c>
      <c r="AA32" s="68">
        <f ca="1">IF(T32="","",SUM(X32:Z32))</f>
        <v>15</v>
      </c>
      <c r="AC32" s="68">
        <f ca="1">IF(T32="","",SUM(V32,AA32))</f>
        <v>15</v>
      </c>
      <c r="AF32" s="68">
        <f t="shared" ref="AF32:AF51" si="27">IF($T32="","",AF55-AF78)</f>
        <v>0</v>
      </c>
      <c r="AH32" s="68">
        <f ca="1">IF(T32="","",SUM(AC32,AF32))</f>
        <v>15</v>
      </c>
    </row>
    <row r="33" spans="1:34">
      <c r="A33" s="119">
        <f t="shared" si="18"/>
        <v>2</v>
      </c>
      <c r="B33" s="279" t="str">
        <f t="shared" si="19"/>
        <v>4</v>
      </c>
      <c r="C33" s="279" t="str">
        <f t="shared" si="19"/>
        <v>CoCo Sparx</v>
      </c>
      <c r="D33" s="279">
        <f t="shared" si="20"/>
        <v>0</v>
      </c>
      <c r="F33" s="280">
        <f t="shared" ca="1" si="21"/>
        <v>-7</v>
      </c>
      <c r="G33" s="280">
        <f t="shared" ca="1" si="21"/>
        <v>-2</v>
      </c>
      <c r="H33" s="280">
        <f t="shared" ca="1" si="21"/>
        <v>0</v>
      </c>
      <c r="I33" s="279">
        <f t="shared" ref="I33:I46" ca="1" si="28">IF(B33="","",SUM(F33:H33))</f>
        <v>-9</v>
      </c>
      <c r="K33" s="279">
        <f t="shared" ref="K33:K46" ca="1" si="29">IF(B33="","",SUM(D33,I33))</f>
        <v>-9</v>
      </c>
      <c r="N33" s="279">
        <f t="shared" si="22"/>
        <v>0</v>
      </c>
      <c r="P33" s="279">
        <f t="shared" ref="P33:P46" ca="1" si="30">IF(B33="","",SUM(K33,N33))</f>
        <v>-9</v>
      </c>
      <c r="S33" s="119">
        <f t="shared" si="23"/>
        <v>2</v>
      </c>
      <c r="T33" s="279" t="str">
        <f t="shared" si="24"/>
        <v>3CC</v>
      </c>
      <c r="U33" s="279" t="str">
        <f t="shared" si="24"/>
        <v>Roxanna Hardplace</v>
      </c>
      <c r="V33" s="279">
        <f t="shared" ca="1" si="25"/>
        <v>9</v>
      </c>
      <c r="X33" s="280">
        <f t="shared" si="26"/>
        <v>0</v>
      </c>
      <c r="Y33" s="280">
        <f t="shared" si="26"/>
        <v>0</v>
      </c>
      <c r="Z33" s="280">
        <f t="shared" si="26"/>
        <v>0</v>
      </c>
      <c r="AA33" s="279">
        <f t="shared" ref="AA33:AA46" si="31">IF(T33="","",SUM(X33:Z33))</f>
        <v>0</v>
      </c>
      <c r="AC33" s="279">
        <f t="shared" ref="AC33:AC46" ca="1" si="32">IF(T33="","",SUM(V33,AA33))</f>
        <v>9</v>
      </c>
      <c r="AF33" s="279">
        <f t="shared" ca="1" si="27"/>
        <v>7</v>
      </c>
      <c r="AH33" s="279">
        <f t="shared" ref="AH33:AH46" ca="1" si="33">IF(T33="","",SUM(AC33,AF33))</f>
        <v>16</v>
      </c>
    </row>
    <row r="34" spans="1:34">
      <c r="A34" s="115">
        <f t="shared" si="18"/>
        <v>3</v>
      </c>
      <c r="B34" s="68" t="str">
        <f t="shared" si="19"/>
        <v>10</v>
      </c>
      <c r="C34" s="68" t="str">
        <f t="shared" si="19"/>
        <v>Take-Out</v>
      </c>
      <c r="D34" s="68">
        <f t="shared" si="20"/>
        <v>0</v>
      </c>
      <c r="F34" s="280">
        <f t="shared" ca="1" si="21"/>
        <v>3</v>
      </c>
      <c r="G34" s="280">
        <f t="shared" ca="1" si="21"/>
        <v>-19</v>
      </c>
      <c r="H34" s="280">
        <f t="shared" ca="1" si="21"/>
        <v>-3</v>
      </c>
      <c r="I34" s="68">
        <f t="shared" ca="1" si="28"/>
        <v>-19</v>
      </c>
      <c r="K34" s="68">
        <f t="shared" ca="1" si="29"/>
        <v>-19</v>
      </c>
      <c r="N34" s="68">
        <f t="shared" si="22"/>
        <v>0</v>
      </c>
      <c r="P34" s="68">
        <f t="shared" ca="1" si="30"/>
        <v>-19</v>
      </c>
      <c r="S34" s="115">
        <f t="shared" si="23"/>
        <v>3</v>
      </c>
      <c r="T34" s="68" t="str">
        <f t="shared" si="24"/>
        <v>5</v>
      </c>
      <c r="U34" s="68" t="str">
        <f t="shared" si="24"/>
        <v>Sista Slit'chya</v>
      </c>
      <c r="V34" s="68">
        <f t="shared" si="25"/>
        <v>0</v>
      </c>
      <c r="X34" s="280">
        <f t="shared" si="26"/>
        <v>0</v>
      </c>
      <c r="Y34" s="280">
        <f t="shared" si="26"/>
        <v>0</v>
      </c>
      <c r="Z34" s="280">
        <f t="shared" si="26"/>
        <v>0</v>
      </c>
      <c r="AA34" s="68">
        <f t="shared" si="31"/>
        <v>0</v>
      </c>
      <c r="AC34" s="68">
        <f t="shared" si="32"/>
        <v>0</v>
      </c>
      <c r="AF34" s="68">
        <f t="shared" ca="1" si="27"/>
        <v>13</v>
      </c>
      <c r="AH34" s="68">
        <f t="shared" ca="1" si="33"/>
        <v>13</v>
      </c>
    </row>
    <row r="35" spans="1:34">
      <c r="A35" s="119">
        <f t="shared" si="18"/>
        <v>4</v>
      </c>
      <c r="B35" s="279" t="str">
        <f t="shared" si="19"/>
        <v>16</v>
      </c>
      <c r="C35" s="279" t="str">
        <f t="shared" si="19"/>
        <v>Killustrator</v>
      </c>
      <c r="D35" s="279">
        <f t="shared" si="20"/>
        <v>0</v>
      </c>
      <c r="F35" s="280">
        <f t="shared" ca="1" si="21"/>
        <v>-13</v>
      </c>
      <c r="G35" s="280">
        <f t="shared" ca="1" si="21"/>
        <v>-4</v>
      </c>
      <c r="H35" s="280">
        <f t="shared" ca="1" si="21"/>
        <v>0</v>
      </c>
      <c r="I35" s="279">
        <f t="shared" ca="1" si="28"/>
        <v>-17</v>
      </c>
      <c r="K35" s="279">
        <f t="shared" ca="1" si="29"/>
        <v>-17</v>
      </c>
      <c r="N35" s="279">
        <f t="shared" si="22"/>
        <v>0</v>
      </c>
      <c r="P35" s="279">
        <f t="shared" ca="1" si="30"/>
        <v>-17</v>
      </c>
      <c r="S35" s="119">
        <f t="shared" si="23"/>
        <v>4</v>
      </c>
      <c r="T35" s="279" t="str">
        <f t="shared" si="24"/>
        <v>6</v>
      </c>
      <c r="U35" s="279" t="str">
        <f t="shared" si="24"/>
        <v>Elle McFearsome</v>
      </c>
      <c r="V35" s="279">
        <f t="shared" ca="1" si="25"/>
        <v>20</v>
      </c>
      <c r="X35" s="280">
        <f t="shared" si="26"/>
        <v>0</v>
      </c>
      <c r="Y35" s="280">
        <f t="shared" si="26"/>
        <v>0</v>
      </c>
      <c r="Z35" s="280">
        <f t="shared" si="26"/>
        <v>0</v>
      </c>
      <c r="AA35" s="279">
        <f t="shared" si="31"/>
        <v>0</v>
      </c>
      <c r="AC35" s="279">
        <f t="shared" ca="1" si="32"/>
        <v>20</v>
      </c>
      <c r="AF35" s="279">
        <f t="shared" si="27"/>
        <v>0</v>
      </c>
      <c r="AH35" s="279">
        <f t="shared" ca="1" si="33"/>
        <v>20</v>
      </c>
    </row>
    <row r="36" spans="1:34">
      <c r="A36" s="115">
        <f t="shared" si="18"/>
        <v>5</v>
      </c>
      <c r="B36" s="68" t="str">
        <f t="shared" si="19"/>
        <v>45</v>
      </c>
      <c r="C36" s="68" t="str">
        <f t="shared" si="19"/>
        <v>Halochic</v>
      </c>
      <c r="D36" s="68">
        <f t="shared" si="20"/>
        <v>0</v>
      </c>
      <c r="F36" s="280">
        <f t="shared" ca="1" si="21"/>
        <v>-8</v>
      </c>
      <c r="G36" s="280">
        <f t="shared" ca="1" si="21"/>
        <v>-8</v>
      </c>
      <c r="H36" s="280">
        <f t="shared" ca="1" si="21"/>
        <v>-8</v>
      </c>
      <c r="I36" s="68">
        <f t="shared" ca="1" si="28"/>
        <v>-24</v>
      </c>
      <c r="K36" s="68">
        <f t="shared" ca="1" si="29"/>
        <v>-24</v>
      </c>
      <c r="N36" s="68">
        <f t="shared" si="22"/>
        <v>0</v>
      </c>
      <c r="P36" s="68">
        <f t="shared" ca="1" si="30"/>
        <v>-24</v>
      </c>
      <c r="S36" s="115">
        <f t="shared" si="23"/>
        <v>5</v>
      </c>
      <c r="T36" s="68" t="str">
        <f t="shared" si="24"/>
        <v>10</v>
      </c>
      <c r="U36" s="68" t="str">
        <f t="shared" si="24"/>
        <v>Rock Candy</v>
      </c>
      <c r="V36" s="68">
        <f t="shared" si="25"/>
        <v>0</v>
      </c>
      <c r="X36" s="280">
        <f t="shared" si="26"/>
        <v>0</v>
      </c>
      <c r="Y36" s="280">
        <f t="shared" si="26"/>
        <v>0</v>
      </c>
      <c r="Z36" s="280">
        <f t="shared" si="26"/>
        <v>0</v>
      </c>
      <c r="AA36" s="68">
        <f t="shared" si="31"/>
        <v>0</v>
      </c>
      <c r="AC36" s="68">
        <f t="shared" si="32"/>
        <v>0</v>
      </c>
      <c r="AF36" s="68">
        <f t="shared" si="27"/>
        <v>0</v>
      </c>
      <c r="AH36" s="68">
        <f t="shared" si="33"/>
        <v>0</v>
      </c>
    </row>
    <row r="37" spans="1:34">
      <c r="A37" s="119">
        <f t="shared" si="18"/>
        <v>6</v>
      </c>
      <c r="B37" s="279" t="str">
        <f t="shared" si="19"/>
        <v>47</v>
      </c>
      <c r="C37" s="279" t="str">
        <f t="shared" si="19"/>
        <v>Ivanna Destroya</v>
      </c>
      <c r="D37" s="279">
        <f t="shared" ca="1" si="20"/>
        <v>-38</v>
      </c>
      <c r="F37" s="280">
        <f t="shared" si="21"/>
        <v>0</v>
      </c>
      <c r="G37" s="280">
        <f t="shared" ca="1" si="21"/>
        <v>-14</v>
      </c>
      <c r="H37" s="280">
        <f t="shared" si="21"/>
        <v>0</v>
      </c>
      <c r="I37" s="279">
        <f t="shared" ca="1" si="28"/>
        <v>-14</v>
      </c>
      <c r="K37" s="279">
        <f t="shared" ca="1" si="29"/>
        <v>-52</v>
      </c>
      <c r="N37" s="279">
        <f t="shared" si="22"/>
        <v>0</v>
      </c>
      <c r="P37" s="279">
        <f t="shared" ca="1" si="30"/>
        <v>-52</v>
      </c>
      <c r="S37" s="119">
        <f t="shared" si="23"/>
        <v>6</v>
      </c>
      <c r="T37" s="279" t="str">
        <f t="shared" si="24"/>
        <v>28</v>
      </c>
      <c r="U37" s="279" t="str">
        <f t="shared" si="24"/>
        <v>Racer McChaseHer</v>
      </c>
      <c r="V37" s="279">
        <f t="shared" si="25"/>
        <v>0</v>
      </c>
      <c r="X37" s="280">
        <f t="shared" ca="1" si="26"/>
        <v>14</v>
      </c>
      <c r="Y37" s="280">
        <f t="shared" ca="1" si="26"/>
        <v>3</v>
      </c>
      <c r="Z37" s="280">
        <f t="shared" ca="1" si="26"/>
        <v>22</v>
      </c>
      <c r="AA37" s="279">
        <f t="shared" ca="1" si="31"/>
        <v>39</v>
      </c>
      <c r="AC37" s="279">
        <f t="shared" ca="1" si="32"/>
        <v>39</v>
      </c>
      <c r="AF37" s="279">
        <f t="shared" ca="1" si="27"/>
        <v>2</v>
      </c>
      <c r="AH37" s="279">
        <f t="shared" ca="1" si="33"/>
        <v>41</v>
      </c>
    </row>
    <row r="38" spans="1:34">
      <c r="A38" s="115">
        <f t="shared" si="18"/>
        <v>7</v>
      </c>
      <c r="B38" s="68" t="str">
        <f t="shared" si="19"/>
        <v>53</v>
      </c>
      <c r="C38" s="68" t="str">
        <f t="shared" si="19"/>
        <v>Soul Eater</v>
      </c>
      <c r="D38" s="68">
        <f t="shared" ca="1" si="20"/>
        <v>2</v>
      </c>
      <c r="F38" s="280">
        <f t="shared" ca="1" si="21"/>
        <v>-4</v>
      </c>
      <c r="G38" s="280">
        <f t="shared" si="21"/>
        <v>0</v>
      </c>
      <c r="H38" s="280">
        <f t="shared" ca="1" si="21"/>
        <v>-21</v>
      </c>
      <c r="I38" s="68">
        <f t="shared" ca="1" si="28"/>
        <v>-25</v>
      </c>
      <c r="K38" s="68">
        <f t="shared" ca="1" si="29"/>
        <v>-23</v>
      </c>
      <c r="N38" s="68">
        <f t="shared" si="22"/>
        <v>0</v>
      </c>
      <c r="P38" s="68">
        <f t="shared" ca="1" si="30"/>
        <v>-23</v>
      </c>
      <c r="S38" s="115">
        <f t="shared" si="23"/>
        <v>7</v>
      </c>
      <c r="T38" s="68" t="str">
        <f t="shared" si="24"/>
        <v>33 1/3</v>
      </c>
      <c r="U38" s="68" t="str">
        <f t="shared" si="24"/>
        <v>Cookie Rumble</v>
      </c>
      <c r="V38" s="68">
        <f t="shared" si="25"/>
        <v>0</v>
      </c>
      <c r="X38" s="280">
        <f t="shared" ca="1" si="26"/>
        <v>7</v>
      </c>
      <c r="Y38" s="280">
        <f t="shared" ca="1" si="26"/>
        <v>3</v>
      </c>
      <c r="Z38" s="280">
        <f t="shared" ca="1" si="26"/>
        <v>6</v>
      </c>
      <c r="AA38" s="68">
        <f t="shared" ca="1" si="31"/>
        <v>16</v>
      </c>
      <c r="AC38" s="68">
        <f t="shared" ca="1" si="32"/>
        <v>16</v>
      </c>
      <c r="AF38" s="68">
        <f t="shared" ca="1" si="27"/>
        <v>23</v>
      </c>
      <c r="AH38" s="68">
        <f t="shared" ca="1" si="33"/>
        <v>39</v>
      </c>
    </row>
    <row r="39" spans="1:34">
      <c r="A39" s="119">
        <f t="shared" si="18"/>
        <v>8</v>
      </c>
      <c r="B39" s="279" t="str">
        <f t="shared" si="19"/>
        <v>71</v>
      </c>
      <c r="C39" s="279" t="str">
        <f t="shared" si="19"/>
        <v>e. gargiulo</v>
      </c>
      <c r="D39" s="279">
        <f t="shared" si="20"/>
        <v>0</v>
      </c>
      <c r="F39" s="280">
        <f t="shared" si="21"/>
        <v>0</v>
      </c>
      <c r="G39" s="280">
        <f t="shared" si="21"/>
        <v>0</v>
      </c>
      <c r="H39" s="280">
        <f t="shared" si="21"/>
        <v>0</v>
      </c>
      <c r="I39" s="279">
        <f t="shared" si="28"/>
        <v>0</v>
      </c>
      <c r="K39" s="279">
        <f t="shared" si="29"/>
        <v>0</v>
      </c>
      <c r="N39" s="279">
        <f t="shared" ca="1" si="22"/>
        <v>-1</v>
      </c>
      <c r="P39" s="279">
        <f t="shared" ca="1" si="30"/>
        <v>-1</v>
      </c>
      <c r="S39" s="119">
        <f t="shared" si="23"/>
        <v>8</v>
      </c>
      <c r="T39" s="279" t="str">
        <f t="shared" si="24"/>
        <v>46</v>
      </c>
      <c r="U39" s="279" t="str">
        <f t="shared" si="24"/>
        <v>Fatal Femme</v>
      </c>
      <c r="V39" s="279">
        <f t="shared" si="25"/>
        <v>0</v>
      </c>
      <c r="X39" s="280">
        <f t="shared" ca="1" si="26"/>
        <v>7</v>
      </c>
      <c r="Y39" s="280">
        <f t="shared" ca="1" si="26"/>
        <v>23</v>
      </c>
      <c r="Z39" s="280">
        <f t="shared" ca="1" si="26"/>
        <v>0</v>
      </c>
      <c r="AA39" s="279">
        <f t="shared" ca="1" si="31"/>
        <v>30</v>
      </c>
      <c r="AC39" s="279">
        <f t="shared" ca="1" si="32"/>
        <v>30</v>
      </c>
      <c r="AF39" s="279">
        <f t="shared" si="27"/>
        <v>0</v>
      </c>
      <c r="AH39" s="279">
        <f t="shared" ca="1" si="33"/>
        <v>30</v>
      </c>
    </row>
    <row r="40" spans="1:34">
      <c r="A40" s="115">
        <f t="shared" si="18"/>
        <v>9</v>
      </c>
      <c r="B40" s="68" t="str">
        <f t="shared" si="19"/>
        <v>68</v>
      </c>
      <c r="C40" s="68" t="str">
        <f t="shared" si="19"/>
        <v>Stroker Ace</v>
      </c>
      <c r="D40" s="68">
        <f t="shared" si="20"/>
        <v>0</v>
      </c>
      <c r="F40" s="280">
        <f t="shared" ca="1" si="21"/>
        <v>-19</v>
      </c>
      <c r="G40" s="280">
        <f t="shared" si="21"/>
        <v>0</v>
      </c>
      <c r="H40" s="280">
        <f t="shared" si="21"/>
        <v>0</v>
      </c>
      <c r="I40" s="68">
        <f t="shared" ca="1" si="28"/>
        <v>-19</v>
      </c>
      <c r="K40" s="68">
        <f t="shared" ca="1" si="29"/>
        <v>-19</v>
      </c>
      <c r="N40" s="68">
        <f t="shared" ca="1" si="22"/>
        <v>-15</v>
      </c>
      <c r="P40" s="68">
        <f t="shared" ca="1" si="30"/>
        <v>-34</v>
      </c>
      <c r="S40" s="115">
        <f t="shared" si="23"/>
        <v>9</v>
      </c>
      <c r="T40" s="68" t="str">
        <f t="shared" si="24"/>
        <v>68</v>
      </c>
      <c r="U40" s="68" t="str">
        <f t="shared" si="24"/>
        <v>Summers Eve-L</v>
      </c>
      <c r="V40" s="68">
        <f t="shared" si="25"/>
        <v>0</v>
      </c>
      <c r="X40" s="280">
        <f t="shared" ca="1" si="26"/>
        <v>3</v>
      </c>
      <c r="Y40" s="280">
        <f t="shared" ca="1" si="26"/>
        <v>1</v>
      </c>
      <c r="Z40" s="280">
        <f t="shared" ca="1" si="26"/>
        <v>1</v>
      </c>
      <c r="AA40" s="68">
        <f t="shared" ca="1" si="31"/>
        <v>5</v>
      </c>
      <c r="AC40" s="68">
        <f t="shared" ca="1" si="32"/>
        <v>5</v>
      </c>
      <c r="AF40" s="68">
        <f t="shared" si="27"/>
        <v>0</v>
      </c>
      <c r="AH40" s="68">
        <f t="shared" ca="1" si="33"/>
        <v>5</v>
      </c>
    </row>
    <row r="41" spans="1:34">
      <c r="A41" s="119">
        <f t="shared" si="18"/>
        <v>10</v>
      </c>
      <c r="B41" s="279" t="str">
        <f t="shared" si="19"/>
        <v>69</v>
      </c>
      <c r="C41" s="279" t="str">
        <f t="shared" si="19"/>
        <v>Dagney Taghurt</v>
      </c>
      <c r="D41" s="279">
        <f t="shared" si="20"/>
        <v>0</v>
      </c>
      <c r="F41" s="280">
        <f t="shared" ca="1" si="21"/>
        <v>-3</v>
      </c>
      <c r="G41" s="280">
        <f t="shared" ca="1" si="21"/>
        <v>-4</v>
      </c>
      <c r="H41" s="280">
        <f t="shared" ca="1" si="21"/>
        <v>-1</v>
      </c>
      <c r="I41" s="279">
        <f t="shared" ca="1" si="28"/>
        <v>-8</v>
      </c>
      <c r="K41" s="279">
        <f t="shared" ca="1" si="29"/>
        <v>-8</v>
      </c>
      <c r="N41" s="279">
        <f t="shared" si="22"/>
        <v>0</v>
      </c>
      <c r="P41" s="279">
        <f t="shared" ca="1" si="30"/>
        <v>-8</v>
      </c>
      <c r="S41" s="119">
        <f t="shared" si="23"/>
        <v>10</v>
      </c>
      <c r="T41" s="279" t="str">
        <f t="shared" si="24"/>
        <v>I75</v>
      </c>
      <c r="U41" s="279" t="str">
        <f t="shared" si="24"/>
        <v>Diesel Doll</v>
      </c>
      <c r="V41" s="279">
        <f t="shared" si="25"/>
        <v>0</v>
      </c>
      <c r="X41" s="280">
        <f t="shared" ca="1" si="26"/>
        <v>22</v>
      </c>
      <c r="Y41" s="280">
        <f t="shared" ca="1" si="26"/>
        <v>4</v>
      </c>
      <c r="Z41" s="280">
        <f t="shared" ca="1" si="26"/>
        <v>11</v>
      </c>
      <c r="AA41" s="279">
        <f t="shared" ca="1" si="31"/>
        <v>37</v>
      </c>
      <c r="AC41" s="279">
        <f t="shared" ca="1" si="32"/>
        <v>37</v>
      </c>
      <c r="AF41" s="279">
        <f t="shared" si="27"/>
        <v>0</v>
      </c>
      <c r="AH41" s="279">
        <f t="shared" ca="1" si="33"/>
        <v>37</v>
      </c>
    </row>
    <row r="42" spans="1:34">
      <c r="A42" s="115">
        <f t="shared" si="18"/>
        <v>11</v>
      </c>
      <c r="B42" s="68" t="str">
        <f t="shared" si="19"/>
        <v>80mph</v>
      </c>
      <c r="C42" s="68" t="str">
        <f t="shared" si="19"/>
        <v>Pretty Scarrie</v>
      </c>
      <c r="D42" s="68">
        <f t="shared" si="20"/>
        <v>0</v>
      </c>
      <c r="F42" s="280">
        <f t="shared" si="21"/>
        <v>0</v>
      </c>
      <c r="G42" s="280">
        <f t="shared" si="21"/>
        <v>0</v>
      </c>
      <c r="H42" s="280">
        <f t="shared" si="21"/>
        <v>0</v>
      </c>
      <c r="I42" s="68">
        <f t="shared" si="28"/>
        <v>0</v>
      </c>
      <c r="K42" s="68">
        <f t="shared" si="29"/>
        <v>0</v>
      </c>
      <c r="N42" s="68">
        <f t="shared" si="22"/>
        <v>0</v>
      </c>
      <c r="P42" s="68">
        <f t="shared" si="30"/>
        <v>0</v>
      </c>
      <c r="S42" s="115">
        <f t="shared" si="23"/>
        <v>11</v>
      </c>
      <c r="T42" s="68" t="str">
        <f t="shared" si="24"/>
        <v>100</v>
      </c>
      <c r="U42" s="68" t="str">
        <f t="shared" si="24"/>
        <v>Polly Fester</v>
      </c>
      <c r="V42" s="68">
        <f t="shared" si="25"/>
        <v>0</v>
      </c>
      <c r="X42" s="280">
        <f t="shared" ca="1" si="26"/>
        <v>3</v>
      </c>
      <c r="Y42" s="280">
        <f t="shared" ca="1" si="26"/>
        <v>-6</v>
      </c>
      <c r="Z42" s="280">
        <f t="shared" ca="1" si="26"/>
        <v>0</v>
      </c>
      <c r="AA42" s="68">
        <f t="shared" ca="1" si="31"/>
        <v>-3</v>
      </c>
      <c r="AC42" s="68">
        <f t="shared" ca="1" si="32"/>
        <v>-3</v>
      </c>
      <c r="AF42" s="68">
        <f t="shared" si="27"/>
        <v>0</v>
      </c>
      <c r="AH42" s="68">
        <f t="shared" ca="1" si="33"/>
        <v>-3</v>
      </c>
    </row>
    <row r="43" spans="1:34">
      <c r="A43" s="119">
        <f t="shared" si="18"/>
        <v>12</v>
      </c>
      <c r="B43" s="279" t="str">
        <f t="shared" si="19"/>
        <v>99</v>
      </c>
      <c r="C43" s="279" t="str">
        <f t="shared" si="19"/>
        <v>Skank Williams</v>
      </c>
      <c r="D43" s="279">
        <f t="shared" si="20"/>
        <v>0</v>
      </c>
      <c r="F43" s="280">
        <f t="shared" ca="1" si="21"/>
        <v>3</v>
      </c>
      <c r="G43" s="280">
        <f t="shared" si="21"/>
        <v>0</v>
      </c>
      <c r="H43" s="280">
        <f t="shared" ca="1" si="21"/>
        <v>-5</v>
      </c>
      <c r="I43" s="279">
        <f t="shared" ca="1" si="28"/>
        <v>-2</v>
      </c>
      <c r="K43" s="279">
        <f t="shared" ca="1" si="29"/>
        <v>-2</v>
      </c>
      <c r="N43" s="279">
        <f t="shared" si="22"/>
        <v>0</v>
      </c>
      <c r="P43" s="279">
        <f t="shared" ca="1" si="30"/>
        <v>-2</v>
      </c>
      <c r="S43" s="119">
        <f t="shared" si="23"/>
        <v>12</v>
      </c>
      <c r="T43" s="279" t="str">
        <f t="shared" si="24"/>
        <v>303</v>
      </c>
      <c r="U43" s="279" t="str">
        <f t="shared" si="24"/>
        <v>Bruisie Siouxxx</v>
      </c>
      <c r="V43" s="279">
        <f t="shared" si="25"/>
        <v>0</v>
      </c>
      <c r="X43" s="280">
        <f t="shared" ca="1" si="26"/>
        <v>0</v>
      </c>
      <c r="Y43" s="280">
        <f t="shared" ca="1" si="26"/>
        <v>22</v>
      </c>
      <c r="Z43" s="280">
        <f t="shared" ca="1" si="26"/>
        <v>4</v>
      </c>
      <c r="AA43" s="279">
        <f t="shared" ca="1" si="31"/>
        <v>26</v>
      </c>
      <c r="AC43" s="279">
        <f t="shared" ca="1" si="32"/>
        <v>26</v>
      </c>
      <c r="AF43" s="279">
        <f t="shared" si="27"/>
        <v>0</v>
      </c>
      <c r="AH43" s="279">
        <f t="shared" ca="1" si="33"/>
        <v>26</v>
      </c>
    </row>
    <row r="44" spans="1:34">
      <c r="A44" s="115">
        <f t="shared" si="18"/>
        <v>13</v>
      </c>
      <c r="B44" s="68" t="str">
        <f t="shared" si="19"/>
        <v>96</v>
      </c>
      <c r="C44" s="68" t="str">
        <f t="shared" si="19"/>
        <v>Finnish-Her</v>
      </c>
      <c r="D44" s="68">
        <f t="shared" si="20"/>
        <v>0</v>
      </c>
      <c r="F44" s="280">
        <f t="shared" ca="1" si="21"/>
        <v>-3</v>
      </c>
      <c r="G44" s="280">
        <f t="shared" si="21"/>
        <v>0</v>
      </c>
      <c r="H44" s="280">
        <f t="shared" ca="1" si="21"/>
        <v>-3</v>
      </c>
      <c r="I44" s="68">
        <f t="shared" ca="1" si="28"/>
        <v>-6</v>
      </c>
      <c r="K44" s="68">
        <f t="shared" ca="1" si="29"/>
        <v>-6</v>
      </c>
      <c r="N44" s="68">
        <f t="shared" si="22"/>
        <v>0</v>
      </c>
      <c r="P44" s="68">
        <f t="shared" ca="1" si="30"/>
        <v>-6</v>
      </c>
      <c r="S44" s="115">
        <f t="shared" si="23"/>
        <v>13</v>
      </c>
      <c r="T44" s="68" t="str">
        <f t="shared" si="24"/>
        <v>989</v>
      </c>
      <c r="U44" s="68" t="str">
        <f t="shared" si="24"/>
        <v>Sarah Hipel</v>
      </c>
      <c r="V44" s="68">
        <f t="shared" si="25"/>
        <v>0</v>
      </c>
      <c r="X44" s="280">
        <f t="shared" si="26"/>
        <v>0</v>
      </c>
      <c r="Y44" s="280">
        <f t="shared" si="26"/>
        <v>0</v>
      </c>
      <c r="Z44" s="280">
        <f t="shared" si="26"/>
        <v>0</v>
      </c>
      <c r="AA44" s="68">
        <f t="shared" si="31"/>
        <v>0</v>
      </c>
      <c r="AC44" s="68">
        <f t="shared" si="32"/>
        <v>0</v>
      </c>
      <c r="AF44" s="68">
        <f t="shared" ca="1" si="27"/>
        <v>9</v>
      </c>
      <c r="AH44" s="68">
        <f t="shared" ca="1" si="33"/>
        <v>9</v>
      </c>
    </row>
    <row r="45" spans="1:34">
      <c r="A45" s="119">
        <f t="shared" si="18"/>
        <v>14</v>
      </c>
      <c r="B45" s="279" t="str">
        <f t="shared" si="19"/>
        <v>fish</v>
      </c>
      <c r="C45" s="279" t="str">
        <f t="shared" si="19"/>
        <v>Eva Lucien</v>
      </c>
      <c r="D45" s="279">
        <f t="shared" si="20"/>
        <v>0</v>
      </c>
      <c r="F45" s="280">
        <f t="shared" si="21"/>
        <v>0</v>
      </c>
      <c r="G45" s="280">
        <f t="shared" si="21"/>
        <v>0</v>
      </c>
      <c r="H45" s="280">
        <f t="shared" si="21"/>
        <v>0</v>
      </c>
      <c r="I45" s="279">
        <f t="shared" si="28"/>
        <v>0</v>
      </c>
      <c r="K45" s="279">
        <f t="shared" si="29"/>
        <v>0</v>
      </c>
      <c r="N45" s="279">
        <f t="shared" ca="1" si="22"/>
        <v>-40</v>
      </c>
      <c r="P45" s="279">
        <f t="shared" ca="1" si="30"/>
        <v>-40</v>
      </c>
      <c r="S45" s="119">
        <f t="shared" si="23"/>
        <v>14</v>
      </c>
      <c r="T45" s="279" t="str">
        <f t="shared" si="24"/>
        <v>247</v>
      </c>
      <c r="U45" s="279" t="str">
        <f t="shared" si="24"/>
        <v>boo d. livers</v>
      </c>
      <c r="V45" s="279">
        <f t="shared" si="25"/>
        <v>0</v>
      </c>
      <c r="X45" s="280">
        <f t="shared" si="26"/>
        <v>0</v>
      </c>
      <c r="Y45" s="280">
        <f t="shared" si="26"/>
        <v>0</v>
      </c>
      <c r="Z45" s="280">
        <f t="shared" si="26"/>
        <v>0</v>
      </c>
      <c r="AA45" s="279">
        <f t="shared" si="31"/>
        <v>0</v>
      </c>
      <c r="AC45" s="279">
        <f t="shared" si="32"/>
        <v>0</v>
      </c>
      <c r="AF45" s="279">
        <f t="shared" ca="1" si="27"/>
        <v>2</v>
      </c>
      <c r="AH45" s="279">
        <f t="shared" ca="1" si="33"/>
        <v>2</v>
      </c>
    </row>
    <row r="46" spans="1:34">
      <c r="A46" s="115">
        <f t="shared" si="18"/>
        <v>15</v>
      </c>
      <c r="B46" s="68" t="str">
        <f t="shared" si="19"/>
        <v/>
      </c>
      <c r="C46" s="68" t="str">
        <f t="shared" si="19"/>
        <v/>
      </c>
      <c r="D46" s="68" t="str">
        <f t="shared" si="20"/>
        <v/>
      </c>
      <c r="F46" s="280" t="str">
        <f t="shared" si="21"/>
        <v/>
      </c>
      <c r="G46" s="280" t="str">
        <f t="shared" si="21"/>
        <v/>
      </c>
      <c r="H46" s="280" t="str">
        <f t="shared" si="21"/>
        <v/>
      </c>
      <c r="I46" s="68" t="str">
        <f t="shared" si="28"/>
        <v/>
      </c>
      <c r="K46" s="68" t="str">
        <f t="shared" si="29"/>
        <v/>
      </c>
      <c r="N46" s="68" t="str">
        <f t="shared" si="22"/>
        <v/>
      </c>
      <c r="P46" s="68" t="str">
        <f t="shared" si="30"/>
        <v/>
      </c>
      <c r="S46" s="115">
        <f t="shared" si="23"/>
        <v>15</v>
      </c>
      <c r="T46" s="68" t="str">
        <f t="shared" si="24"/>
        <v/>
      </c>
      <c r="U46" s="68" t="str">
        <f t="shared" si="24"/>
        <v/>
      </c>
      <c r="V46" s="68" t="str">
        <f t="shared" si="25"/>
        <v/>
      </c>
      <c r="X46" s="280" t="str">
        <f t="shared" si="26"/>
        <v/>
      </c>
      <c r="Y46" s="280" t="str">
        <f t="shared" si="26"/>
        <v/>
      </c>
      <c r="Z46" s="280" t="str">
        <f t="shared" si="26"/>
        <v/>
      </c>
      <c r="AA46" s="68" t="str">
        <f t="shared" si="31"/>
        <v/>
      </c>
      <c r="AC46" s="68" t="str">
        <f t="shared" si="32"/>
        <v/>
      </c>
      <c r="AF46" s="68" t="str">
        <f t="shared" si="27"/>
        <v/>
      </c>
      <c r="AH46" s="68" t="str">
        <f t="shared" si="33"/>
        <v/>
      </c>
    </row>
    <row r="47" spans="1:34">
      <c r="A47" s="119">
        <f>A46+1</f>
        <v>16</v>
      </c>
      <c r="B47" s="279" t="str">
        <f t="shared" ref="B47:C51" si="34">B24</f>
        <v/>
      </c>
      <c r="C47" s="279" t="str">
        <f t="shared" si="34"/>
        <v/>
      </c>
      <c r="D47" s="279" t="str">
        <f t="shared" si="20"/>
        <v/>
      </c>
      <c r="F47" s="280" t="str">
        <f t="shared" si="21"/>
        <v/>
      </c>
      <c r="G47" s="280" t="str">
        <f t="shared" si="21"/>
        <v/>
      </c>
      <c r="H47" s="280" t="str">
        <f t="shared" si="21"/>
        <v/>
      </c>
      <c r="I47" s="279" t="str">
        <f>IF(B47="","",SUM(F47:H47))</f>
        <v/>
      </c>
      <c r="K47" s="279" t="str">
        <f>IF(B47="","",SUM(D47,I47))</f>
        <v/>
      </c>
      <c r="N47" s="279" t="str">
        <f t="shared" si="22"/>
        <v/>
      </c>
      <c r="P47" s="279" t="str">
        <f>IF(B47="","",SUM(K47,N47))</f>
        <v/>
      </c>
      <c r="S47" s="119">
        <f>S46+1</f>
        <v>16</v>
      </c>
      <c r="T47" s="279" t="str">
        <f t="shared" ref="T47:U51" si="35">T24</f>
        <v/>
      </c>
      <c r="U47" s="279" t="str">
        <f t="shared" si="35"/>
        <v/>
      </c>
      <c r="V47" s="279" t="str">
        <f t="shared" si="25"/>
        <v/>
      </c>
      <c r="X47" s="280" t="str">
        <f t="shared" si="26"/>
        <v/>
      </c>
      <c r="Y47" s="280" t="str">
        <f t="shared" si="26"/>
        <v/>
      </c>
      <c r="Z47" s="280" t="str">
        <f t="shared" si="26"/>
        <v/>
      </c>
      <c r="AA47" s="279" t="str">
        <f>IF(T47="","",SUM(X47:Z47))</f>
        <v/>
      </c>
      <c r="AC47" s="279" t="str">
        <f>IF(T47="","",SUM(V47,AA47))</f>
        <v/>
      </c>
      <c r="AF47" s="279" t="str">
        <f t="shared" si="27"/>
        <v/>
      </c>
      <c r="AH47" s="279" t="str">
        <f>IF(T47="","",SUM(AC47,AF47))</f>
        <v/>
      </c>
    </row>
    <row r="48" spans="1:34">
      <c r="A48" s="115">
        <f>A47+1</f>
        <v>17</v>
      </c>
      <c r="B48" s="68" t="str">
        <f t="shared" si="34"/>
        <v/>
      </c>
      <c r="C48" s="68" t="str">
        <f t="shared" si="34"/>
        <v/>
      </c>
      <c r="D48" s="68" t="str">
        <f t="shared" si="20"/>
        <v/>
      </c>
      <c r="F48" s="280" t="str">
        <f t="shared" si="21"/>
        <v/>
      </c>
      <c r="G48" s="280" t="str">
        <f t="shared" si="21"/>
        <v/>
      </c>
      <c r="H48" s="280" t="str">
        <f t="shared" si="21"/>
        <v/>
      </c>
      <c r="I48" s="68" t="str">
        <f>IF(B48="","",SUM(F48:H48))</f>
        <v/>
      </c>
      <c r="K48" s="68" t="str">
        <f>IF(B48="","",SUM(D48,I48))</f>
        <v/>
      </c>
      <c r="N48" s="68" t="str">
        <f t="shared" si="22"/>
        <v/>
      </c>
      <c r="P48" s="68" t="str">
        <f>IF(B48="","",SUM(K48,N48))</f>
        <v/>
      </c>
      <c r="S48" s="115">
        <f>S47+1</f>
        <v>17</v>
      </c>
      <c r="T48" s="68" t="str">
        <f t="shared" si="35"/>
        <v/>
      </c>
      <c r="U48" s="68" t="str">
        <f t="shared" si="35"/>
        <v/>
      </c>
      <c r="V48" s="68" t="str">
        <f t="shared" si="25"/>
        <v/>
      </c>
      <c r="X48" s="280" t="str">
        <f t="shared" si="26"/>
        <v/>
      </c>
      <c r="Y48" s="280" t="str">
        <f t="shared" si="26"/>
        <v/>
      </c>
      <c r="Z48" s="280" t="str">
        <f t="shared" si="26"/>
        <v/>
      </c>
      <c r="AA48" s="68" t="str">
        <f>IF(T48="","",SUM(X48:Z48))</f>
        <v/>
      </c>
      <c r="AC48" s="68" t="str">
        <f>IF(T48="","",SUM(V48,AA48))</f>
        <v/>
      </c>
      <c r="AF48" s="68" t="str">
        <f t="shared" si="27"/>
        <v/>
      </c>
      <c r="AH48" s="68" t="str">
        <f>IF(T48="","",SUM(AC48,AF48))</f>
        <v/>
      </c>
    </row>
    <row r="49" spans="1:35">
      <c r="A49" s="119">
        <f>A48+1</f>
        <v>18</v>
      </c>
      <c r="B49" s="279" t="str">
        <f t="shared" si="34"/>
        <v/>
      </c>
      <c r="C49" s="279" t="str">
        <f t="shared" si="34"/>
        <v/>
      </c>
      <c r="D49" s="279" t="str">
        <f t="shared" si="20"/>
        <v/>
      </c>
      <c r="F49" s="280" t="str">
        <f t="shared" si="21"/>
        <v/>
      </c>
      <c r="G49" s="280" t="str">
        <f t="shared" si="21"/>
        <v/>
      </c>
      <c r="H49" s="280" t="str">
        <f t="shared" si="21"/>
        <v/>
      </c>
      <c r="I49" s="279" t="str">
        <f>IF(B49="","",SUM(F49:H49))</f>
        <v/>
      </c>
      <c r="K49" s="279" t="str">
        <f>IF(B49="","",SUM(D49,I49))</f>
        <v/>
      </c>
      <c r="N49" s="279" t="str">
        <f t="shared" si="22"/>
        <v/>
      </c>
      <c r="P49" s="279" t="str">
        <f>IF(B49="","",SUM(K49,N49))</f>
        <v/>
      </c>
      <c r="S49" s="119">
        <f>S48+1</f>
        <v>18</v>
      </c>
      <c r="T49" s="279" t="str">
        <f t="shared" si="35"/>
        <v/>
      </c>
      <c r="U49" s="279" t="str">
        <f t="shared" si="35"/>
        <v/>
      </c>
      <c r="V49" s="279" t="str">
        <f t="shared" si="25"/>
        <v/>
      </c>
      <c r="X49" s="280" t="str">
        <f t="shared" si="26"/>
        <v/>
      </c>
      <c r="Y49" s="280" t="str">
        <f t="shared" si="26"/>
        <v/>
      </c>
      <c r="Z49" s="280" t="str">
        <f t="shared" si="26"/>
        <v/>
      </c>
      <c r="AA49" s="279" t="str">
        <f>IF(T49="","",SUM(X49:Z49))</f>
        <v/>
      </c>
      <c r="AC49" s="279" t="str">
        <f>IF(T49="","",SUM(V49,AA49))</f>
        <v/>
      </c>
      <c r="AF49" s="279" t="str">
        <f t="shared" si="27"/>
        <v/>
      </c>
      <c r="AH49" s="279" t="str">
        <f>IF(T49="","",SUM(AC49,AF49))</f>
        <v/>
      </c>
    </row>
    <row r="50" spans="1:35">
      <c r="A50" s="115">
        <f>A49+1</f>
        <v>19</v>
      </c>
      <c r="B50" s="68" t="str">
        <f t="shared" si="34"/>
        <v/>
      </c>
      <c r="C50" s="68" t="str">
        <f t="shared" si="34"/>
        <v/>
      </c>
      <c r="D50" s="68" t="str">
        <f t="shared" si="20"/>
        <v/>
      </c>
      <c r="F50" s="280" t="str">
        <f t="shared" si="21"/>
        <v/>
      </c>
      <c r="G50" s="280" t="str">
        <f t="shared" si="21"/>
        <v/>
      </c>
      <c r="H50" s="280" t="str">
        <f t="shared" si="21"/>
        <v/>
      </c>
      <c r="I50" s="68" t="str">
        <f>IF(B50="","",SUM(F50:H50))</f>
        <v/>
      </c>
      <c r="K50" s="68" t="str">
        <f>IF(B50="","",SUM(D50,I50))</f>
        <v/>
      </c>
      <c r="N50" s="68" t="str">
        <f t="shared" si="22"/>
        <v/>
      </c>
      <c r="P50" s="68" t="str">
        <f>IF(B50="","",SUM(K50,N50))</f>
        <v/>
      </c>
      <c r="S50" s="115">
        <f>S49+1</f>
        <v>19</v>
      </c>
      <c r="T50" s="68" t="str">
        <f t="shared" si="35"/>
        <v/>
      </c>
      <c r="U50" s="68" t="str">
        <f t="shared" si="35"/>
        <v/>
      </c>
      <c r="V50" s="68" t="str">
        <f t="shared" si="25"/>
        <v/>
      </c>
      <c r="X50" s="280" t="str">
        <f t="shared" si="26"/>
        <v/>
      </c>
      <c r="Y50" s="280" t="str">
        <f t="shared" si="26"/>
        <v/>
      </c>
      <c r="Z50" s="280" t="str">
        <f t="shared" si="26"/>
        <v/>
      </c>
      <c r="AA50" s="68" t="str">
        <f>IF(T50="","",SUM(X50:Z50))</f>
        <v/>
      </c>
      <c r="AC50" s="68" t="str">
        <f>IF(T50="","",SUM(V50,AA50))</f>
        <v/>
      </c>
      <c r="AF50" s="68" t="str">
        <f t="shared" si="27"/>
        <v/>
      </c>
      <c r="AH50" s="68" t="str">
        <f>IF(T50="","",SUM(AC50,AF50))</f>
        <v/>
      </c>
    </row>
    <row r="51" spans="1:35">
      <c r="A51" s="119">
        <f>A50+1</f>
        <v>20</v>
      </c>
      <c r="B51" s="279" t="str">
        <f t="shared" si="34"/>
        <v/>
      </c>
      <c r="C51" s="279" t="str">
        <f t="shared" si="34"/>
        <v/>
      </c>
      <c r="D51" s="279" t="str">
        <f t="shared" si="20"/>
        <v/>
      </c>
      <c r="F51" s="280" t="str">
        <f t="shared" si="21"/>
        <v/>
      </c>
      <c r="G51" s="280" t="str">
        <f t="shared" si="21"/>
        <v/>
      </c>
      <c r="H51" s="280" t="str">
        <f t="shared" si="21"/>
        <v/>
      </c>
      <c r="I51" s="279" t="str">
        <f>IF(B51="","",SUM(F51:H51))</f>
        <v/>
      </c>
      <c r="K51" s="279" t="str">
        <f>IF(B51="","",SUM(D51,I51))</f>
        <v/>
      </c>
      <c r="N51" s="279" t="str">
        <f t="shared" si="22"/>
        <v/>
      </c>
      <c r="P51" s="279" t="str">
        <f>IF(B51="","",SUM(K51,N51))</f>
        <v/>
      </c>
      <c r="S51" s="119">
        <f>S50+1</f>
        <v>20</v>
      </c>
      <c r="T51" s="279" t="str">
        <f t="shared" si="35"/>
        <v/>
      </c>
      <c r="U51" s="279" t="str">
        <f t="shared" si="35"/>
        <v/>
      </c>
      <c r="V51" s="279" t="str">
        <f t="shared" si="25"/>
        <v/>
      </c>
      <c r="X51" s="280" t="str">
        <f t="shared" si="26"/>
        <v/>
      </c>
      <c r="Y51" s="280" t="str">
        <f t="shared" si="26"/>
        <v/>
      </c>
      <c r="Z51" s="280" t="str">
        <f t="shared" si="26"/>
        <v/>
      </c>
      <c r="AA51" s="279" t="str">
        <f>IF(T51="","",SUM(X51:Z51))</f>
        <v/>
      </c>
      <c r="AC51" s="279" t="str">
        <f>IF(T51="","",SUM(V51,AA51))</f>
        <v/>
      </c>
      <c r="AF51" s="279" t="str">
        <f t="shared" si="27"/>
        <v/>
      </c>
      <c r="AH51" s="279" t="str">
        <f>IF(T51="","",SUM(AC51,AF51))</f>
        <v/>
      </c>
    </row>
    <row r="53" spans="1:35">
      <c r="A53" s="1216" t="s">
        <v>460</v>
      </c>
      <c r="B53" s="1216"/>
      <c r="C53" s="1216"/>
      <c r="D53" s="287"/>
      <c r="E53" s="287"/>
      <c r="F53" s="287"/>
      <c r="G53" s="287"/>
      <c r="H53" s="287"/>
      <c r="I53" s="287"/>
      <c r="J53" s="287"/>
      <c r="K53" s="287"/>
      <c r="L53" s="287"/>
      <c r="M53" s="287"/>
      <c r="N53" s="287"/>
      <c r="O53" s="287"/>
      <c r="P53" s="287"/>
      <c r="Q53" s="287"/>
      <c r="S53" s="1216" t="s">
        <v>460</v>
      </c>
      <c r="T53" s="1216"/>
      <c r="U53" s="1216"/>
      <c r="V53" s="287"/>
      <c r="W53" s="287"/>
      <c r="X53" s="287"/>
      <c r="Y53" s="287"/>
      <c r="Z53" s="287"/>
      <c r="AA53" s="287"/>
      <c r="AB53" s="287"/>
      <c r="AC53" s="287"/>
      <c r="AD53" s="287"/>
      <c r="AE53" s="287"/>
      <c r="AF53" s="287"/>
      <c r="AG53" s="287"/>
      <c r="AH53" s="287"/>
      <c r="AI53" s="287"/>
    </row>
    <row r="54" spans="1:35">
      <c r="A54" s="112">
        <v>0</v>
      </c>
      <c r="B54" s="112" t="s">
        <v>280</v>
      </c>
      <c r="C54" s="112" t="s">
        <v>281</v>
      </c>
      <c r="D54" s="112" t="s">
        <v>135</v>
      </c>
      <c r="E54" s="118"/>
      <c r="F54" s="285" t="s">
        <v>98</v>
      </c>
      <c r="G54" s="285" t="s">
        <v>98</v>
      </c>
      <c r="H54" s="285" t="s">
        <v>98</v>
      </c>
      <c r="I54" s="112" t="s">
        <v>348</v>
      </c>
      <c r="J54" s="118"/>
      <c r="K54" s="112" t="s">
        <v>349</v>
      </c>
      <c r="L54" s="118"/>
      <c r="M54" s="286" t="s">
        <v>2</v>
      </c>
      <c r="N54" s="112" t="s">
        <v>134</v>
      </c>
      <c r="O54" s="118"/>
      <c r="P54" s="112" t="s">
        <v>267</v>
      </c>
      <c r="Q54" s="118"/>
      <c r="R54" s="118"/>
      <c r="S54" s="112">
        <v>0</v>
      </c>
      <c r="T54" s="112" t="s">
        <v>280</v>
      </c>
      <c r="U54" s="112" t="s">
        <v>281</v>
      </c>
      <c r="V54" s="112" t="s">
        <v>135</v>
      </c>
      <c r="W54" s="118"/>
      <c r="X54" s="285" t="s">
        <v>98</v>
      </c>
      <c r="Y54" s="285" t="s">
        <v>98</v>
      </c>
      <c r="Z54" s="285" t="s">
        <v>98</v>
      </c>
      <c r="AA54" s="112" t="s">
        <v>348</v>
      </c>
      <c r="AB54" s="118"/>
      <c r="AC54" s="112" t="s">
        <v>349</v>
      </c>
      <c r="AD54" s="118"/>
      <c r="AE54" s="286" t="s">
        <v>2</v>
      </c>
      <c r="AF54" s="112" t="s">
        <v>134</v>
      </c>
      <c r="AG54" s="118"/>
      <c r="AH54" s="112" t="s">
        <v>267</v>
      </c>
      <c r="AI54" s="118"/>
    </row>
    <row r="55" spans="1:35">
      <c r="A55" s="115">
        <f t="shared" ref="A55:A70" si="36">A54+1</f>
        <v>1</v>
      </c>
      <c r="B55" s="68" t="str">
        <f t="shared" ref="B55:C70" si="37">B9</f>
        <v>00</v>
      </c>
      <c r="C55" s="68" t="str">
        <f t="shared" si="37"/>
        <v>Professor Booty</v>
      </c>
      <c r="D55" s="68">
        <f ca="1">IF($B55="","",SUMIF(Lineups!$B$3:$B$52,$B55,Lineups!$R$3:$R$52))</f>
        <v>0</v>
      </c>
      <c r="F55" s="280">
        <f ca="1">IF($B55="","",SUMIF(Lineups!$E$3:$E$52,$B55,Lineups!$R$3:$R$52))</f>
        <v>2</v>
      </c>
      <c r="G55" s="280">
        <f ca="1">IF($B55="","",SUMIF(Lineups!$H$3:$H$52,$B55,Lineups!$R$3:$R$52))</f>
        <v>3</v>
      </c>
      <c r="H55" s="280">
        <f ca="1">IF($B55="","",SUMIF(Lineups!$K$3:$K$52,$B55,Lineups!$R$3:$R$52))</f>
        <v>4</v>
      </c>
      <c r="I55" s="68">
        <f ca="1">IF(B55="","",SUM(F55:H55))</f>
        <v>9</v>
      </c>
      <c r="K55" s="68">
        <f ca="1">IF(B55="","",SUM(D55,I55))</f>
        <v>9</v>
      </c>
      <c r="N55" s="68">
        <f ca="1">IF($B55="","",SUMIF(Lineups!$N$3:$N$52,$B55,Lineups!$R$3:$R$52))</f>
        <v>0</v>
      </c>
      <c r="P55" s="68">
        <f ca="1">IF(B55="","",SUM(K55,N55))</f>
        <v>9</v>
      </c>
      <c r="S55" s="115">
        <f t="shared" ref="S55:S70" si="38">S54+1</f>
        <v>1</v>
      </c>
      <c r="T55" s="68" t="str">
        <f t="shared" ref="T55:U70" si="39">T9</f>
        <v>0</v>
      </c>
      <c r="U55" s="68" t="str">
        <f t="shared" si="39"/>
        <v>Vicious Vixen</v>
      </c>
      <c r="V55" s="68">
        <f ca="1">IF($T55="","",SUMIF(Lineups!$T$3:$T$52,$T55,Lineups!$AJ$3:$AJ$52))</f>
        <v>0</v>
      </c>
      <c r="X55" s="280">
        <f ca="1">IF($T55="","",SUMIF(Lineups!$W$3:$W$52,$T55,Lineups!$AJ$3:$AJ$52))</f>
        <v>0</v>
      </c>
      <c r="Y55" s="280">
        <f ca="1">IF($T55="","",SUMIF(Lineups!$Z$3:$Z$52,$T55,Lineups!$AJ$3:$AJ$52))</f>
        <v>8</v>
      </c>
      <c r="Z55" s="280">
        <f ca="1">IF($T55="","",SUMIF(Lineups!$AC$3:$AC$52,$T55,Lineups!$AJ$3:$AJ$52))</f>
        <v>13</v>
      </c>
      <c r="AA55" s="68">
        <f ca="1">IF(T55="","",SUM(X55:Z55))</f>
        <v>21</v>
      </c>
      <c r="AC55" s="68">
        <f ca="1">IF(T55="","",SUM(V55,AA55))</f>
        <v>21</v>
      </c>
      <c r="AF55" s="68">
        <f ca="1">IF($T55="","",SUMIF(Lineups!$AF$3:$AF$52,$T55,Lineups!$AJ$3:$AJ$52))</f>
        <v>0</v>
      </c>
      <c r="AH55" s="68">
        <f ca="1">IF(T55="","",SUM(AC55,AF55))</f>
        <v>21</v>
      </c>
    </row>
    <row r="56" spans="1:35">
      <c r="A56" s="119">
        <f t="shared" si="36"/>
        <v>2</v>
      </c>
      <c r="B56" s="279" t="str">
        <f t="shared" si="37"/>
        <v>4</v>
      </c>
      <c r="C56" s="279" t="str">
        <f t="shared" si="37"/>
        <v>CoCo Sparx</v>
      </c>
      <c r="D56" s="279">
        <f ca="1">IF($B56="","",SUMIF(Lineups!$B$3:$B$52,$B56,Lineups!$R$3:$R$52))</f>
        <v>0</v>
      </c>
      <c r="F56" s="280">
        <f ca="1">IF($B56="","",SUMIF(Lineups!$E$3:$E$52,$B56,Lineups!$R$3:$R$52))</f>
        <v>4</v>
      </c>
      <c r="G56" s="280">
        <f ca="1">IF($B56="","",SUMIF(Lineups!$H$3:$H$52,$B56,Lineups!$R$3:$R$52))</f>
        <v>6</v>
      </c>
      <c r="H56" s="280">
        <f ca="1">IF($B56="","",SUMIF(Lineups!$K$3:$K$52,$B56,Lineups!$R$3:$R$52))</f>
        <v>0</v>
      </c>
      <c r="I56" s="279">
        <f t="shared" ref="I56:I70" ca="1" si="40">IF(B56="","",SUM(F56:H56))</f>
        <v>10</v>
      </c>
      <c r="K56" s="279">
        <f t="shared" ref="K56:K70" ca="1" si="41">IF(B56="","",SUM(D56,I56))</f>
        <v>10</v>
      </c>
      <c r="N56" s="279">
        <f ca="1">IF($B56="","",SUMIF(Lineups!$N$3:$N$52,$B56,Lineups!$R$3:$R$52))</f>
        <v>0</v>
      </c>
      <c r="P56" s="279">
        <f t="shared" ref="P56:P70" ca="1" si="42">IF(B56="","",SUM(K56,N56))</f>
        <v>10</v>
      </c>
      <c r="S56" s="119">
        <f t="shared" si="38"/>
        <v>2</v>
      </c>
      <c r="T56" s="279" t="str">
        <f t="shared" si="39"/>
        <v>3CC</v>
      </c>
      <c r="U56" s="279" t="str">
        <f t="shared" si="39"/>
        <v>Roxanna Hardplace</v>
      </c>
      <c r="V56" s="279">
        <f ca="1">IF($T56="","",SUMIF(Lineups!$T$3:$T$52,$T56,Lineups!$AJ$3:$AJ$52))</f>
        <v>13</v>
      </c>
      <c r="X56" s="280">
        <f ca="1">IF($T56="","",SUMIF(Lineups!$W$3:$W$52,$T56,Lineups!$AJ$3:$AJ$52))</f>
        <v>0</v>
      </c>
      <c r="Y56" s="280">
        <f ca="1">IF($T56="","",SUMIF(Lineups!$Z$3:$Z$52,$T56,Lineups!$AJ$3:$AJ$52))</f>
        <v>0</v>
      </c>
      <c r="Z56" s="280">
        <f ca="1">IF($T56="","",SUMIF(Lineups!$AC$3:$AC$52,$T56,Lineups!$AJ$3:$AJ$52))</f>
        <v>0</v>
      </c>
      <c r="AA56" s="279">
        <f t="shared" ref="AA56:AA70" si="43">IF(T56="","",SUM(X56:Z56))</f>
        <v>0</v>
      </c>
      <c r="AC56" s="279">
        <f t="shared" ref="AC56:AC70" ca="1" si="44">IF(T56="","",SUM(V56,AA56))</f>
        <v>13</v>
      </c>
      <c r="AF56" s="279">
        <f ca="1">IF($T56="","",SUMIF(Lineups!$AF$3:$AF$52,$T56,Lineups!$AJ$3:$AJ$52))</f>
        <v>7</v>
      </c>
      <c r="AH56" s="279">
        <f t="shared" ref="AH56:AH70" ca="1" si="45">IF(T56="","",SUM(AC56,AF56))</f>
        <v>20</v>
      </c>
    </row>
    <row r="57" spans="1:35">
      <c r="A57" s="115">
        <f t="shared" si="36"/>
        <v>3</v>
      </c>
      <c r="B57" s="68" t="str">
        <f t="shared" si="37"/>
        <v>10</v>
      </c>
      <c r="C57" s="68" t="str">
        <f t="shared" si="37"/>
        <v>Take-Out</v>
      </c>
      <c r="D57" s="68">
        <f ca="1">IF($B57="","",SUMIF(Lineups!$B$3:$B$52,$B57,Lineups!$R$3:$R$52))</f>
        <v>0</v>
      </c>
      <c r="F57" s="280">
        <f ca="1">IF($B57="","",SUMIF(Lineups!$E$3:$E$52,$B57,Lineups!$R$3:$R$52))</f>
        <v>4</v>
      </c>
      <c r="G57" s="280">
        <f ca="1">IF($B57="","",SUMIF(Lineups!$H$3:$H$52,$B57,Lineups!$R$3:$R$52))</f>
        <v>0</v>
      </c>
      <c r="H57" s="280">
        <f ca="1">IF($B57="","",SUMIF(Lineups!$K$3:$K$52,$B57,Lineups!$R$3:$R$52))</f>
        <v>0</v>
      </c>
      <c r="I57" s="68">
        <f t="shared" ca="1" si="40"/>
        <v>4</v>
      </c>
      <c r="K57" s="68">
        <f t="shared" ca="1" si="41"/>
        <v>4</v>
      </c>
      <c r="N57" s="68">
        <f ca="1">IF($B57="","",SUMIF(Lineups!$N$3:$N$52,$B57,Lineups!$R$3:$R$52))</f>
        <v>0</v>
      </c>
      <c r="P57" s="68">
        <f t="shared" ca="1" si="42"/>
        <v>4</v>
      </c>
      <c r="S57" s="115">
        <f t="shared" si="38"/>
        <v>3</v>
      </c>
      <c r="T57" s="68" t="str">
        <f t="shared" si="39"/>
        <v>5</v>
      </c>
      <c r="U57" s="68" t="str">
        <f t="shared" si="39"/>
        <v>Sista Slit'chya</v>
      </c>
      <c r="V57" s="68">
        <f ca="1">IF($T57="","",SUMIF(Lineups!$T$3:$T$52,$T57,Lineups!$AJ$3:$AJ$52))</f>
        <v>0</v>
      </c>
      <c r="X57" s="280">
        <f ca="1">IF($T57="","",SUMIF(Lineups!$W$3:$W$52,$T57,Lineups!$AJ$3:$AJ$52))</f>
        <v>0</v>
      </c>
      <c r="Y57" s="280">
        <f ca="1">IF($T57="","",SUMIF(Lineups!$Z$3:$Z$52,$T57,Lineups!$AJ$3:$AJ$52))</f>
        <v>0</v>
      </c>
      <c r="Z57" s="280">
        <f ca="1">IF($T57="","",SUMIF(Lineups!$AC$3:$AC$52,$T57,Lineups!$AJ$3:$AJ$52))</f>
        <v>0</v>
      </c>
      <c r="AA57" s="68">
        <f t="shared" si="43"/>
        <v>0</v>
      </c>
      <c r="AC57" s="68">
        <f t="shared" si="44"/>
        <v>0</v>
      </c>
      <c r="AF57" s="68">
        <f ca="1">IF($T57="","",SUMIF(Lineups!$AF$3:$AF$52,$T57,Lineups!$AJ$3:$AJ$52))</f>
        <v>15</v>
      </c>
      <c r="AH57" s="68">
        <f t="shared" ca="1" si="45"/>
        <v>15</v>
      </c>
    </row>
    <row r="58" spans="1:35">
      <c r="A58" s="119">
        <f t="shared" si="36"/>
        <v>4</v>
      </c>
      <c r="B58" s="279" t="str">
        <f t="shared" si="37"/>
        <v>16</v>
      </c>
      <c r="C58" s="279" t="str">
        <f t="shared" si="37"/>
        <v>Killustrator</v>
      </c>
      <c r="D58" s="279">
        <f ca="1">IF($B58="","",SUMIF(Lineups!$B$3:$B$52,$B58,Lineups!$R$3:$R$52))</f>
        <v>0</v>
      </c>
      <c r="F58" s="280">
        <f ca="1">IF($B58="","",SUMIF(Lineups!$E$3:$E$52,$B58,Lineups!$R$3:$R$52))</f>
        <v>0</v>
      </c>
      <c r="G58" s="280">
        <f ca="1">IF($B58="","",SUMIF(Lineups!$H$3:$H$52,$B58,Lineups!$R$3:$R$52))</f>
        <v>6</v>
      </c>
      <c r="H58" s="280">
        <f ca="1">IF($B58="","",SUMIF(Lineups!$K$3:$K$52,$B58,Lineups!$R$3:$R$52))</f>
        <v>3</v>
      </c>
      <c r="I58" s="279">
        <f t="shared" ca="1" si="40"/>
        <v>9</v>
      </c>
      <c r="K58" s="279">
        <f t="shared" ca="1" si="41"/>
        <v>9</v>
      </c>
      <c r="N58" s="279">
        <f ca="1">IF($B58="","",SUMIF(Lineups!$N$3:$N$52,$B58,Lineups!$R$3:$R$52))</f>
        <v>0</v>
      </c>
      <c r="P58" s="279">
        <f t="shared" ca="1" si="42"/>
        <v>9</v>
      </c>
      <c r="S58" s="119">
        <f t="shared" si="38"/>
        <v>4</v>
      </c>
      <c r="T58" s="279" t="str">
        <f t="shared" si="39"/>
        <v>6</v>
      </c>
      <c r="U58" s="279" t="str">
        <f t="shared" si="39"/>
        <v>Elle McFearsome</v>
      </c>
      <c r="V58" s="279">
        <f ca="1">IF($T58="","",SUMIF(Lineups!$T$3:$T$52,$T58,Lineups!$AJ$3:$AJ$52))</f>
        <v>27</v>
      </c>
      <c r="X58" s="280">
        <f ca="1">IF($T58="","",SUMIF(Lineups!$W$3:$W$52,$T58,Lineups!$AJ$3:$AJ$52))</f>
        <v>0</v>
      </c>
      <c r="Y58" s="280">
        <f ca="1">IF($T58="","",SUMIF(Lineups!$Z$3:$Z$52,$T58,Lineups!$AJ$3:$AJ$52))</f>
        <v>0</v>
      </c>
      <c r="Z58" s="280">
        <f ca="1">IF($T58="","",SUMIF(Lineups!$AC$3:$AC$52,$T58,Lineups!$AJ$3:$AJ$52))</f>
        <v>0</v>
      </c>
      <c r="AA58" s="279">
        <f t="shared" si="43"/>
        <v>0</v>
      </c>
      <c r="AC58" s="279">
        <f t="shared" ca="1" si="44"/>
        <v>27</v>
      </c>
      <c r="AF58" s="279">
        <f ca="1">IF($T58="","",SUMIF(Lineups!$AF$3:$AF$52,$T58,Lineups!$AJ$3:$AJ$52))</f>
        <v>0</v>
      </c>
      <c r="AH58" s="279">
        <f t="shared" ca="1" si="45"/>
        <v>27</v>
      </c>
    </row>
    <row r="59" spans="1:35">
      <c r="A59" s="115">
        <f t="shared" si="36"/>
        <v>5</v>
      </c>
      <c r="B59" s="68" t="str">
        <f t="shared" si="37"/>
        <v>45</v>
      </c>
      <c r="C59" s="68" t="str">
        <f t="shared" si="37"/>
        <v>Halochic</v>
      </c>
      <c r="D59" s="68">
        <f ca="1">IF($B59="","",SUMIF(Lineups!$B$3:$B$52,$B59,Lineups!$R$3:$R$52))</f>
        <v>0</v>
      </c>
      <c r="F59" s="280">
        <f ca="1">IF($B59="","",SUMIF(Lineups!$E$3:$E$52,$B59,Lineups!$R$3:$R$52))</f>
        <v>2</v>
      </c>
      <c r="G59" s="280">
        <f ca="1">IF($B59="","",SUMIF(Lineups!$H$3:$H$52,$B59,Lineups!$R$3:$R$52))</f>
        <v>0</v>
      </c>
      <c r="H59" s="280">
        <f ca="1">IF($B59="","",SUMIF(Lineups!$K$3:$K$52,$B59,Lineups!$R$3:$R$52))</f>
        <v>0</v>
      </c>
      <c r="I59" s="68">
        <f t="shared" ca="1" si="40"/>
        <v>2</v>
      </c>
      <c r="K59" s="68">
        <f t="shared" ca="1" si="41"/>
        <v>2</v>
      </c>
      <c r="N59" s="68">
        <f ca="1">IF($B59="","",SUMIF(Lineups!$N$3:$N$52,$B59,Lineups!$R$3:$R$52))</f>
        <v>0</v>
      </c>
      <c r="P59" s="68">
        <f t="shared" ca="1" si="42"/>
        <v>2</v>
      </c>
      <c r="S59" s="115">
        <f t="shared" si="38"/>
        <v>5</v>
      </c>
      <c r="T59" s="68" t="str">
        <f t="shared" si="39"/>
        <v>10</v>
      </c>
      <c r="U59" s="68" t="str">
        <f t="shared" si="39"/>
        <v>Rock Candy</v>
      </c>
      <c r="V59" s="68">
        <f ca="1">IF($T59="","",SUMIF(Lineups!$T$3:$T$52,$T59,Lineups!$AJ$3:$AJ$52))</f>
        <v>0</v>
      </c>
      <c r="X59" s="280">
        <f ca="1">IF($T59="","",SUMIF(Lineups!$W$3:$W$52,$T59,Lineups!$AJ$3:$AJ$52))</f>
        <v>0</v>
      </c>
      <c r="Y59" s="280">
        <f ca="1">IF($T59="","",SUMIF(Lineups!$Z$3:$Z$52,$T59,Lineups!$AJ$3:$AJ$52))</f>
        <v>0</v>
      </c>
      <c r="Z59" s="280">
        <f ca="1">IF($T59="","",SUMIF(Lineups!$AC$3:$AC$52,$T59,Lineups!$AJ$3:$AJ$52))</f>
        <v>0</v>
      </c>
      <c r="AA59" s="68">
        <f t="shared" si="43"/>
        <v>0</v>
      </c>
      <c r="AC59" s="68">
        <f t="shared" si="44"/>
        <v>0</v>
      </c>
      <c r="AF59" s="68">
        <f ca="1">IF($T59="","",SUMIF(Lineups!$AF$3:$AF$52,$T59,Lineups!$AJ$3:$AJ$52))</f>
        <v>0</v>
      </c>
      <c r="AH59" s="68">
        <f t="shared" si="45"/>
        <v>0</v>
      </c>
    </row>
    <row r="60" spans="1:35">
      <c r="A60" s="119">
        <f t="shared" si="36"/>
        <v>6</v>
      </c>
      <c r="B60" s="279" t="str">
        <f t="shared" si="37"/>
        <v>47</v>
      </c>
      <c r="C60" s="279" t="str">
        <f t="shared" si="37"/>
        <v>Ivanna Destroya</v>
      </c>
      <c r="D60" s="279">
        <f ca="1">IF($B60="","",SUMIF(Lineups!$B$3:$B$52,$B60,Lineups!$R$3:$R$52))</f>
        <v>6</v>
      </c>
      <c r="F60" s="280">
        <f ca="1">IF($B60="","",SUMIF(Lineups!$E$3:$E$52,$B60,Lineups!$R$3:$R$52))</f>
        <v>0</v>
      </c>
      <c r="G60" s="280">
        <f ca="1">IF($B60="","",SUMIF(Lineups!$H$3:$H$52,$B60,Lineups!$R$3:$R$52))</f>
        <v>0</v>
      </c>
      <c r="H60" s="280">
        <f ca="1">IF($B60="","",SUMIF(Lineups!$K$3:$K$52,$B60,Lineups!$R$3:$R$52))</f>
        <v>0</v>
      </c>
      <c r="I60" s="279">
        <f t="shared" ca="1" si="40"/>
        <v>0</v>
      </c>
      <c r="K60" s="279">
        <f t="shared" ca="1" si="41"/>
        <v>6</v>
      </c>
      <c r="N60" s="279">
        <f ca="1">IF($B60="","",SUMIF(Lineups!$N$3:$N$52,$B60,Lineups!$R$3:$R$52))</f>
        <v>0</v>
      </c>
      <c r="P60" s="279">
        <f t="shared" ca="1" si="42"/>
        <v>6</v>
      </c>
      <c r="S60" s="119">
        <f t="shared" si="38"/>
        <v>6</v>
      </c>
      <c r="T60" s="279" t="str">
        <f t="shared" si="39"/>
        <v>28</v>
      </c>
      <c r="U60" s="279" t="str">
        <f t="shared" si="39"/>
        <v>Racer McChaseHer</v>
      </c>
      <c r="V60" s="279">
        <f ca="1">IF($T60="","",SUMIF(Lineups!$T$3:$T$52,$T60,Lineups!$AJ$3:$AJ$52))</f>
        <v>0</v>
      </c>
      <c r="X60" s="280">
        <f ca="1">IF($T60="","",SUMIF(Lineups!$W$3:$W$52,$T60,Lineups!$AJ$3:$AJ$52))</f>
        <v>14</v>
      </c>
      <c r="Y60" s="280">
        <f ca="1">IF($T60="","",SUMIF(Lineups!$Z$3:$Z$52,$T60,Lineups!$AJ$3:$AJ$52))</f>
        <v>3</v>
      </c>
      <c r="Z60" s="280">
        <f ca="1">IF($T60="","",SUMIF(Lineups!$AC$3:$AC$52,$T60,Lineups!$AJ$3:$AJ$52))</f>
        <v>22</v>
      </c>
      <c r="AA60" s="279">
        <f t="shared" ca="1" si="43"/>
        <v>39</v>
      </c>
      <c r="AC60" s="279">
        <f t="shared" ca="1" si="44"/>
        <v>39</v>
      </c>
      <c r="AF60" s="279">
        <f ca="1">IF($T60="","",SUMIF(Lineups!$AF$3:$AF$52,$T60,Lineups!$AJ$3:$AJ$52))</f>
        <v>7</v>
      </c>
      <c r="AH60" s="279">
        <f t="shared" ca="1" si="45"/>
        <v>46</v>
      </c>
    </row>
    <row r="61" spans="1:35">
      <c r="A61" s="115">
        <f t="shared" si="36"/>
        <v>7</v>
      </c>
      <c r="B61" s="68" t="str">
        <f t="shared" si="37"/>
        <v>53</v>
      </c>
      <c r="C61" s="68" t="str">
        <f t="shared" si="37"/>
        <v>Soul Eater</v>
      </c>
      <c r="D61" s="68">
        <f ca="1">IF($B61="","",SUMIF(Lineups!$B$3:$B$52,$B61,Lineups!$R$3:$R$52))</f>
        <v>2</v>
      </c>
      <c r="F61" s="280">
        <f ca="1">IF($B61="","",SUMIF(Lineups!$E$3:$E$52,$B61,Lineups!$R$3:$R$52))</f>
        <v>0</v>
      </c>
      <c r="G61" s="280">
        <f ca="1">IF($B61="","",SUMIF(Lineups!$H$3:$H$52,$B61,Lineups!$R$3:$R$52))</f>
        <v>0</v>
      </c>
      <c r="H61" s="280">
        <f ca="1">IF($B61="","",SUMIF(Lineups!$K$3:$K$52,$B61,Lineups!$R$3:$R$52))</f>
        <v>0</v>
      </c>
      <c r="I61" s="68">
        <f t="shared" ca="1" si="40"/>
        <v>0</v>
      </c>
      <c r="K61" s="68">
        <f t="shared" ca="1" si="41"/>
        <v>2</v>
      </c>
      <c r="N61" s="68">
        <f ca="1">IF($B61="","",SUMIF(Lineups!$N$3:$N$52,$B61,Lineups!$R$3:$R$52))</f>
        <v>0</v>
      </c>
      <c r="P61" s="68">
        <f t="shared" ca="1" si="42"/>
        <v>2</v>
      </c>
      <c r="S61" s="115">
        <f t="shared" si="38"/>
        <v>7</v>
      </c>
      <c r="T61" s="68" t="str">
        <f t="shared" si="39"/>
        <v>33 1/3</v>
      </c>
      <c r="U61" s="68" t="str">
        <f t="shared" si="39"/>
        <v>Cookie Rumble</v>
      </c>
      <c r="V61" s="68">
        <f ca="1">IF($T61="","",SUMIF(Lineups!$T$3:$T$52,$T61,Lineups!$AJ$3:$AJ$52))</f>
        <v>0</v>
      </c>
      <c r="X61" s="280">
        <f ca="1">IF($T61="","",SUMIF(Lineups!$W$3:$W$52,$T61,Lineups!$AJ$3:$AJ$52))</f>
        <v>7</v>
      </c>
      <c r="Y61" s="280">
        <f ca="1">IF($T61="","",SUMIF(Lineups!$Z$3:$Z$52,$T61,Lineups!$AJ$3:$AJ$52))</f>
        <v>7</v>
      </c>
      <c r="Z61" s="280">
        <f ca="1">IF($T61="","",SUMIF(Lineups!$AC$3:$AC$52,$T61,Lineups!$AJ$3:$AJ$52))</f>
        <v>12</v>
      </c>
      <c r="AA61" s="68">
        <f t="shared" ca="1" si="43"/>
        <v>26</v>
      </c>
      <c r="AC61" s="68">
        <f t="shared" ca="1" si="44"/>
        <v>26</v>
      </c>
      <c r="AF61" s="68">
        <f ca="1">IF($T61="","",SUMIF(Lineups!$AF$3:$AF$52,$T61,Lineups!$AJ$3:$AJ$52))</f>
        <v>23</v>
      </c>
      <c r="AH61" s="68">
        <f t="shared" ca="1" si="45"/>
        <v>49</v>
      </c>
    </row>
    <row r="62" spans="1:35">
      <c r="A62" s="119">
        <f t="shared" si="36"/>
        <v>8</v>
      </c>
      <c r="B62" s="279" t="str">
        <f t="shared" si="37"/>
        <v>71</v>
      </c>
      <c r="C62" s="279" t="str">
        <f t="shared" si="37"/>
        <v>e. gargiulo</v>
      </c>
      <c r="D62" s="279">
        <f ca="1">IF($B62="","",SUMIF(Lineups!$B$3:$B$52,$B62,Lineups!$R$3:$R$52))</f>
        <v>0</v>
      </c>
      <c r="F62" s="280">
        <f ca="1">IF($B62="","",SUMIF(Lineups!$E$3:$E$52,$B62,Lineups!$R$3:$R$52))</f>
        <v>0</v>
      </c>
      <c r="G62" s="280">
        <f ca="1">IF($B62="","",SUMIF(Lineups!$H$3:$H$52,$B62,Lineups!$R$3:$R$52))</f>
        <v>0</v>
      </c>
      <c r="H62" s="280">
        <f ca="1">IF($B62="","",SUMIF(Lineups!$K$3:$K$52,$B62,Lineups!$R$3:$R$52))</f>
        <v>0</v>
      </c>
      <c r="I62" s="279">
        <f t="shared" si="40"/>
        <v>0</v>
      </c>
      <c r="K62" s="279">
        <f t="shared" si="41"/>
        <v>0</v>
      </c>
      <c r="N62" s="279">
        <f ca="1">IF($B62="","",SUMIF(Lineups!$N$3:$N$52,$B62,Lineups!$R$3:$R$52))</f>
        <v>9</v>
      </c>
      <c r="P62" s="279">
        <f t="shared" ca="1" si="42"/>
        <v>9</v>
      </c>
      <c r="S62" s="119">
        <f t="shared" si="38"/>
        <v>8</v>
      </c>
      <c r="T62" s="279" t="str">
        <f t="shared" si="39"/>
        <v>46</v>
      </c>
      <c r="U62" s="279" t="str">
        <f t="shared" si="39"/>
        <v>Fatal Femme</v>
      </c>
      <c r="V62" s="279">
        <f ca="1">IF($T62="","",SUMIF(Lineups!$T$3:$T$52,$T62,Lineups!$AJ$3:$AJ$52))</f>
        <v>0</v>
      </c>
      <c r="X62" s="280">
        <f ca="1">IF($T62="","",SUMIF(Lineups!$W$3:$W$52,$T62,Lineups!$AJ$3:$AJ$52))</f>
        <v>13</v>
      </c>
      <c r="Y62" s="280">
        <f ca="1">IF($T62="","",SUMIF(Lineups!$Z$3:$Z$52,$T62,Lineups!$AJ$3:$AJ$52))</f>
        <v>23</v>
      </c>
      <c r="Z62" s="280">
        <f ca="1">IF($T62="","",SUMIF(Lineups!$AC$3:$AC$52,$T62,Lineups!$AJ$3:$AJ$52))</f>
        <v>0</v>
      </c>
      <c r="AA62" s="279">
        <f t="shared" ca="1" si="43"/>
        <v>36</v>
      </c>
      <c r="AC62" s="279">
        <f t="shared" ca="1" si="44"/>
        <v>36</v>
      </c>
      <c r="AF62" s="279">
        <f ca="1">IF($T62="","",SUMIF(Lineups!$AF$3:$AF$52,$T62,Lineups!$AJ$3:$AJ$52))</f>
        <v>0</v>
      </c>
      <c r="AH62" s="279">
        <f t="shared" ca="1" si="45"/>
        <v>36</v>
      </c>
    </row>
    <row r="63" spans="1:35">
      <c r="A63" s="115">
        <f t="shared" si="36"/>
        <v>9</v>
      </c>
      <c r="B63" s="68" t="str">
        <f t="shared" si="37"/>
        <v>68</v>
      </c>
      <c r="C63" s="68" t="str">
        <f t="shared" si="37"/>
        <v>Stroker Ace</v>
      </c>
      <c r="D63" s="68">
        <f ca="1">IF($B63="","",SUMIF(Lineups!$B$3:$B$52,$B63,Lineups!$R$3:$R$52))</f>
        <v>0</v>
      </c>
      <c r="F63" s="280">
        <f ca="1">IF($B63="","",SUMIF(Lineups!$E$3:$E$52,$B63,Lineups!$R$3:$R$52))</f>
        <v>0</v>
      </c>
      <c r="G63" s="280">
        <f ca="1">IF($B63="","",SUMIF(Lineups!$H$3:$H$52,$B63,Lineups!$R$3:$R$52))</f>
        <v>0</v>
      </c>
      <c r="H63" s="280">
        <f ca="1">IF($B63="","",SUMIF(Lineups!$K$3:$K$52,$B63,Lineups!$R$3:$R$52))</f>
        <v>0</v>
      </c>
      <c r="I63" s="68">
        <f t="shared" ca="1" si="40"/>
        <v>0</v>
      </c>
      <c r="K63" s="68">
        <f t="shared" ca="1" si="41"/>
        <v>0</v>
      </c>
      <c r="N63" s="68">
        <f ca="1">IF($B63="","",SUMIF(Lineups!$N$3:$N$52,$B63,Lineups!$R$3:$R$52))</f>
        <v>6</v>
      </c>
      <c r="P63" s="68">
        <f t="shared" ca="1" si="42"/>
        <v>6</v>
      </c>
      <c r="S63" s="115">
        <f t="shared" si="38"/>
        <v>9</v>
      </c>
      <c r="T63" s="68" t="str">
        <f t="shared" si="39"/>
        <v>68</v>
      </c>
      <c r="U63" s="68" t="str">
        <f t="shared" si="39"/>
        <v>Summers Eve-L</v>
      </c>
      <c r="V63" s="68">
        <f ca="1">IF($T63="","",SUMIF(Lineups!$T$3:$T$52,$T63,Lineups!$AJ$3:$AJ$52))</f>
        <v>0</v>
      </c>
      <c r="X63" s="280">
        <f ca="1">IF($T63="","",SUMIF(Lineups!$W$3:$W$52,$T63,Lineups!$AJ$3:$AJ$52))</f>
        <v>3</v>
      </c>
      <c r="Y63" s="280">
        <f ca="1">IF($T63="","",SUMIF(Lineups!$Z$3:$Z$52,$T63,Lineups!$AJ$3:$AJ$52))</f>
        <v>4</v>
      </c>
      <c r="Z63" s="280">
        <f ca="1">IF($T63="","",SUMIF(Lineups!$AC$3:$AC$52,$T63,Lineups!$AJ$3:$AJ$52))</f>
        <v>3</v>
      </c>
      <c r="AA63" s="68">
        <f t="shared" ca="1" si="43"/>
        <v>10</v>
      </c>
      <c r="AC63" s="68">
        <f t="shared" ca="1" si="44"/>
        <v>10</v>
      </c>
      <c r="AF63" s="68">
        <f ca="1">IF($T63="","",SUMIF(Lineups!$AF$3:$AF$52,$T63,Lineups!$AJ$3:$AJ$52))</f>
        <v>0</v>
      </c>
      <c r="AH63" s="68">
        <f t="shared" ca="1" si="45"/>
        <v>10</v>
      </c>
    </row>
    <row r="64" spans="1:35">
      <c r="A64" s="119">
        <f t="shared" si="36"/>
        <v>10</v>
      </c>
      <c r="B64" s="279" t="str">
        <f t="shared" si="37"/>
        <v>69</v>
      </c>
      <c r="C64" s="279" t="str">
        <f t="shared" si="37"/>
        <v>Dagney Taghurt</v>
      </c>
      <c r="D64" s="279">
        <f ca="1">IF($B64="","",SUMIF(Lineups!$B$3:$B$52,$B64,Lineups!$R$3:$R$52))</f>
        <v>0</v>
      </c>
      <c r="F64" s="280">
        <f ca="1">IF($B64="","",SUMIF(Lineups!$E$3:$E$52,$B64,Lineups!$R$3:$R$52))</f>
        <v>0</v>
      </c>
      <c r="G64" s="280">
        <f ca="1">IF($B64="","",SUMIF(Lineups!$H$3:$H$52,$B64,Lineups!$R$3:$R$52))</f>
        <v>0</v>
      </c>
      <c r="H64" s="280">
        <f ca="1">IF($B64="","",SUMIF(Lineups!$K$3:$K$52,$B64,Lineups!$R$3:$R$52))</f>
        <v>8</v>
      </c>
      <c r="I64" s="279">
        <f t="shared" ca="1" si="40"/>
        <v>8</v>
      </c>
      <c r="K64" s="279">
        <f t="shared" ca="1" si="41"/>
        <v>8</v>
      </c>
      <c r="N64" s="279">
        <f ca="1">IF($B64="","",SUMIF(Lineups!$N$3:$N$52,$B64,Lineups!$R$3:$R$52))</f>
        <v>0</v>
      </c>
      <c r="P64" s="279">
        <f t="shared" ca="1" si="42"/>
        <v>8</v>
      </c>
      <c r="S64" s="119">
        <f t="shared" si="38"/>
        <v>10</v>
      </c>
      <c r="T64" s="279" t="str">
        <f t="shared" si="39"/>
        <v>I75</v>
      </c>
      <c r="U64" s="279" t="str">
        <f t="shared" si="39"/>
        <v>Diesel Doll</v>
      </c>
      <c r="V64" s="279">
        <f ca="1">IF($T64="","",SUMIF(Lineups!$T$3:$T$52,$T64,Lineups!$AJ$3:$AJ$52))</f>
        <v>0</v>
      </c>
      <c r="X64" s="280">
        <f ca="1">IF($T64="","",SUMIF(Lineups!$W$3:$W$52,$T64,Lineups!$AJ$3:$AJ$52))</f>
        <v>22</v>
      </c>
      <c r="Y64" s="280">
        <f ca="1">IF($T64="","",SUMIF(Lineups!$Z$3:$Z$52,$T64,Lineups!$AJ$3:$AJ$52))</f>
        <v>4</v>
      </c>
      <c r="Z64" s="280">
        <f ca="1">IF($T64="","",SUMIF(Lineups!$AC$3:$AC$52,$T64,Lineups!$AJ$3:$AJ$52))</f>
        <v>11</v>
      </c>
      <c r="AA64" s="279">
        <f t="shared" ca="1" si="43"/>
        <v>37</v>
      </c>
      <c r="AC64" s="279">
        <f t="shared" ca="1" si="44"/>
        <v>37</v>
      </c>
      <c r="AF64" s="279">
        <f ca="1">IF($T64="","",SUMIF(Lineups!$AF$3:$AF$52,$T64,Lineups!$AJ$3:$AJ$52))</f>
        <v>0</v>
      </c>
      <c r="AH64" s="279">
        <f t="shared" ca="1" si="45"/>
        <v>37</v>
      </c>
    </row>
    <row r="65" spans="1:35">
      <c r="A65" s="115">
        <f t="shared" si="36"/>
        <v>11</v>
      </c>
      <c r="B65" s="68" t="str">
        <f t="shared" si="37"/>
        <v>80mph</v>
      </c>
      <c r="C65" s="68" t="str">
        <f t="shared" si="37"/>
        <v>Pretty Scarrie</v>
      </c>
      <c r="D65" s="68">
        <f ca="1">IF($B65="","",SUMIF(Lineups!$B$3:$B$52,$B65,Lineups!$R$3:$R$52))</f>
        <v>0</v>
      </c>
      <c r="F65" s="280">
        <f ca="1">IF($B65="","",SUMIF(Lineups!$E$3:$E$52,$B65,Lineups!$R$3:$R$52))</f>
        <v>0</v>
      </c>
      <c r="G65" s="280">
        <f ca="1">IF($B65="","",SUMIF(Lineups!$H$3:$H$52,$B65,Lineups!$R$3:$R$52))</f>
        <v>0</v>
      </c>
      <c r="H65" s="280">
        <f ca="1">IF($B65="","",SUMIF(Lineups!$K$3:$K$52,$B65,Lineups!$R$3:$R$52))</f>
        <v>0</v>
      </c>
      <c r="I65" s="68">
        <f t="shared" si="40"/>
        <v>0</v>
      </c>
      <c r="K65" s="68">
        <f t="shared" si="41"/>
        <v>0</v>
      </c>
      <c r="N65" s="68">
        <f ca="1">IF($B65="","",SUMIF(Lineups!$N$3:$N$52,$B65,Lineups!$R$3:$R$52))</f>
        <v>0</v>
      </c>
      <c r="P65" s="68">
        <f t="shared" si="42"/>
        <v>0</v>
      </c>
      <c r="S65" s="115">
        <f t="shared" si="38"/>
        <v>11</v>
      </c>
      <c r="T65" s="68" t="str">
        <f t="shared" si="39"/>
        <v>100</v>
      </c>
      <c r="U65" s="68" t="str">
        <f t="shared" si="39"/>
        <v>Polly Fester</v>
      </c>
      <c r="V65" s="68">
        <f ca="1">IF($T65="","",SUMIF(Lineups!$T$3:$T$52,$T65,Lineups!$AJ$3:$AJ$52))</f>
        <v>0</v>
      </c>
      <c r="X65" s="280">
        <f ca="1">IF($T65="","",SUMIF(Lineups!$W$3:$W$52,$T65,Lineups!$AJ$3:$AJ$52))</f>
        <v>3</v>
      </c>
      <c r="Y65" s="280">
        <f ca="1">IF($T65="","",SUMIF(Lineups!$Z$3:$Z$52,$T65,Lineups!$AJ$3:$AJ$52))</f>
        <v>0</v>
      </c>
      <c r="Z65" s="280">
        <f ca="1">IF($T65="","",SUMIF(Lineups!$AC$3:$AC$52,$T65,Lineups!$AJ$3:$AJ$52))</f>
        <v>3</v>
      </c>
      <c r="AA65" s="68">
        <f t="shared" ca="1" si="43"/>
        <v>6</v>
      </c>
      <c r="AC65" s="68">
        <f t="shared" ca="1" si="44"/>
        <v>6</v>
      </c>
      <c r="AF65" s="68">
        <f ca="1">IF($T65="","",SUMIF(Lineups!$AF$3:$AF$52,$T65,Lineups!$AJ$3:$AJ$52))</f>
        <v>0</v>
      </c>
      <c r="AH65" s="68">
        <f t="shared" ca="1" si="45"/>
        <v>6</v>
      </c>
    </row>
    <row r="66" spans="1:35">
      <c r="A66" s="119">
        <f t="shared" si="36"/>
        <v>12</v>
      </c>
      <c r="B66" s="279" t="str">
        <f t="shared" si="37"/>
        <v>99</v>
      </c>
      <c r="C66" s="279" t="str">
        <f t="shared" si="37"/>
        <v>Skank Williams</v>
      </c>
      <c r="D66" s="279">
        <f ca="1">IF($B66="","",SUMIF(Lineups!$B$3:$B$52,$B66,Lineups!$R$3:$R$52))</f>
        <v>0</v>
      </c>
      <c r="F66" s="280">
        <f ca="1">IF($B66="","",SUMIF(Lineups!$E$3:$E$52,$B66,Lineups!$R$3:$R$52))</f>
        <v>3</v>
      </c>
      <c r="G66" s="280">
        <f ca="1">IF($B66="","",SUMIF(Lineups!$H$3:$H$52,$B66,Lineups!$R$3:$R$52))</f>
        <v>0</v>
      </c>
      <c r="H66" s="280">
        <f ca="1">IF($B66="","",SUMIF(Lineups!$K$3:$K$52,$B66,Lineups!$R$3:$R$52))</f>
        <v>0</v>
      </c>
      <c r="I66" s="279">
        <f t="shared" ca="1" si="40"/>
        <v>3</v>
      </c>
      <c r="K66" s="279">
        <f t="shared" ca="1" si="41"/>
        <v>3</v>
      </c>
      <c r="N66" s="279">
        <f ca="1">IF($B66="","",SUMIF(Lineups!$N$3:$N$52,$B66,Lineups!$R$3:$R$52))</f>
        <v>0</v>
      </c>
      <c r="P66" s="279">
        <f t="shared" ca="1" si="42"/>
        <v>3</v>
      </c>
      <c r="S66" s="119">
        <f t="shared" si="38"/>
        <v>12</v>
      </c>
      <c r="T66" s="279" t="str">
        <f t="shared" si="39"/>
        <v>303</v>
      </c>
      <c r="U66" s="279" t="str">
        <f t="shared" si="39"/>
        <v>Bruisie Siouxxx</v>
      </c>
      <c r="V66" s="279">
        <f ca="1">IF($T66="","",SUMIF(Lineups!$T$3:$T$52,$T66,Lineups!$AJ$3:$AJ$52))</f>
        <v>0</v>
      </c>
      <c r="X66" s="280">
        <f ca="1">IF($T66="","",SUMIF(Lineups!$W$3:$W$52,$T66,Lineups!$AJ$3:$AJ$52))</f>
        <v>9</v>
      </c>
      <c r="Y66" s="280">
        <f ca="1">IF($T66="","",SUMIF(Lineups!$Z$3:$Z$52,$T66,Lineups!$AJ$3:$AJ$52))</f>
        <v>22</v>
      </c>
      <c r="Z66" s="280">
        <f ca="1">IF($T66="","",SUMIF(Lineups!$AC$3:$AC$52,$T66,Lineups!$AJ$3:$AJ$52))</f>
        <v>4</v>
      </c>
      <c r="AA66" s="279">
        <f t="shared" ca="1" si="43"/>
        <v>35</v>
      </c>
      <c r="AC66" s="279">
        <f t="shared" ca="1" si="44"/>
        <v>35</v>
      </c>
      <c r="AF66" s="279">
        <f ca="1">IF($T66="","",SUMIF(Lineups!$AF$3:$AF$52,$T66,Lineups!$AJ$3:$AJ$52))</f>
        <v>0</v>
      </c>
      <c r="AH66" s="279">
        <f t="shared" ca="1" si="45"/>
        <v>35</v>
      </c>
    </row>
    <row r="67" spans="1:35">
      <c r="A67" s="115">
        <f t="shared" si="36"/>
        <v>13</v>
      </c>
      <c r="B67" s="68" t="str">
        <f t="shared" si="37"/>
        <v>96</v>
      </c>
      <c r="C67" s="68" t="str">
        <f t="shared" si="37"/>
        <v>Finnish-Her</v>
      </c>
      <c r="D67" s="68">
        <f ca="1">IF($B67="","",SUMIF(Lineups!$B$3:$B$52,$B67,Lineups!$R$3:$R$52))</f>
        <v>0</v>
      </c>
      <c r="F67" s="280">
        <f ca="1">IF($B67="","",SUMIF(Lineups!$E$3:$E$52,$B67,Lineups!$R$3:$R$52))</f>
        <v>0</v>
      </c>
      <c r="G67" s="280">
        <f ca="1">IF($B67="","",SUMIF(Lineups!$H$3:$H$52,$B67,Lineups!$R$3:$R$52))</f>
        <v>0</v>
      </c>
      <c r="H67" s="280">
        <f ca="1">IF($B67="","",SUMIF(Lineups!$K$3:$K$52,$B67,Lineups!$R$3:$R$52))</f>
        <v>0</v>
      </c>
      <c r="I67" s="68">
        <f t="shared" ca="1" si="40"/>
        <v>0</v>
      </c>
      <c r="K67" s="68">
        <f t="shared" ca="1" si="41"/>
        <v>0</v>
      </c>
      <c r="N67" s="68">
        <f ca="1">IF($B67="","",SUMIF(Lineups!$N$3:$N$52,$B67,Lineups!$R$3:$R$52))</f>
        <v>0</v>
      </c>
      <c r="P67" s="68">
        <f t="shared" ca="1" si="42"/>
        <v>0</v>
      </c>
      <c r="S67" s="115">
        <f t="shared" si="38"/>
        <v>13</v>
      </c>
      <c r="T67" s="68" t="str">
        <f t="shared" si="39"/>
        <v>989</v>
      </c>
      <c r="U67" s="68" t="str">
        <f t="shared" si="39"/>
        <v>Sarah Hipel</v>
      </c>
      <c r="V67" s="68">
        <f ca="1">IF($T67="","",SUMIF(Lineups!$T$3:$T$52,$T67,Lineups!$AJ$3:$AJ$52))</f>
        <v>0</v>
      </c>
      <c r="X67" s="280">
        <f ca="1">IF($T67="","",SUMIF(Lineups!$W$3:$W$52,$T67,Lineups!$AJ$3:$AJ$52))</f>
        <v>0</v>
      </c>
      <c r="Y67" s="280">
        <f ca="1">IF($T67="","",SUMIF(Lineups!$Z$3:$Z$52,$T67,Lineups!$AJ$3:$AJ$52))</f>
        <v>0</v>
      </c>
      <c r="Z67" s="280">
        <f ca="1">IF($T67="","",SUMIF(Lineups!$AC$3:$AC$52,$T67,Lineups!$AJ$3:$AJ$52))</f>
        <v>0</v>
      </c>
      <c r="AA67" s="68">
        <f t="shared" si="43"/>
        <v>0</v>
      </c>
      <c r="AC67" s="68">
        <f t="shared" si="44"/>
        <v>0</v>
      </c>
      <c r="AF67" s="68">
        <f ca="1">IF($T67="","",SUMIF(Lineups!$AF$3:$AF$52,$T67,Lineups!$AJ$3:$AJ$52))</f>
        <v>13</v>
      </c>
      <c r="AH67" s="68">
        <f t="shared" ca="1" si="45"/>
        <v>13</v>
      </c>
    </row>
    <row r="68" spans="1:35">
      <c r="A68" s="119">
        <f t="shared" si="36"/>
        <v>14</v>
      </c>
      <c r="B68" s="279" t="str">
        <f t="shared" si="37"/>
        <v>fish</v>
      </c>
      <c r="C68" s="279" t="str">
        <f t="shared" si="37"/>
        <v>Eva Lucien</v>
      </c>
      <c r="D68" s="279">
        <f ca="1">IF($B68="","",SUMIF(Lineups!$B$3:$B$52,$B68,Lineups!$R$3:$R$52))</f>
        <v>0</v>
      </c>
      <c r="F68" s="280">
        <f ca="1">IF($B68="","",SUMIF(Lineups!$E$3:$E$52,$B68,Lineups!$R$3:$R$52))</f>
        <v>0</v>
      </c>
      <c r="G68" s="280">
        <f ca="1">IF($B68="","",SUMIF(Lineups!$H$3:$H$52,$B68,Lineups!$R$3:$R$52))</f>
        <v>0</v>
      </c>
      <c r="H68" s="280">
        <f ca="1">IF($B68="","",SUMIF(Lineups!$K$3:$K$52,$B68,Lineups!$R$3:$R$52))</f>
        <v>0</v>
      </c>
      <c r="I68" s="279">
        <f t="shared" si="40"/>
        <v>0</v>
      </c>
      <c r="K68" s="279">
        <f t="shared" si="41"/>
        <v>0</v>
      </c>
      <c r="N68" s="279">
        <f ca="1">IF($B68="","",SUMIF(Lineups!$N$3:$N$52,$B68,Lineups!$R$3:$R$52))</f>
        <v>0</v>
      </c>
      <c r="P68" s="279">
        <f t="shared" ca="1" si="42"/>
        <v>0</v>
      </c>
      <c r="S68" s="119">
        <f t="shared" si="38"/>
        <v>14</v>
      </c>
      <c r="T68" s="279" t="str">
        <f t="shared" si="39"/>
        <v>247</v>
      </c>
      <c r="U68" s="279" t="str">
        <f t="shared" si="39"/>
        <v>boo d. livers</v>
      </c>
      <c r="V68" s="279">
        <f ca="1">IF($T68="","",SUMIF(Lineups!$T$3:$T$52,$T68,Lineups!$AJ$3:$AJ$52))</f>
        <v>0</v>
      </c>
      <c r="X68" s="280">
        <f ca="1">IF($T68="","",SUMIF(Lineups!$W$3:$W$52,$T68,Lineups!$AJ$3:$AJ$52))</f>
        <v>0</v>
      </c>
      <c r="Y68" s="280">
        <f ca="1">IF($T68="","",SUMIF(Lineups!$Z$3:$Z$52,$T68,Lineups!$AJ$3:$AJ$52))</f>
        <v>0</v>
      </c>
      <c r="Z68" s="280">
        <f ca="1">IF($T68="","",SUMIF(Lineups!$AC$3:$AC$52,$T68,Lineups!$AJ$3:$AJ$52))</f>
        <v>0</v>
      </c>
      <c r="AA68" s="279">
        <f t="shared" si="43"/>
        <v>0</v>
      </c>
      <c r="AC68" s="279">
        <f t="shared" si="44"/>
        <v>0</v>
      </c>
      <c r="AF68" s="279">
        <f ca="1">IF($T68="","",SUMIF(Lineups!$AF$3:$AF$52,$T68,Lineups!$AJ$3:$AJ$52))</f>
        <v>6</v>
      </c>
      <c r="AH68" s="279">
        <f t="shared" ca="1" si="45"/>
        <v>6</v>
      </c>
    </row>
    <row r="69" spans="1:35">
      <c r="A69" s="115">
        <f t="shared" si="36"/>
        <v>15</v>
      </c>
      <c r="B69" s="68" t="str">
        <f t="shared" si="37"/>
        <v/>
      </c>
      <c r="C69" s="68" t="str">
        <f t="shared" si="37"/>
        <v/>
      </c>
      <c r="D69" s="68" t="str">
        <f ca="1">IF($B69="","",SUMIF(Lineups!$B$3:$B$52,$B69,Lineups!$R$3:$R$52))</f>
        <v/>
      </c>
      <c r="F69" s="280" t="str">
        <f ca="1">IF($B69="","",SUMIF(Lineups!$E$3:$E$52,$B69,Lineups!$R$3:$R$52))</f>
        <v/>
      </c>
      <c r="G69" s="280" t="str">
        <f ca="1">IF($B69="","",SUMIF(Lineups!$H$3:$H$52,$B69,Lineups!$R$3:$R$52))</f>
        <v/>
      </c>
      <c r="H69" s="280" t="str">
        <f ca="1">IF($B69="","",SUMIF(Lineups!$K$3:$K$52,$B69,Lineups!$R$3:$R$52))</f>
        <v/>
      </c>
      <c r="I69" s="68" t="str">
        <f t="shared" si="40"/>
        <v/>
      </c>
      <c r="K69" s="68" t="str">
        <f t="shared" si="41"/>
        <v/>
      </c>
      <c r="N69" s="68" t="str">
        <f ca="1">IF($B69="","",SUMIF(Lineups!$N$3:$N$52,$B69,Lineups!$R$3:$R$52))</f>
        <v/>
      </c>
      <c r="P69" s="68" t="str">
        <f t="shared" si="42"/>
        <v/>
      </c>
      <c r="S69" s="115">
        <f t="shared" si="38"/>
        <v>15</v>
      </c>
      <c r="T69" s="68" t="str">
        <f t="shared" si="39"/>
        <v/>
      </c>
      <c r="U69" s="68" t="str">
        <f t="shared" si="39"/>
        <v/>
      </c>
      <c r="V69" s="68" t="str">
        <f ca="1">IF($T69="","",SUMIF(Lineups!$T$3:$T$52,$T69,Lineups!$AJ$3:$AJ$52))</f>
        <v/>
      </c>
      <c r="X69" s="280" t="str">
        <f ca="1">IF($T69="","",SUMIF(Lineups!$W$3:$W$52,$T69,Lineups!$AJ$3:$AJ$52))</f>
        <v/>
      </c>
      <c r="Y69" s="280" t="str">
        <f ca="1">IF($T69="","",SUMIF(Lineups!$Z$3:$Z$52,$T69,Lineups!$AJ$3:$AJ$52))</f>
        <v/>
      </c>
      <c r="Z69" s="280" t="str">
        <f ca="1">IF($T69="","",SUMIF(Lineups!$AC$3:$AC$52,$T69,Lineups!$AJ$3:$AJ$52))</f>
        <v/>
      </c>
      <c r="AA69" s="68" t="str">
        <f t="shared" si="43"/>
        <v/>
      </c>
      <c r="AC69" s="68" t="str">
        <f t="shared" si="44"/>
        <v/>
      </c>
      <c r="AF69" s="68" t="str">
        <f ca="1">IF($T69="","",SUMIF(Lineups!$AF$3:$AF$52,$T69,Lineups!$AJ$3:$AJ$52))</f>
        <v/>
      </c>
      <c r="AH69" s="68" t="str">
        <f t="shared" si="45"/>
        <v/>
      </c>
    </row>
    <row r="70" spans="1:35">
      <c r="A70" s="119">
        <f t="shared" si="36"/>
        <v>16</v>
      </c>
      <c r="B70" s="279" t="str">
        <f t="shared" si="37"/>
        <v/>
      </c>
      <c r="C70" s="279" t="str">
        <f t="shared" si="37"/>
        <v/>
      </c>
      <c r="D70" s="279" t="str">
        <f ca="1">IF($B70="","",SUMIF(Lineups!$B$3:$B$52,$B70,Lineups!$R$3:$R$52))</f>
        <v/>
      </c>
      <c r="F70" s="280" t="str">
        <f ca="1">IF($B70="","",SUMIF(Lineups!$E$3:$E$52,$B70,Lineups!$R$3:$R$52))</f>
        <v/>
      </c>
      <c r="G70" s="280" t="str">
        <f ca="1">IF($B70="","",SUMIF(Lineups!$H$3:$H$52,$B70,Lineups!$R$3:$R$52))</f>
        <v/>
      </c>
      <c r="H70" s="280" t="str">
        <f ca="1">IF($B70="","",SUMIF(Lineups!$K$3:$K$52,$B70,Lineups!$R$3:$R$52))</f>
        <v/>
      </c>
      <c r="I70" s="279" t="str">
        <f t="shared" si="40"/>
        <v/>
      </c>
      <c r="K70" s="279" t="str">
        <f t="shared" si="41"/>
        <v/>
      </c>
      <c r="N70" s="279" t="str">
        <f ca="1">IF($B70="","",SUMIF(Lineups!$N$3:$N$52,$B70,Lineups!$R$3:$R$52))</f>
        <v/>
      </c>
      <c r="P70" s="279" t="str">
        <f t="shared" si="42"/>
        <v/>
      </c>
      <c r="S70" s="119">
        <f t="shared" si="38"/>
        <v>16</v>
      </c>
      <c r="T70" s="279" t="str">
        <f t="shared" si="39"/>
        <v/>
      </c>
      <c r="U70" s="279" t="str">
        <f t="shared" si="39"/>
        <v/>
      </c>
      <c r="V70" s="279" t="str">
        <f ca="1">IF($T70="","",SUMIF(Lineups!$T$3:$T$52,$T70,Lineups!$AJ$3:$AJ$52))</f>
        <v/>
      </c>
      <c r="X70" s="280" t="str">
        <f ca="1">IF($T70="","",SUMIF(Lineups!$W$3:$W$52,$T70,Lineups!$AJ$3:$AJ$52))</f>
        <v/>
      </c>
      <c r="Y70" s="280" t="str">
        <f ca="1">IF($T70="","",SUMIF(Lineups!$Z$3:$Z$52,$T70,Lineups!$AJ$3:$AJ$52))</f>
        <v/>
      </c>
      <c r="Z70" s="280" t="str">
        <f ca="1">IF($T70="","",SUMIF(Lineups!$AC$3:$AC$52,$T70,Lineups!$AJ$3:$AJ$52))</f>
        <v/>
      </c>
      <c r="AA70" s="279" t="str">
        <f t="shared" si="43"/>
        <v/>
      </c>
      <c r="AC70" s="279" t="str">
        <f t="shared" si="44"/>
        <v/>
      </c>
      <c r="AF70" s="279" t="str">
        <f ca="1">IF($T70="","",SUMIF(Lineups!$AF$3:$AF$52,$T70,Lineups!$AJ$3:$AJ$52))</f>
        <v/>
      </c>
      <c r="AH70" s="279" t="str">
        <f t="shared" si="45"/>
        <v/>
      </c>
    </row>
    <row r="71" spans="1:35">
      <c r="A71" s="115">
        <f>A70+1</f>
        <v>17</v>
      </c>
      <c r="B71" s="68" t="str">
        <f t="shared" ref="B71:C74" si="46">B25</f>
        <v/>
      </c>
      <c r="C71" s="68" t="str">
        <f t="shared" si="46"/>
        <v/>
      </c>
      <c r="D71" s="68" t="str">
        <f ca="1">IF($B71="","",SUMIF(Lineups!$B$3:$B$52,$B71,Lineups!$R$3:$R$52))</f>
        <v/>
      </c>
      <c r="F71" s="280" t="str">
        <f ca="1">IF($B71="","",SUMIF(Lineups!$E$3:$E$52,$B71,Lineups!$R$3:$R$52))</f>
        <v/>
      </c>
      <c r="G71" s="280" t="str">
        <f ca="1">IF($B71="","",SUMIF(Lineups!$H$3:$H$52,$B71,Lineups!$R$3:$R$52))</f>
        <v/>
      </c>
      <c r="H71" s="280" t="str">
        <f ca="1">IF($B71="","",SUMIF(Lineups!$K$3:$K$52,$B71,Lineups!$R$3:$R$52))</f>
        <v/>
      </c>
      <c r="I71" s="68" t="str">
        <f>IF(B71="","",SUM(F71:H71))</f>
        <v/>
      </c>
      <c r="K71" s="68" t="str">
        <f>IF(B71="","",SUM(D71,I71))</f>
        <v/>
      </c>
      <c r="N71" s="68" t="str">
        <f ca="1">IF($B71="","",SUMIF(Lineups!$N$3:$N$52,$B71,Lineups!$R$3:$R$52))</f>
        <v/>
      </c>
      <c r="P71" s="68" t="str">
        <f>IF(B71="","",SUM(K71,N71))</f>
        <v/>
      </c>
      <c r="S71" s="115">
        <f>S70+1</f>
        <v>17</v>
      </c>
      <c r="T71" s="68" t="str">
        <f t="shared" ref="T71:U74" si="47">T25</f>
        <v/>
      </c>
      <c r="U71" s="68" t="str">
        <f t="shared" si="47"/>
        <v/>
      </c>
      <c r="V71" s="68" t="str">
        <f ca="1">IF($T71="","",SUMIF(Lineups!$T$3:$T$52,$T71,Lineups!$AJ$3:$AJ$52))</f>
        <v/>
      </c>
      <c r="X71" s="280" t="str">
        <f ca="1">IF($T71="","",SUMIF(Lineups!$W$3:$W$52,$T71,Lineups!$AJ$3:$AJ$52))</f>
        <v/>
      </c>
      <c r="Y71" s="280" t="str">
        <f ca="1">IF($T71="","",SUMIF(Lineups!$Z$3:$Z$52,$T71,Lineups!$AJ$3:$AJ$52))</f>
        <v/>
      </c>
      <c r="Z71" s="280" t="str">
        <f ca="1">IF($T71="","",SUMIF(Lineups!$AC$3:$AC$52,$T71,Lineups!$AJ$3:$AJ$52))</f>
        <v/>
      </c>
      <c r="AA71" s="68" t="str">
        <f>IF(T71="","",SUM(X71:Z71))</f>
        <v/>
      </c>
      <c r="AC71" s="68" t="str">
        <f>IF(T71="","",SUM(V71,AA71))</f>
        <v/>
      </c>
      <c r="AF71" s="68" t="str">
        <f ca="1">IF($T71="","",SUMIF(Lineups!$AF$3:$AF$52,$T71,Lineups!$AJ$3:$AJ$52))</f>
        <v/>
      </c>
      <c r="AH71" s="68" t="str">
        <f>IF(T71="","",SUM(AC71,AF71))</f>
        <v/>
      </c>
    </row>
    <row r="72" spans="1:35">
      <c r="A72" s="119">
        <f>A71+1</f>
        <v>18</v>
      </c>
      <c r="B72" s="279" t="str">
        <f t="shared" si="46"/>
        <v/>
      </c>
      <c r="C72" s="279" t="str">
        <f t="shared" si="46"/>
        <v/>
      </c>
      <c r="D72" s="279" t="str">
        <f ca="1">IF($B72="","",SUMIF(Lineups!$B$3:$B$52,$B72,Lineups!$R$3:$R$52))</f>
        <v/>
      </c>
      <c r="F72" s="280" t="str">
        <f ca="1">IF($B72="","",SUMIF(Lineups!$E$3:$E$52,$B72,Lineups!$R$3:$R$52))</f>
        <v/>
      </c>
      <c r="G72" s="280" t="str">
        <f ca="1">IF($B72="","",SUMIF(Lineups!$H$3:$H$52,$B72,Lineups!$R$3:$R$52))</f>
        <v/>
      </c>
      <c r="H72" s="280" t="str">
        <f ca="1">IF($B72="","",SUMIF(Lineups!$K$3:$K$52,$B72,Lineups!$R$3:$R$52))</f>
        <v/>
      </c>
      <c r="I72" s="279" t="str">
        <f>IF(B72="","",SUM(F72:H72))</f>
        <v/>
      </c>
      <c r="K72" s="279" t="str">
        <f>IF(B72="","",SUM(D72,I72))</f>
        <v/>
      </c>
      <c r="N72" s="279" t="str">
        <f ca="1">IF($B72="","",SUMIF(Lineups!$N$3:$N$52,$B72,Lineups!$R$3:$R$52))</f>
        <v/>
      </c>
      <c r="P72" s="279" t="str">
        <f>IF(B72="","",SUM(K72,N72))</f>
        <v/>
      </c>
      <c r="S72" s="119">
        <f>S71+1</f>
        <v>18</v>
      </c>
      <c r="T72" s="279" t="str">
        <f t="shared" si="47"/>
        <v/>
      </c>
      <c r="U72" s="279" t="str">
        <f t="shared" si="47"/>
        <v/>
      </c>
      <c r="V72" s="279" t="str">
        <f ca="1">IF($T72="","",SUMIF(Lineups!$T$3:$T$52,$T72,Lineups!$AJ$3:$AJ$52))</f>
        <v/>
      </c>
      <c r="X72" s="280" t="str">
        <f ca="1">IF($T72="","",SUMIF(Lineups!$W$3:$W$52,$T72,Lineups!$AJ$3:$AJ$52))</f>
        <v/>
      </c>
      <c r="Y72" s="280" t="str">
        <f ca="1">IF($T72="","",SUMIF(Lineups!$Z$3:$Z$52,$T72,Lineups!$AJ$3:$AJ$52))</f>
        <v/>
      </c>
      <c r="Z72" s="280" t="str">
        <f ca="1">IF($T72="","",SUMIF(Lineups!$AC$3:$AC$52,$T72,Lineups!$AJ$3:$AJ$52))</f>
        <v/>
      </c>
      <c r="AA72" s="279" t="str">
        <f>IF(T72="","",SUM(X72:Z72))</f>
        <v/>
      </c>
      <c r="AC72" s="279" t="str">
        <f>IF(T72="","",SUM(V72,AA72))</f>
        <v/>
      </c>
      <c r="AF72" s="279" t="str">
        <f ca="1">IF($T72="","",SUMIF(Lineups!$AF$3:$AF$52,$T72,Lineups!$AJ$3:$AJ$52))</f>
        <v/>
      </c>
      <c r="AH72" s="279" t="str">
        <f>IF(T72="","",SUM(AC72,AF72))</f>
        <v/>
      </c>
    </row>
    <row r="73" spans="1:35">
      <c r="A73" s="115">
        <f>A72+1</f>
        <v>19</v>
      </c>
      <c r="B73" s="68" t="str">
        <f t="shared" si="46"/>
        <v/>
      </c>
      <c r="C73" s="68" t="str">
        <f t="shared" si="46"/>
        <v/>
      </c>
      <c r="D73" s="68" t="str">
        <f ca="1">IF($B73="","",SUMIF(Lineups!$B$3:$B$52,$B73,Lineups!$R$3:$R$52))</f>
        <v/>
      </c>
      <c r="F73" s="280" t="str">
        <f ca="1">IF($B73="","",SUMIF(Lineups!$E$3:$E$52,$B73,Lineups!$R$3:$R$52))</f>
        <v/>
      </c>
      <c r="G73" s="280" t="str">
        <f ca="1">IF($B73="","",SUMIF(Lineups!$H$3:$H$52,$B73,Lineups!$R$3:$R$52))</f>
        <v/>
      </c>
      <c r="H73" s="280" t="str">
        <f ca="1">IF($B73="","",SUMIF(Lineups!$K$3:$K$52,$B73,Lineups!$R$3:$R$52))</f>
        <v/>
      </c>
      <c r="I73" s="68" t="str">
        <f>IF(B73="","",SUM(F73:H73))</f>
        <v/>
      </c>
      <c r="K73" s="68" t="str">
        <f>IF(B73="","",SUM(D73,I73))</f>
        <v/>
      </c>
      <c r="N73" s="68" t="str">
        <f ca="1">IF($B73="","",SUMIF(Lineups!$N$3:$N$52,$B73,Lineups!$R$3:$R$52))</f>
        <v/>
      </c>
      <c r="P73" s="68" t="str">
        <f>IF(B73="","",SUM(K73,N73))</f>
        <v/>
      </c>
      <c r="S73" s="115">
        <f>S72+1</f>
        <v>19</v>
      </c>
      <c r="T73" s="68" t="str">
        <f t="shared" si="47"/>
        <v/>
      </c>
      <c r="U73" s="68" t="str">
        <f t="shared" si="47"/>
        <v/>
      </c>
      <c r="V73" s="68" t="str">
        <f ca="1">IF($T73="","",SUMIF(Lineups!$T$3:$T$52,$T73,Lineups!$AJ$3:$AJ$52))</f>
        <v/>
      </c>
      <c r="X73" s="280" t="str">
        <f ca="1">IF($T73="","",SUMIF(Lineups!$W$3:$W$52,$T73,Lineups!$AJ$3:$AJ$52))</f>
        <v/>
      </c>
      <c r="Y73" s="280" t="str">
        <f ca="1">IF($T73="","",SUMIF(Lineups!$Z$3:$Z$52,$T73,Lineups!$AJ$3:$AJ$52))</f>
        <v/>
      </c>
      <c r="Z73" s="280" t="str">
        <f ca="1">IF($T73="","",SUMIF(Lineups!$AC$3:$AC$52,$T73,Lineups!$AJ$3:$AJ$52))</f>
        <v/>
      </c>
      <c r="AA73" s="68" t="str">
        <f>IF(T73="","",SUM(X73:Z73))</f>
        <v/>
      </c>
      <c r="AC73" s="68" t="str">
        <f>IF(T73="","",SUM(V73,AA73))</f>
        <v/>
      </c>
      <c r="AF73" s="68" t="str">
        <f ca="1">IF($T73="","",SUMIF(Lineups!$AF$3:$AF$52,$T73,Lineups!$AJ$3:$AJ$52))</f>
        <v/>
      </c>
      <c r="AH73" s="68" t="str">
        <f>IF(T73="","",SUM(AC73,AF73))</f>
        <v/>
      </c>
    </row>
    <row r="74" spans="1:35">
      <c r="A74" s="119">
        <f>A73+1</f>
        <v>20</v>
      </c>
      <c r="B74" s="279" t="str">
        <f t="shared" si="46"/>
        <v/>
      </c>
      <c r="C74" s="279" t="str">
        <f t="shared" si="46"/>
        <v/>
      </c>
      <c r="D74" s="279" t="str">
        <f ca="1">IF($B74="","",SUMIF(Lineups!$B$3:$B$52,$B74,Lineups!$R$3:$R$52))</f>
        <v/>
      </c>
      <c r="F74" s="280" t="str">
        <f ca="1">IF($B74="","",SUMIF(Lineups!$E$3:$E$52,$B74,Lineups!$R$3:$R$52))</f>
        <v/>
      </c>
      <c r="G74" s="280" t="str">
        <f ca="1">IF($B74="","",SUMIF(Lineups!$H$3:$H$52,$B74,Lineups!$R$3:$R$52))</f>
        <v/>
      </c>
      <c r="H74" s="280" t="str">
        <f ca="1">IF($B74="","",SUMIF(Lineups!$K$3:$K$52,$B74,Lineups!$R$3:$R$52))</f>
        <v/>
      </c>
      <c r="I74" s="279" t="str">
        <f>IF(B74="","",SUM(F74:H74))</f>
        <v/>
      </c>
      <c r="K74" s="279" t="str">
        <f>IF(B74="","",SUM(D74,I74))</f>
        <v/>
      </c>
      <c r="N74" s="279" t="str">
        <f ca="1">IF($B74="","",SUMIF(Lineups!$N$3:$N$52,$B74,Lineups!$R$3:$R$52))</f>
        <v/>
      </c>
      <c r="P74" s="279" t="str">
        <f>IF(B74="","",SUM(K74,N74))</f>
        <v/>
      </c>
      <c r="S74" s="119">
        <f>S73+1</f>
        <v>20</v>
      </c>
      <c r="T74" s="279" t="str">
        <f t="shared" si="47"/>
        <v/>
      </c>
      <c r="U74" s="279" t="str">
        <f t="shared" si="47"/>
        <v/>
      </c>
      <c r="V74" s="279" t="str">
        <f ca="1">IF($T74="","",SUMIF(Lineups!$T$3:$T$52,$T74,Lineups!$AJ$3:$AJ$52))</f>
        <v/>
      </c>
      <c r="X74" s="280" t="str">
        <f ca="1">IF($T74="","",SUMIF(Lineups!$W$3:$W$52,$T74,Lineups!$AJ$3:$AJ$52))</f>
        <v/>
      </c>
      <c r="Y74" s="280" t="str">
        <f ca="1">IF($T74="","",SUMIF(Lineups!$Z$3:$Z$52,$T74,Lineups!$AJ$3:$AJ$52))</f>
        <v/>
      </c>
      <c r="Z74" s="280" t="str">
        <f ca="1">IF($T74="","",SUMIF(Lineups!$AC$3:$AC$52,$T74,Lineups!$AJ$3:$AJ$52))</f>
        <v/>
      </c>
      <c r="AA74" s="279" t="str">
        <f>IF(T74="","",SUM(X74:Z74))</f>
        <v/>
      </c>
      <c r="AC74" s="279" t="str">
        <f>IF(T74="","",SUM(V74,AA74))</f>
        <v/>
      </c>
      <c r="AF74" s="279" t="str">
        <f ca="1">IF($T74="","",SUMIF(Lineups!$AF$3:$AF$52,$T74,Lineups!$AJ$3:$AJ$52))</f>
        <v/>
      </c>
      <c r="AH74" s="279" t="str">
        <f>IF(T74="","",SUM(AC74,AF74))</f>
        <v/>
      </c>
    </row>
    <row r="76" spans="1:35">
      <c r="A76" s="1216" t="s">
        <v>461</v>
      </c>
      <c r="B76" s="1216"/>
      <c r="C76" s="1216"/>
      <c r="D76" s="287"/>
      <c r="E76" s="287"/>
      <c r="F76" s="287"/>
      <c r="G76" s="287"/>
      <c r="H76" s="287"/>
      <c r="I76" s="287"/>
      <c r="J76" s="287"/>
      <c r="K76" s="287"/>
      <c r="L76" s="287"/>
      <c r="M76" s="287"/>
      <c r="N76" s="287"/>
      <c r="O76" s="287"/>
      <c r="P76" s="287"/>
      <c r="Q76" s="287"/>
      <c r="S76" s="1216" t="s">
        <v>461</v>
      </c>
      <c r="T76" s="1216"/>
      <c r="U76" s="1216"/>
      <c r="V76" s="287"/>
      <c r="W76" s="287"/>
      <c r="X76" s="287"/>
      <c r="Y76" s="287"/>
      <c r="Z76" s="287"/>
      <c r="AA76" s="287"/>
      <c r="AB76" s="287"/>
      <c r="AC76" s="287"/>
      <c r="AD76" s="287"/>
      <c r="AE76" s="287"/>
      <c r="AF76" s="287"/>
      <c r="AG76" s="287"/>
      <c r="AH76" s="287"/>
      <c r="AI76" s="287"/>
    </row>
    <row r="77" spans="1:35">
      <c r="A77" s="112">
        <v>0</v>
      </c>
      <c r="B77" s="112" t="s">
        <v>280</v>
      </c>
      <c r="C77" s="112" t="s">
        <v>281</v>
      </c>
      <c r="D77" s="112" t="s">
        <v>135</v>
      </c>
      <c r="E77" s="118"/>
      <c r="F77" s="285" t="s">
        <v>98</v>
      </c>
      <c r="G77" s="285" t="s">
        <v>98</v>
      </c>
      <c r="H77" s="285" t="s">
        <v>98</v>
      </c>
      <c r="I77" s="112" t="s">
        <v>348</v>
      </c>
      <c r="J77" s="118"/>
      <c r="K77" s="112" t="s">
        <v>349</v>
      </c>
      <c r="L77" s="118"/>
      <c r="M77" s="286" t="s">
        <v>2</v>
      </c>
      <c r="N77" s="112" t="s">
        <v>134</v>
      </c>
      <c r="O77" s="118"/>
      <c r="P77" s="112" t="s">
        <v>267</v>
      </c>
      <c r="Q77" s="118"/>
      <c r="R77" s="118"/>
      <c r="S77" s="112">
        <v>0</v>
      </c>
      <c r="T77" s="112" t="s">
        <v>280</v>
      </c>
      <c r="U77" s="112" t="s">
        <v>281</v>
      </c>
      <c r="V77" s="112" t="s">
        <v>135</v>
      </c>
      <c r="W77" s="118"/>
      <c r="X77" s="285" t="s">
        <v>98</v>
      </c>
      <c r="Y77" s="285" t="s">
        <v>98</v>
      </c>
      <c r="Z77" s="285" t="s">
        <v>98</v>
      </c>
      <c r="AA77" s="112" t="s">
        <v>348</v>
      </c>
      <c r="AB77" s="118"/>
      <c r="AC77" s="112" t="s">
        <v>349</v>
      </c>
      <c r="AD77" s="118"/>
      <c r="AE77" s="286" t="s">
        <v>2</v>
      </c>
      <c r="AF77" s="112" t="s">
        <v>134</v>
      </c>
      <c r="AG77" s="118"/>
      <c r="AH77" s="112" t="s">
        <v>267</v>
      </c>
      <c r="AI77" s="118"/>
    </row>
    <row r="78" spans="1:35">
      <c r="A78" s="115">
        <f t="shared" ref="A78:A93" si="48">A77+1</f>
        <v>1</v>
      </c>
      <c r="B78" s="68" t="str">
        <f t="shared" ref="B78:C93" si="49">B9</f>
        <v>00</v>
      </c>
      <c r="C78" s="68" t="str">
        <f t="shared" si="49"/>
        <v>Professor Booty</v>
      </c>
      <c r="D78" s="68">
        <f ca="1">IF($B78="","",SUMIF(Lineups!$B$3:$B$52,$B78,Lineups!$AJ$3:$AJ$52))</f>
        <v>0</v>
      </c>
      <c r="F78" s="280">
        <f ca="1">IF($B78="","",SUMIF(Lineups!$E$3:$E$52,$B78,Lineups!$AJ$3:$AJ$52))</f>
        <v>7</v>
      </c>
      <c r="G78" s="280">
        <f ca="1">IF($B78="","",SUMIF(Lineups!$H$3:$H$52,$B78,Lineups!$AJ$3:$AJ$52))</f>
        <v>4</v>
      </c>
      <c r="H78" s="280">
        <f ca="1">IF($B78="","",SUMIF(Lineups!$K$3:$K$52,$B78,Lineups!$AJ$3:$AJ$52))</f>
        <v>19</v>
      </c>
      <c r="I78" s="68">
        <f ca="1">IF(B78="","",SUM(F78:H78))</f>
        <v>30</v>
      </c>
      <c r="K78" s="68">
        <f ca="1">IF(B78="","",SUM(D78,I78))</f>
        <v>30</v>
      </c>
      <c r="N78" s="68">
        <f ca="1">IF($B78="","",SUMIF(Lineups!$N$3:$N$52,$B78,Lineups!$AJ$3:$AJ$52))</f>
        <v>0</v>
      </c>
      <c r="P78" s="68">
        <f ca="1">IF(B78="","",SUM(K78,N78))</f>
        <v>30</v>
      </c>
      <c r="S78" s="115">
        <f t="shared" ref="S78:S93" si="50">S77+1</f>
        <v>1</v>
      </c>
      <c r="T78" s="68" t="str">
        <f t="shared" ref="T78:U93" si="51">T9</f>
        <v>0</v>
      </c>
      <c r="U78" s="68" t="str">
        <f t="shared" si="51"/>
        <v>Vicious Vixen</v>
      </c>
      <c r="V78" s="68">
        <f ca="1">IF($T78="","",SUMIF(Lineups!$T$3:$T$52,$T78,Lineups!$R$3:$R$52))</f>
        <v>0</v>
      </c>
      <c r="X78" s="280">
        <f ca="1">IF($T78="","",SUMIF(Lineups!$W$3:$W$52,$T78,Lineups!$R$3:$R$52))</f>
        <v>0</v>
      </c>
      <c r="Y78" s="280">
        <f ca="1">IF($T78="","",SUMIF(Lineups!$Z$3:$Z$52,$T78,Lineups!$R$3:$R$52))</f>
        <v>2</v>
      </c>
      <c r="Z78" s="280">
        <f ca="1">IF($T78="","",SUMIF(Lineups!$AC$3:$AC$52,$T78,Lineups!$R$3:$R$52))</f>
        <v>4</v>
      </c>
      <c r="AA78" s="68">
        <f ca="1">IF(T78="","",SUM(X78:Z78))</f>
        <v>6</v>
      </c>
      <c r="AC78" s="68">
        <f ca="1">IF(T78="","",SUM(V78,AA78))</f>
        <v>6</v>
      </c>
      <c r="AF78" s="68">
        <f ca="1">IF($T78="","",SUMIF(Lineups!$AF$3:$AF$52,$T78,Lineups!$R$3:$R$52))</f>
        <v>0</v>
      </c>
      <c r="AH78" s="68">
        <f ca="1">IF(T78="","",SUM(AC78,AF78))</f>
        <v>6</v>
      </c>
    </row>
    <row r="79" spans="1:35">
      <c r="A79" s="119">
        <f t="shared" si="48"/>
        <v>2</v>
      </c>
      <c r="B79" s="279" t="str">
        <f t="shared" si="49"/>
        <v>4</v>
      </c>
      <c r="C79" s="279" t="str">
        <f t="shared" si="49"/>
        <v>CoCo Sparx</v>
      </c>
      <c r="D79" s="279">
        <f ca="1">IF($B79="","",SUMIF(Lineups!$B$3:$B$52,$B79,Lineups!$AJ$3:$AJ$52))</f>
        <v>0</v>
      </c>
      <c r="F79" s="280">
        <f ca="1">IF($B79="","",SUMIF(Lineups!$E$3:$E$52,$B79,Lineups!$AJ$3:$AJ$52))</f>
        <v>11</v>
      </c>
      <c r="G79" s="280">
        <f ca="1">IF($B79="","",SUMIF(Lineups!$H$3:$H$52,$B79,Lineups!$AJ$3:$AJ$52))</f>
        <v>8</v>
      </c>
      <c r="H79" s="280">
        <f ca="1">IF($B79="","",SUMIF(Lineups!$K$3:$K$52,$B79,Lineups!$AJ$3:$AJ$52))</f>
        <v>0</v>
      </c>
      <c r="I79" s="279">
        <f t="shared" ref="I79:I93" ca="1" si="52">IF(B79="","",SUM(F79:H79))</f>
        <v>19</v>
      </c>
      <c r="K79" s="279">
        <f t="shared" ref="K79:K93" ca="1" si="53">IF(B79="","",SUM(D79,I79))</f>
        <v>19</v>
      </c>
      <c r="N79" s="279">
        <f ca="1">IF($B79="","",SUMIF(Lineups!$N$3:$N$52,$B79,Lineups!$AJ$3:$AJ$52))</f>
        <v>0</v>
      </c>
      <c r="P79" s="279">
        <f t="shared" ref="P79:P93" ca="1" si="54">IF(B79="","",SUM(K79,N79))</f>
        <v>19</v>
      </c>
      <c r="S79" s="119">
        <f t="shared" si="50"/>
        <v>2</v>
      </c>
      <c r="T79" s="279" t="str">
        <f t="shared" si="51"/>
        <v>3CC</v>
      </c>
      <c r="U79" s="279" t="str">
        <f t="shared" si="51"/>
        <v>Roxanna Hardplace</v>
      </c>
      <c r="V79" s="279">
        <f ca="1">IF($T79="","",SUMIF(Lineups!$T$3:$T$52,$T79,Lineups!$R$3:$R$52))</f>
        <v>4</v>
      </c>
      <c r="X79" s="280">
        <f ca="1">IF($T79="","",SUMIF(Lineups!$W$3:$W$52,$T79,Lineups!$R$3:$R$52))</f>
        <v>0</v>
      </c>
      <c r="Y79" s="280">
        <f ca="1">IF($T79="","",SUMIF(Lineups!$Z$3:$Z$52,$T79,Lineups!$R$3:$R$52))</f>
        <v>0</v>
      </c>
      <c r="Z79" s="280">
        <f ca="1">IF($T79="","",SUMIF(Lineups!$AC$3:$AC$52,$T79,Lineups!$R$3:$R$52))</f>
        <v>0</v>
      </c>
      <c r="AA79" s="279">
        <f t="shared" ref="AA79:AA93" si="55">IF(T79="","",SUM(X79:Z79))</f>
        <v>0</v>
      </c>
      <c r="AC79" s="279">
        <f t="shared" ref="AC79:AC93" ca="1" si="56">IF(T79="","",SUM(V79,AA79))</f>
        <v>4</v>
      </c>
      <c r="AF79" s="279">
        <f ca="1">IF($T79="","",SUMIF(Lineups!$AF$3:$AF$52,$T79,Lineups!$R$3:$R$52))</f>
        <v>0</v>
      </c>
      <c r="AH79" s="279">
        <f t="shared" ref="AH79:AH93" ca="1" si="57">IF(T79="","",SUM(AC79,AF79))</f>
        <v>4</v>
      </c>
    </row>
    <row r="80" spans="1:35">
      <c r="A80" s="115">
        <f t="shared" si="48"/>
        <v>3</v>
      </c>
      <c r="B80" s="68" t="str">
        <f t="shared" si="49"/>
        <v>10</v>
      </c>
      <c r="C80" s="68" t="str">
        <f t="shared" si="49"/>
        <v>Take-Out</v>
      </c>
      <c r="D80" s="68">
        <f ca="1">IF($B80="","",SUMIF(Lineups!$B$3:$B$52,$B80,Lineups!$AJ$3:$AJ$52))</f>
        <v>0</v>
      </c>
      <c r="F80" s="280">
        <f ca="1">IF($B80="","",SUMIF(Lineups!$E$3:$E$52,$B80,Lineups!$AJ$3:$AJ$52))</f>
        <v>1</v>
      </c>
      <c r="G80" s="280">
        <f ca="1">IF($B80="","",SUMIF(Lineups!$H$3:$H$52,$B80,Lineups!$AJ$3:$AJ$52))</f>
        <v>19</v>
      </c>
      <c r="H80" s="280">
        <f ca="1">IF($B80="","",SUMIF(Lineups!$K$3:$K$52,$B80,Lineups!$AJ$3:$AJ$52))</f>
        <v>3</v>
      </c>
      <c r="I80" s="68">
        <f t="shared" ca="1" si="52"/>
        <v>23</v>
      </c>
      <c r="K80" s="68">
        <f t="shared" ca="1" si="53"/>
        <v>23</v>
      </c>
      <c r="N80" s="68">
        <f ca="1">IF($B80="","",SUMIF(Lineups!$N$3:$N$52,$B80,Lineups!$AJ$3:$AJ$52))</f>
        <v>0</v>
      </c>
      <c r="P80" s="68">
        <f t="shared" ca="1" si="54"/>
        <v>23</v>
      </c>
      <c r="S80" s="115">
        <f t="shared" si="50"/>
        <v>3</v>
      </c>
      <c r="T80" s="68" t="str">
        <f t="shared" si="51"/>
        <v>5</v>
      </c>
      <c r="U80" s="68" t="str">
        <f t="shared" si="51"/>
        <v>Sista Slit'chya</v>
      </c>
      <c r="V80" s="68">
        <f ca="1">IF($T80="","",SUMIF(Lineups!$T$3:$T$52,$T80,Lineups!$R$3:$R$52))</f>
        <v>0</v>
      </c>
      <c r="X80" s="280">
        <f ca="1">IF($T80="","",SUMIF(Lineups!$W$3:$W$52,$T80,Lineups!$R$3:$R$52))</f>
        <v>0</v>
      </c>
      <c r="Y80" s="280">
        <f ca="1">IF($T80="","",SUMIF(Lineups!$Z$3:$Z$52,$T80,Lineups!$R$3:$R$52))</f>
        <v>0</v>
      </c>
      <c r="Z80" s="280">
        <f ca="1">IF($T80="","",SUMIF(Lineups!$AC$3:$AC$52,$T80,Lineups!$R$3:$R$52))</f>
        <v>0</v>
      </c>
      <c r="AA80" s="68">
        <f t="shared" si="55"/>
        <v>0</v>
      </c>
      <c r="AC80" s="68">
        <f t="shared" si="56"/>
        <v>0</v>
      </c>
      <c r="AF80" s="68">
        <f ca="1">IF($T80="","",SUMIF(Lineups!$AF$3:$AF$52,$T80,Lineups!$R$3:$R$52))</f>
        <v>2</v>
      </c>
      <c r="AH80" s="68">
        <f t="shared" ca="1" si="57"/>
        <v>2</v>
      </c>
    </row>
    <row r="81" spans="1:34">
      <c r="A81" s="119">
        <f t="shared" si="48"/>
        <v>4</v>
      </c>
      <c r="B81" s="279" t="str">
        <f t="shared" si="49"/>
        <v>16</v>
      </c>
      <c r="C81" s="279" t="str">
        <f t="shared" si="49"/>
        <v>Killustrator</v>
      </c>
      <c r="D81" s="279">
        <f ca="1">IF($B81="","",SUMIF(Lineups!$B$3:$B$52,$B81,Lineups!$AJ$3:$AJ$52))</f>
        <v>0</v>
      </c>
      <c r="F81" s="280">
        <f ca="1">IF($B81="","",SUMIF(Lineups!$E$3:$E$52,$B81,Lineups!$AJ$3:$AJ$52))</f>
        <v>13</v>
      </c>
      <c r="G81" s="280">
        <f ca="1">IF($B81="","",SUMIF(Lineups!$H$3:$H$52,$B81,Lineups!$AJ$3:$AJ$52))</f>
        <v>10</v>
      </c>
      <c r="H81" s="280">
        <f ca="1">IF($B81="","",SUMIF(Lineups!$K$3:$K$52,$B81,Lineups!$AJ$3:$AJ$52))</f>
        <v>3</v>
      </c>
      <c r="I81" s="279">
        <f t="shared" ca="1" si="52"/>
        <v>26</v>
      </c>
      <c r="K81" s="279">
        <f t="shared" ca="1" si="53"/>
        <v>26</v>
      </c>
      <c r="N81" s="279">
        <f ca="1">IF($B81="","",SUMIF(Lineups!$N$3:$N$52,$B81,Lineups!$AJ$3:$AJ$52))</f>
        <v>0</v>
      </c>
      <c r="P81" s="279">
        <f t="shared" ca="1" si="54"/>
        <v>26</v>
      </c>
      <c r="S81" s="119">
        <f t="shared" si="50"/>
        <v>4</v>
      </c>
      <c r="T81" s="279" t="str">
        <f t="shared" si="51"/>
        <v>6</v>
      </c>
      <c r="U81" s="279" t="str">
        <f t="shared" si="51"/>
        <v>Elle McFearsome</v>
      </c>
      <c r="V81" s="279">
        <f ca="1">IF($T81="","",SUMIF(Lineups!$T$3:$T$52,$T81,Lineups!$R$3:$R$52))</f>
        <v>7</v>
      </c>
      <c r="X81" s="280">
        <f ca="1">IF($T81="","",SUMIF(Lineups!$W$3:$W$52,$T81,Lineups!$R$3:$R$52))</f>
        <v>0</v>
      </c>
      <c r="Y81" s="280">
        <f ca="1">IF($T81="","",SUMIF(Lineups!$Z$3:$Z$52,$T81,Lineups!$R$3:$R$52))</f>
        <v>0</v>
      </c>
      <c r="Z81" s="280">
        <f ca="1">IF($T81="","",SUMIF(Lineups!$AC$3:$AC$52,$T81,Lineups!$R$3:$R$52))</f>
        <v>0</v>
      </c>
      <c r="AA81" s="279">
        <f t="shared" si="55"/>
        <v>0</v>
      </c>
      <c r="AC81" s="279">
        <f t="shared" ca="1" si="56"/>
        <v>7</v>
      </c>
      <c r="AF81" s="279">
        <f ca="1">IF($T81="","",SUMIF(Lineups!$AF$3:$AF$52,$T81,Lineups!$R$3:$R$52))</f>
        <v>0</v>
      </c>
      <c r="AH81" s="279">
        <f t="shared" ca="1" si="57"/>
        <v>7</v>
      </c>
    </row>
    <row r="82" spans="1:34">
      <c r="A82" s="115">
        <f t="shared" si="48"/>
        <v>5</v>
      </c>
      <c r="B82" s="68" t="str">
        <f t="shared" si="49"/>
        <v>45</v>
      </c>
      <c r="C82" s="68" t="str">
        <f t="shared" si="49"/>
        <v>Halochic</v>
      </c>
      <c r="D82" s="68">
        <f ca="1">IF($B82="","",SUMIF(Lineups!$B$3:$B$52,$B82,Lineups!$AJ$3:$AJ$52))</f>
        <v>0</v>
      </c>
      <c r="F82" s="280">
        <f ca="1">IF($B82="","",SUMIF(Lineups!$E$3:$E$52,$B82,Lineups!$AJ$3:$AJ$52))</f>
        <v>10</v>
      </c>
      <c r="G82" s="280">
        <f ca="1">IF($B82="","",SUMIF(Lineups!$H$3:$H$52,$B82,Lineups!$AJ$3:$AJ$52))</f>
        <v>8</v>
      </c>
      <c r="H82" s="280">
        <f ca="1">IF($B82="","",SUMIF(Lineups!$K$3:$K$52,$B82,Lineups!$AJ$3:$AJ$52))</f>
        <v>8</v>
      </c>
      <c r="I82" s="68">
        <f t="shared" ca="1" si="52"/>
        <v>26</v>
      </c>
      <c r="K82" s="68">
        <f t="shared" ca="1" si="53"/>
        <v>26</v>
      </c>
      <c r="N82" s="68">
        <f ca="1">IF($B82="","",SUMIF(Lineups!$N$3:$N$52,$B82,Lineups!$AJ$3:$AJ$52))</f>
        <v>0</v>
      </c>
      <c r="P82" s="68">
        <f t="shared" ca="1" si="54"/>
        <v>26</v>
      </c>
      <c r="S82" s="115">
        <f t="shared" si="50"/>
        <v>5</v>
      </c>
      <c r="T82" s="68" t="str">
        <f t="shared" si="51"/>
        <v>10</v>
      </c>
      <c r="U82" s="68" t="str">
        <f t="shared" si="51"/>
        <v>Rock Candy</v>
      </c>
      <c r="V82" s="68">
        <f ca="1">IF($T82="","",SUMIF(Lineups!$T$3:$T$52,$T82,Lineups!$R$3:$R$52))</f>
        <v>0</v>
      </c>
      <c r="X82" s="280">
        <f ca="1">IF($T82="","",SUMIF(Lineups!$W$3:$W$52,$T82,Lineups!$R$3:$R$52))</f>
        <v>0</v>
      </c>
      <c r="Y82" s="280">
        <f ca="1">IF($T82="","",SUMIF(Lineups!$Z$3:$Z$52,$T82,Lineups!$R$3:$R$52))</f>
        <v>0</v>
      </c>
      <c r="Z82" s="280">
        <f ca="1">IF($T82="","",SUMIF(Lineups!$AC$3:$AC$52,$T82,Lineups!$R$3:$R$52))</f>
        <v>0</v>
      </c>
      <c r="AA82" s="68">
        <f t="shared" si="55"/>
        <v>0</v>
      </c>
      <c r="AC82" s="68">
        <f t="shared" si="56"/>
        <v>0</v>
      </c>
      <c r="AF82" s="68">
        <f ca="1">IF($T82="","",SUMIF(Lineups!$AF$3:$AF$52,$T82,Lineups!$R$3:$R$52))</f>
        <v>0</v>
      </c>
      <c r="AH82" s="68">
        <f t="shared" si="57"/>
        <v>0</v>
      </c>
    </row>
    <row r="83" spans="1:34">
      <c r="A83" s="119">
        <f t="shared" si="48"/>
        <v>6</v>
      </c>
      <c r="B83" s="279" t="str">
        <f t="shared" si="49"/>
        <v>47</v>
      </c>
      <c r="C83" s="279" t="str">
        <f t="shared" si="49"/>
        <v>Ivanna Destroya</v>
      </c>
      <c r="D83" s="279">
        <f ca="1">IF($B83="","",SUMIF(Lineups!$B$3:$B$52,$B83,Lineups!$AJ$3:$AJ$52))</f>
        <v>44</v>
      </c>
      <c r="F83" s="280">
        <f ca="1">IF($B83="","",SUMIF(Lineups!$E$3:$E$52,$B83,Lineups!$AJ$3:$AJ$52))</f>
        <v>0</v>
      </c>
      <c r="G83" s="280">
        <f ca="1">IF($B83="","",SUMIF(Lineups!$H$3:$H$52,$B83,Lineups!$AJ$3:$AJ$52))</f>
        <v>14</v>
      </c>
      <c r="H83" s="280">
        <f ca="1">IF($B83="","",SUMIF(Lineups!$K$3:$K$52,$B83,Lineups!$AJ$3:$AJ$52))</f>
        <v>0</v>
      </c>
      <c r="I83" s="279">
        <f t="shared" ca="1" si="52"/>
        <v>14</v>
      </c>
      <c r="K83" s="279">
        <f t="shared" ca="1" si="53"/>
        <v>58</v>
      </c>
      <c r="N83" s="279">
        <f ca="1">IF($B83="","",SUMIF(Lineups!$N$3:$N$52,$B83,Lineups!$AJ$3:$AJ$52))</f>
        <v>0</v>
      </c>
      <c r="P83" s="279">
        <f t="shared" ca="1" si="54"/>
        <v>58</v>
      </c>
      <c r="S83" s="119">
        <f t="shared" si="50"/>
        <v>6</v>
      </c>
      <c r="T83" s="279" t="str">
        <f t="shared" si="51"/>
        <v>28</v>
      </c>
      <c r="U83" s="279" t="str">
        <f t="shared" si="51"/>
        <v>Racer McChaseHer</v>
      </c>
      <c r="V83" s="279">
        <f ca="1">IF($T83="","",SUMIF(Lineups!$T$3:$T$52,$T83,Lineups!$R$3:$R$52))</f>
        <v>0</v>
      </c>
      <c r="X83" s="280">
        <f ca="1">IF($T83="","",SUMIF(Lineups!$W$3:$W$52,$T83,Lineups!$R$3:$R$52))</f>
        <v>0</v>
      </c>
      <c r="Y83" s="280">
        <f ca="1">IF($T83="","",SUMIF(Lineups!$Z$3:$Z$52,$T83,Lineups!$R$3:$R$52))</f>
        <v>0</v>
      </c>
      <c r="Z83" s="280">
        <f ca="1">IF($T83="","",SUMIF(Lineups!$AC$3:$AC$52,$T83,Lineups!$R$3:$R$52))</f>
        <v>0</v>
      </c>
      <c r="AA83" s="279">
        <f t="shared" ca="1" si="55"/>
        <v>0</v>
      </c>
      <c r="AC83" s="279">
        <f t="shared" ca="1" si="56"/>
        <v>0</v>
      </c>
      <c r="AF83" s="279">
        <f ca="1">IF($T83="","",SUMIF(Lineups!$AF$3:$AF$52,$T83,Lineups!$R$3:$R$52))</f>
        <v>5</v>
      </c>
      <c r="AH83" s="279">
        <f t="shared" ca="1" si="57"/>
        <v>5</v>
      </c>
    </row>
    <row r="84" spans="1:34">
      <c r="A84" s="115">
        <f t="shared" si="48"/>
        <v>7</v>
      </c>
      <c r="B84" s="68" t="str">
        <f t="shared" si="49"/>
        <v>53</v>
      </c>
      <c r="C84" s="68" t="str">
        <f t="shared" si="49"/>
        <v>Soul Eater</v>
      </c>
      <c r="D84" s="68">
        <f ca="1">IF($B84="","",SUMIF(Lineups!$B$3:$B$52,$B84,Lineups!$AJ$3:$AJ$52))</f>
        <v>0</v>
      </c>
      <c r="F84" s="280">
        <f ca="1">IF($B84="","",SUMIF(Lineups!$E$3:$E$52,$B84,Lineups!$AJ$3:$AJ$52))</f>
        <v>4</v>
      </c>
      <c r="G84" s="280">
        <f ca="1">IF($B84="","",SUMIF(Lineups!$H$3:$H$52,$B84,Lineups!$AJ$3:$AJ$52))</f>
        <v>0</v>
      </c>
      <c r="H84" s="280">
        <f ca="1">IF($B84="","",SUMIF(Lineups!$K$3:$K$52,$B84,Lineups!$AJ$3:$AJ$52))</f>
        <v>21</v>
      </c>
      <c r="I84" s="68">
        <f t="shared" ca="1" si="52"/>
        <v>25</v>
      </c>
      <c r="K84" s="68">
        <f t="shared" ca="1" si="53"/>
        <v>25</v>
      </c>
      <c r="N84" s="68">
        <f ca="1">IF($B84="","",SUMIF(Lineups!$N$3:$N$52,$B84,Lineups!$AJ$3:$AJ$52))</f>
        <v>0</v>
      </c>
      <c r="P84" s="68">
        <f t="shared" ca="1" si="54"/>
        <v>25</v>
      </c>
      <c r="S84" s="115">
        <f t="shared" si="50"/>
        <v>7</v>
      </c>
      <c r="T84" s="68" t="str">
        <f t="shared" si="51"/>
        <v>33 1/3</v>
      </c>
      <c r="U84" s="68" t="str">
        <f t="shared" si="51"/>
        <v>Cookie Rumble</v>
      </c>
      <c r="V84" s="68">
        <f ca="1">IF($T84="","",SUMIF(Lineups!$T$3:$T$52,$T84,Lineups!$R$3:$R$52))</f>
        <v>0</v>
      </c>
      <c r="X84" s="280">
        <f ca="1">IF($T84="","",SUMIF(Lineups!$W$3:$W$52,$T84,Lineups!$R$3:$R$52))</f>
        <v>0</v>
      </c>
      <c r="Y84" s="280">
        <f ca="1">IF($T84="","",SUMIF(Lineups!$Z$3:$Z$52,$T84,Lineups!$R$3:$R$52))</f>
        <v>4</v>
      </c>
      <c r="Z84" s="280">
        <f ca="1">IF($T84="","",SUMIF(Lineups!$AC$3:$AC$52,$T84,Lineups!$R$3:$R$52))</f>
        <v>6</v>
      </c>
      <c r="AA84" s="68">
        <f t="shared" ca="1" si="55"/>
        <v>10</v>
      </c>
      <c r="AC84" s="68">
        <f t="shared" ca="1" si="56"/>
        <v>10</v>
      </c>
      <c r="AF84" s="68">
        <f ca="1">IF($T84="","",SUMIF(Lineups!$AF$3:$AF$52,$T84,Lineups!$R$3:$R$52))</f>
        <v>0</v>
      </c>
      <c r="AH84" s="68">
        <f t="shared" ca="1" si="57"/>
        <v>10</v>
      </c>
    </row>
    <row r="85" spans="1:34">
      <c r="A85" s="119">
        <f t="shared" si="48"/>
        <v>8</v>
      </c>
      <c r="B85" s="279" t="str">
        <f t="shared" si="49"/>
        <v>71</v>
      </c>
      <c r="C85" s="279" t="str">
        <f t="shared" si="49"/>
        <v>e. gargiulo</v>
      </c>
      <c r="D85" s="279">
        <f ca="1">IF($B85="","",SUMIF(Lineups!$B$3:$B$52,$B85,Lineups!$AJ$3:$AJ$52))</f>
        <v>0</v>
      </c>
      <c r="F85" s="280">
        <f ca="1">IF($B85="","",SUMIF(Lineups!$E$3:$E$52,$B85,Lineups!$AJ$3:$AJ$52))</f>
        <v>0</v>
      </c>
      <c r="G85" s="280">
        <f ca="1">IF($B85="","",SUMIF(Lineups!$H$3:$H$52,$B85,Lineups!$AJ$3:$AJ$52))</f>
        <v>0</v>
      </c>
      <c r="H85" s="280">
        <f ca="1">IF($B85="","",SUMIF(Lineups!$K$3:$K$52,$B85,Lineups!$AJ$3:$AJ$52))</f>
        <v>0</v>
      </c>
      <c r="I85" s="279">
        <f t="shared" si="52"/>
        <v>0</v>
      </c>
      <c r="K85" s="279">
        <f t="shared" si="53"/>
        <v>0</v>
      </c>
      <c r="N85" s="279">
        <f ca="1">IF($B85="","",SUMIF(Lineups!$N$3:$N$52,$B85,Lineups!$AJ$3:$AJ$52))</f>
        <v>10</v>
      </c>
      <c r="P85" s="279">
        <f t="shared" ca="1" si="54"/>
        <v>10</v>
      </c>
      <c r="S85" s="119">
        <f t="shared" si="50"/>
        <v>8</v>
      </c>
      <c r="T85" s="279" t="str">
        <f t="shared" si="51"/>
        <v>46</v>
      </c>
      <c r="U85" s="279" t="str">
        <f t="shared" si="51"/>
        <v>Fatal Femme</v>
      </c>
      <c r="V85" s="279">
        <f ca="1">IF($T85="","",SUMIF(Lineups!$T$3:$T$52,$T85,Lineups!$R$3:$R$52))</f>
        <v>0</v>
      </c>
      <c r="X85" s="280">
        <f ca="1">IF($T85="","",SUMIF(Lineups!$W$3:$W$52,$T85,Lineups!$R$3:$R$52))</f>
        <v>6</v>
      </c>
      <c r="Y85" s="280">
        <f ca="1">IF($T85="","",SUMIF(Lineups!$Z$3:$Z$52,$T85,Lineups!$R$3:$R$52))</f>
        <v>0</v>
      </c>
      <c r="Z85" s="280">
        <f ca="1">IF($T85="","",SUMIF(Lineups!$AC$3:$AC$52,$T85,Lineups!$R$3:$R$52))</f>
        <v>0</v>
      </c>
      <c r="AA85" s="279">
        <f t="shared" ca="1" si="55"/>
        <v>6</v>
      </c>
      <c r="AC85" s="279">
        <f t="shared" ca="1" si="56"/>
        <v>6</v>
      </c>
      <c r="AF85" s="279">
        <f ca="1">IF($T85="","",SUMIF(Lineups!$AF$3:$AF$52,$T85,Lineups!$R$3:$R$52))</f>
        <v>0</v>
      </c>
      <c r="AH85" s="279">
        <f t="shared" ca="1" si="57"/>
        <v>6</v>
      </c>
    </row>
    <row r="86" spans="1:34">
      <c r="A86" s="115">
        <f t="shared" si="48"/>
        <v>9</v>
      </c>
      <c r="B86" s="68" t="str">
        <f t="shared" si="49"/>
        <v>68</v>
      </c>
      <c r="C86" s="68" t="str">
        <f t="shared" si="49"/>
        <v>Stroker Ace</v>
      </c>
      <c r="D86" s="68">
        <f ca="1">IF($B86="","",SUMIF(Lineups!$B$3:$B$52,$B86,Lineups!$AJ$3:$AJ$52))</f>
        <v>0</v>
      </c>
      <c r="F86" s="280">
        <f ca="1">IF($B86="","",SUMIF(Lineups!$E$3:$E$52,$B86,Lineups!$AJ$3:$AJ$52))</f>
        <v>19</v>
      </c>
      <c r="G86" s="280">
        <f ca="1">IF($B86="","",SUMIF(Lineups!$H$3:$H$52,$B86,Lineups!$AJ$3:$AJ$52))</f>
        <v>0</v>
      </c>
      <c r="H86" s="280">
        <f ca="1">IF($B86="","",SUMIF(Lineups!$K$3:$K$52,$B86,Lineups!$AJ$3:$AJ$52))</f>
        <v>0</v>
      </c>
      <c r="I86" s="68">
        <f t="shared" ca="1" si="52"/>
        <v>19</v>
      </c>
      <c r="K86" s="68">
        <f t="shared" ca="1" si="53"/>
        <v>19</v>
      </c>
      <c r="N86" s="68">
        <f ca="1">IF($B86="","",SUMIF(Lineups!$N$3:$N$52,$B86,Lineups!$AJ$3:$AJ$52))</f>
        <v>21</v>
      </c>
      <c r="P86" s="68">
        <f t="shared" ca="1" si="54"/>
        <v>40</v>
      </c>
      <c r="S86" s="115">
        <f t="shared" si="50"/>
        <v>9</v>
      </c>
      <c r="T86" s="68" t="str">
        <f t="shared" si="51"/>
        <v>68</v>
      </c>
      <c r="U86" s="68" t="str">
        <f t="shared" si="51"/>
        <v>Summers Eve-L</v>
      </c>
      <c r="V86" s="68">
        <f ca="1">IF($T86="","",SUMIF(Lineups!$T$3:$T$52,$T86,Lineups!$R$3:$R$52))</f>
        <v>0</v>
      </c>
      <c r="X86" s="280">
        <f ca="1">IF($T86="","",SUMIF(Lineups!$W$3:$W$52,$T86,Lineups!$R$3:$R$52))</f>
        <v>0</v>
      </c>
      <c r="Y86" s="280">
        <f ca="1">IF($T86="","",SUMIF(Lineups!$Z$3:$Z$52,$T86,Lineups!$R$3:$R$52))</f>
        <v>3</v>
      </c>
      <c r="Z86" s="280">
        <f ca="1">IF($T86="","",SUMIF(Lineups!$AC$3:$AC$52,$T86,Lineups!$R$3:$R$52))</f>
        <v>2</v>
      </c>
      <c r="AA86" s="68">
        <f t="shared" ca="1" si="55"/>
        <v>5</v>
      </c>
      <c r="AC86" s="68">
        <f t="shared" ca="1" si="56"/>
        <v>5</v>
      </c>
      <c r="AF86" s="68">
        <f ca="1">IF($T86="","",SUMIF(Lineups!$AF$3:$AF$52,$T86,Lineups!$R$3:$R$52))</f>
        <v>0</v>
      </c>
      <c r="AH86" s="68">
        <f t="shared" ca="1" si="57"/>
        <v>5</v>
      </c>
    </row>
    <row r="87" spans="1:34">
      <c r="A87" s="119">
        <f t="shared" si="48"/>
        <v>10</v>
      </c>
      <c r="B87" s="279" t="str">
        <f t="shared" si="49"/>
        <v>69</v>
      </c>
      <c r="C87" s="279" t="str">
        <f t="shared" si="49"/>
        <v>Dagney Taghurt</v>
      </c>
      <c r="D87" s="279">
        <f ca="1">IF($B87="","",SUMIF(Lineups!$B$3:$B$52,$B87,Lineups!$AJ$3:$AJ$52))</f>
        <v>0</v>
      </c>
      <c r="F87" s="280">
        <f ca="1">IF($B87="","",SUMIF(Lineups!$E$3:$E$52,$B87,Lineups!$AJ$3:$AJ$52))</f>
        <v>3</v>
      </c>
      <c r="G87" s="280">
        <f ca="1">IF($B87="","",SUMIF(Lineups!$H$3:$H$52,$B87,Lineups!$AJ$3:$AJ$52))</f>
        <v>4</v>
      </c>
      <c r="H87" s="280">
        <f ca="1">IF($B87="","",SUMIF(Lineups!$K$3:$K$52,$B87,Lineups!$AJ$3:$AJ$52))</f>
        <v>9</v>
      </c>
      <c r="I87" s="279">
        <f t="shared" ca="1" si="52"/>
        <v>16</v>
      </c>
      <c r="K87" s="279">
        <f t="shared" ca="1" si="53"/>
        <v>16</v>
      </c>
      <c r="N87" s="279">
        <f ca="1">IF($B87="","",SUMIF(Lineups!$N$3:$N$52,$B87,Lineups!$AJ$3:$AJ$52))</f>
        <v>0</v>
      </c>
      <c r="P87" s="279">
        <f t="shared" ca="1" si="54"/>
        <v>16</v>
      </c>
      <c r="S87" s="119">
        <f t="shared" si="50"/>
        <v>10</v>
      </c>
      <c r="T87" s="279" t="str">
        <f t="shared" si="51"/>
        <v>I75</v>
      </c>
      <c r="U87" s="279" t="str">
        <f t="shared" si="51"/>
        <v>Diesel Doll</v>
      </c>
      <c r="V87" s="279">
        <f ca="1">IF($T87="","",SUMIF(Lineups!$T$3:$T$52,$T87,Lineups!$R$3:$R$52))</f>
        <v>0</v>
      </c>
      <c r="X87" s="280">
        <f ca="1">IF($T87="","",SUMIF(Lineups!$W$3:$W$52,$T87,Lineups!$R$3:$R$52))</f>
        <v>0</v>
      </c>
      <c r="Y87" s="280">
        <f ca="1">IF($T87="","",SUMIF(Lineups!$Z$3:$Z$52,$T87,Lineups!$R$3:$R$52))</f>
        <v>0</v>
      </c>
      <c r="Z87" s="280">
        <f ca="1">IF($T87="","",SUMIF(Lineups!$AC$3:$AC$52,$T87,Lineups!$R$3:$R$52))</f>
        <v>0</v>
      </c>
      <c r="AA87" s="279">
        <f t="shared" ca="1" si="55"/>
        <v>0</v>
      </c>
      <c r="AC87" s="279">
        <f t="shared" ca="1" si="56"/>
        <v>0</v>
      </c>
      <c r="AF87" s="279">
        <f ca="1">IF($T87="","",SUMIF(Lineups!$AF$3:$AF$52,$T87,Lineups!$R$3:$R$52))</f>
        <v>0</v>
      </c>
      <c r="AH87" s="279">
        <f t="shared" ca="1" si="57"/>
        <v>0</v>
      </c>
    </row>
    <row r="88" spans="1:34">
      <c r="A88" s="115">
        <f t="shared" si="48"/>
        <v>11</v>
      </c>
      <c r="B88" s="68" t="str">
        <f t="shared" si="49"/>
        <v>80mph</v>
      </c>
      <c r="C88" s="68" t="str">
        <f t="shared" si="49"/>
        <v>Pretty Scarrie</v>
      </c>
      <c r="D88" s="68">
        <f ca="1">IF($B88="","",SUMIF(Lineups!$B$3:$B$52,$B88,Lineups!$AJ$3:$AJ$52))</f>
        <v>0</v>
      </c>
      <c r="F88" s="280">
        <f ca="1">IF($B88="","",SUMIF(Lineups!$E$3:$E$52,$B88,Lineups!$AJ$3:$AJ$52))</f>
        <v>0</v>
      </c>
      <c r="G88" s="280">
        <f ca="1">IF($B88="","",SUMIF(Lineups!$H$3:$H$52,$B88,Lineups!$AJ$3:$AJ$52))</f>
        <v>0</v>
      </c>
      <c r="H88" s="280">
        <f ca="1">IF($B88="","",SUMIF(Lineups!$K$3:$K$52,$B88,Lineups!$AJ$3:$AJ$52))</f>
        <v>0</v>
      </c>
      <c r="I88" s="68">
        <f t="shared" si="52"/>
        <v>0</v>
      </c>
      <c r="K88" s="68">
        <f t="shared" si="53"/>
        <v>0</v>
      </c>
      <c r="N88" s="68">
        <f ca="1">IF($B88="","",SUMIF(Lineups!$N$3:$N$52,$B88,Lineups!$AJ$3:$AJ$52))</f>
        <v>0</v>
      </c>
      <c r="P88" s="68">
        <f t="shared" si="54"/>
        <v>0</v>
      </c>
      <c r="S88" s="115">
        <f t="shared" si="50"/>
        <v>11</v>
      </c>
      <c r="T88" s="68" t="str">
        <f t="shared" si="51"/>
        <v>100</v>
      </c>
      <c r="U88" s="68" t="str">
        <f t="shared" si="51"/>
        <v>Polly Fester</v>
      </c>
      <c r="V88" s="68">
        <f ca="1">IF($T88="","",SUMIF(Lineups!$T$3:$T$52,$T88,Lineups!$R$3:$R$52))</f>
        <v>0</v>
      </c>
      <c r="X88" s="280">
        <f ca="1">IF($T88="","",SUMIF(Lineups!$W$3:$W$52,$T88,Lineups!$R$3:$R$52))</f>
        <v>0</v>
      </c>
      <c r="Y88" s="280">
        <f ca="1">IF($T88="","",SUMIF(Lineups!$Z$3:$Z$52,$T88,Lineups!$R$3:$R$52))</f>
        <v>6</v>
      </c>
      <c r="Z88" s="280">
        <f ca="1">IF($T88="","",SUMIF(Lineups!$AC$3:$AC$52,$T88,Lineups!$R$3:$R$52))</f>
        <v>3</v>
      </c>
      <c r="AA88" s="68">
        <f t="shared" ca="1" si="55"/>
        <v>9</v>
      </c>
      <c r="AC88" s="68">
        <f t="shared" ca="1" si="56"/>
        <v>9</v>
      </c>
      <c r="AF88" s="68">
        <f ca="1">IF($T88="","",SUMIF(Lineups!$AF$3:$AF$52,$T88,Lineups!$R$3:$R$52))</f>
        <v>0</v>
      </c>
      <c r="AH88" s="68">
        <f t="shared" ca="1" si="57"/>
        <v>9</v>
      </c>
    </row>
    <row r="89" spans="1:34">
      <c r="A89" s="119">
        <f t="shared" si="48"/>
        <v>12</v>
      </c>
      <c r="B89" s="279" t="str">
        <f t="shared" si="49"/>
        <v>99</v>
      </c>
      <c r="C89" s="279" t="str">
        <f t="shared" si="49"/>
        <v>Skank Williams</v>
      </c>
      <c r="D89" s="279">
        <f ca="1">IF($B89="","",SUMIF(Lineups!$B$3:$B$52,$B89,Lineups!$AJ$3:$AJ$52))</f>
        <v>0</v>
      </c>
      <c r="F89" s="280">
        <f ca="1">IF($B89="","",SUMIF(Lineups!$E$3:$E$52,$B89,Lineups!$AJ$3:$AJ$52))</f>
        <v>0</v>
      </c>
      <c r="G89" s="280">
        <f ca="1">IF($B89="","",SUMIF(Lineups!$H$3:$H$52,$B89,Lineups!$AJ$3:$AJ$52))</f>
        <v>0</v>
      </c>
      <c r="H89" s="280">
        <f ca="1">IF($B89="","",SUMIF(Lineups!$K$3:$K$52,$B89,Lineups!$AJ$3:$AJ$52))</f>
        <v>5</v>
      </c>
      <c r="I89" s="279">
        <f t="shared" ca="1" si="52"/>
        <v>5</v>
      </c>
      <c r="K89" s="279">
        <f t="shared" ca="1" si="53"/>
        <v>5</v>
      </c>
      <c r="N89" s="279">
        <f ca="1">IF($B89="","",SUMIF(Lineups!$N$3:$N$52,$B89,Lineups!$AJ$3:$AJ$52))</f>
        <v>0</v>
      </c>
      <c r="P89" s="279">
        <f t="shared" ca="1" si="54"/>
        <v>5</v>
      </c>
      <c r="S89" s="119">
        <f t="shared" si="50"/>
        <v>12</v>
      </c>
      <c r="T89" s="279" t="str">
        <f t="shared" si="51"/>
        <v>303</v>
      </c>
      <c r="U89" s="279" t="str">
        <f t="shared" si="51"/>
        <v>Bruisie Siouxxx</v>
      </c>
      <c r="V89" s="279">
        <f ca="1">IF($T89="","",SUMIF(Lineups!$T$3:$T$52,$T89,Lineups!$R$3:$R$52))</f>
        <v>0</v>
      </c>
      <c r="X89" s="280">
        <f ca="1">IF($T89="","",SUMIF(Lineups!$W$3:$W$52,$T89,Lineups!$R$3:$R$52))</f>
        <v>9</v>
      </c>
      <c r="Y89" s="280">
        <f ca="1">IF($T89="","",SUMIF(Lineups!$Z$3:$Z$52,$T89,Lineups!$R$3:$R$52))</f>
        <v>0</v>
      </c>
      <c r="Z89" s="280">
        <f ca="1">IF($T89="","",SUMIF(Lineups!$AC$3:$AC$52,$T89,Lineups!$R$3:$R$52))</f>
        <v>0</v>
      </c>
      <c r="AA89" s="279">
        <f t="shared" ca="1" si="55"/>
        <v>9</v>
      </c>
      <c r="AC89" s="279">
        <f t="shared" ca="1" si="56"/>
        <v>9</v>
      </c>
      <c r="AF89" s="279">
        <f ca="1">IF($T89="","",SUMIF(Lineups!$AF$3:$AF$52,$T89,Lineups!$R$3:$R$52))</f>
        <v>0</v>
      </c>
      <c r="AH89" s="279">
        <f t="shared" ca="1" si="57"/>
        <v>9</v>
      </c>
    </row>
    <row r="90" spans="1:34">
      <c r="A90" s="115">
        <f t="shared" si="48"/>
        <v>13</v>
      </c>
      <c r="B90" s="68" t="str">
        <f t="shared" si="49"/>
        <v>96</v>
      </c>
      <c r="C90" s="68" t="str">
        <f t="shared" si="49"/>
        <v>Finnish-Her</v>
      </c>
      <c r="D90" s="68">
        <f ca="1">IF($B90="","",SUMIF(Lineups!$B$3:$B$52,$B90,Lineups!$AJ$3:$AJ$52))</f>
        <v>0</v>
      </c>
      <c r="F90" s="280">
        <f ca="1">IF($B90="","",SUMIF(Lineups!$E$3:$E$52,$B90,Lineups!$AJ$3:$AJ$52))</f>
        <v>3</v>
      </c>
      <c r="G90" s="280">
        <f ca="1">IF($B90="","",SUMIF(Lineups!$H$3:$H$52,$B90,Lineups!$AJ$3:$AJ$52))</f>
        <v>0</v>
      </c>
      <c r="H90" s="280">
        <f ca="1">IF($B90="","",SUMIF(Lineups!$K$3:$K$52,$B90,Lineups!$AJ$3:$AJ$52))</f>
        <v>3</v>
      </c>
      <c r="I90" s="68">
        <f t="shared" ca="1" si="52"/>
        <v>6</v>
      </c>
      <c r="K90" s="68">
        <f t="shared" ca="1" si="53"/>
        <v>6</v>
      </c>
      <c r="N90" s="68">
        <f ca="1">IF($B90="","",SUMIF(Lineups!$N$3:$N$52,$B90,Lineups!$AJ$3:$AJ$52))</f>
        <v>0</v>
      </c>
      <c r="P90" s="68">
        <f t="shared" ca="1" si="54"/>
        <v>6</v>
      </c>
      <c r="S90" s="115">
        <f t="shared" si="50"/>
        <v>13</v>
      </c>
      <c r="T90" s="68" t="str">
        <f t="shared" si="51"/>
        <v>989</v>
      </c>
      <c r="U90" s="68" t="str">
        <f t="shared" si="51"/>
        <v>Sarah Hipel</v>
      </c>
      <c r="V90" s="68">
        <f ca="1">IF($T90="","",SUMIF(Lineups!$T$3:$T$52,$T90,Lineups!$R$3:$R$52))</f>
        <v>0</v>
      </c>
      <c r="X90" s="280">
        <f ca="1">IF($T90="","",SUMIF(Lineups!$W$3:$W$52,$T90,Lineups!$R$3:$R$52))</f>
        <v>0</v>
      </c>
      <c r="Y90" s="280">
        <f ca="1">IF($T90="","",SUMIF(Lineups!$Z$3:$Z$52,$T90,Lineups!$R$3:$R$52))</f>
        <v>0</v>
      </c>
      <c r="Z90" s="280">
        <f ca="1">IF($T90="","",SUMIF(Lineups!$AC$3:$AC$52,$T90,Lineups!$R$3:$R$52))</f>
        <v>0</v>
      </c>
      <c r="AA90" s="68">
        <f t="shared" si="55"/>
        <v>0</v>
      </c>
      <c r="AC90" s="68">
        <f t="shared" si="56"/>
        <v>0</v>
      </c>
      <c r="AF90" s="68">
        <f ca="1">IF($T90="","",SUMIF(Lineups!$AF$3:$AF$52,$T90,Lineups!$R$3:$R$52))</f>
        <v>4</v>
      </c>
      <c r="AH90" s="68">
        <f t="shared" ca="1" si="57"/>
        <v>4</v>
      </c>
    </row>
    <row r="91" spans="1:34">
      <c r="A91" s="119">
        <f t="shared" si="48"/>
        <v>14</v>
      </c>
      <c r="B91" s="279" t="str">
        <f t="shared" si="49"/>
        <v>fish</v>
      </c>
      <c r="C91" s="279" t="str">
        <f t="shared" si="49"/>
        <v>Eva Lucien</v>
      </c>
      <c r="D91" s="279">
        <f ca="1">IF($B91="","",SUMIF(Lineups!$B$3:$B$52,$B91,Lineups!$AJ$3:$AJ$52))</f>
        <v>0</v>
      </c>
      <c r="F91" s="280">
        <f ca="1">IF($B91="","",SUMIF(Lineups!$E$3:$E$52,$B91,Lineups!$AJ$3:$AJ$52))</f>
        <v>0</v>
      </c>
      <c r="G91" s="280">
        <f ca="1">IF($B91="","",SUMIF(Lineups!$H$3:$H$52,$B91,Lineups!$AJ$3:$AJ$52))</f>
        <v>0</v>
      </c>
      <c r="H91" s="280">
        <f ca="1">IF($B91="","",SUMIF(Lineups!$K$3:$K$52,$B91,Lineups!$AJ$3:$AJ$52))</f>
        <v>0</v>
      </c>
      <c r="I91" s="279">
        <f t="shared" si="52"/>
        <v>0</v>
      </c>
      <c r="K91" s="279">
        <f t="shared" si="53"/>
        <v>0</v>
      </c>
      <c r="N91" s="279">
        <f ca="1">IF($B91="","",SUMIF(Lineups!$N$3:$N$52,$B91,Lineups!$AJ$3:$AJ$52))</f>
        <v>40</v>
      </c>
      <c r="P91" s="279">
        <f t="shared" ca="1" si="54"/>
        <v>40</v>
      </c>
      <c r="S91" s="119">
        <f t="shared" si="50"/>
        <v>14</v>
      </c>
      <c r="T91" s="279" t="str">
        <f t="shared" si="51"/>
        <v>247</v>
      </c>
      <c r="U91" s="279" t="str">
        <f t="shared" si="51"/>
        <v>boo d. livers</v>
      </c>
      <c r="V91" s="279">
        <f ca="1">IF($T91="","",SUMIF(Lineups!$T$3:$T$52,$T91,Lineups!$R$3:$R$52))</f>
        <v>0</v>
      </c>
      <c r="X91" s="280">
        <f ca="1">IF($T91="","",SUMIF(Lineups!$W$3:$W$52,$T91,Lineups!$R$3:$R$52))</f>
        <v>0</v>
      </c>
      <c r="Y91" s="280">
        <f ca="1">IF($T91="","",SUMIF(Lineups!$Z$3:$Z$52,$T91,Lineups!$R$3:$R$52))</f>
        <v>0</v>
      </c>
      <c r="Z91" s="280">
        <f ca="1">IF($T91="","",SUMIF(Lineups!$AC$3:$AC$52,$T91,Lineups!$R$3:$R$52))</f>
        <v>0</v>
      </c>
      <c r="AA91" s="279">
        <f t="shared" si="55"/>
        <v>0</v>
      </c>
      <c r="AC91" s="279">
        <f t="shared" si="56"/>
        <v>0</v>
      </c>
      <c r="AF91" s="279">
        <f ca="1">IF($T91="","",SUMIF(Lineups!$AF$3:$AF$52,$T91,Lineups!$R$3:$R$52))</f>
        <v>4</v>
      </c>
      <c r="AH91" s="279">
        <f t="shared" ca="1" si="57"/>
        <v>4</v>
      </c>
    </row>
    <row r="92" spans="1:34">
      <c r="A92" s="115">
        <f t="shared" si="48"/>
        <v>15</v>
      </c>
      <c r="B92" s="68" t="str">
        <f t="shared" si="49"/>
        <v/>
      </c>
      <c r="C92" s="68" t="str">
        <f t="shared" si="49"/>
        <v/>
      </c>
      <c r="D92" s="68" t="str">
        <f ca="1">IF($B92="","",SUMIF(Lineups!$B$3:$B$52,$B92,Lineups!$AJ$3:$AJ$52))</f>
        <v/>
      </c>
      <c r="F92" s="280" t="str">
        <f ca="1">IF($B92="","",SUMIF(Lineups!$E$3:$E$52,$B92,Lineups!$AJ$3:$AJ$52))</f>
        <v/>
      </c>
      <c r="G92" s="280" t="str">
        <f ca="1">IF($B92="","",SUMIF(Lineups!$H$3:$H$52,$B92,Lineups!$AJ$3:$AJ$52))</f>
        <v/>
      </c>
      <c r="H92" s="280" t="str">
        <f ca="1">IF($B92="","",SUMIF(Lineups!$K$3:$K$52,$B92,Lineups!$AJ$3:$AJ$52))</f>
        <v/>
      </c>
      <c r="I92" s="68" t="str">
        <f t="shared" si="52"/>
        <v/>
      </c>
      <c r="K92" s="68" t="str">
        <f t="shared" si="53"/>
        <v/>
      </c>
      <c r="N92" s="68" t="str">
        <f ca="1">IF($B92="","",SUMIF(Lineups!$N$3:$N$52,$B92,Lineups!$AJ$3:$AJ$52))</f>
        <v/>
      </c>
      <c r="P92" s="68" t="str">
        <f t="shared" si="54"/>
        <v/>
      </c>
      <c r="S92" s="115">
        <f t="shared" si="50"/>
        <v>15</v>
      </c>
      <c r="T92" s="68" t="str">
        <f t="shared" si="51"/>
        <v/>
      </c>
      <c r="U92" s="68" t="str">
        <f t="shared" si="51"/>
        <v/>
      </c>
      <c r="V92" s="68" t="str">
        <f ca="1">IF($T92="","",SUMIF(Lineups!$T$3:$T$52,$T92,Lineups!$R$3:$R$52))</f>
        <v/>
      </c>
      <c r="X92" s="280" t="str">
        <f ca="1">IF($T92="","",SUMIF(Lineups!$W$3:$W$52,$T92,Lineups!$R$3:$R$52))</f>
        <v/>
      </c>
      <c r="Y92" s="280" t="str">
        <f ca="1">IF($T92="","",SUMIF(Lineups!$Z$3:$Z$52,$T92,Lineups!$R$3:$R$52))</f>
        <v/>
      </c>
      <c r="Z92" s="280" t="str">
        <f ca="1">IF($T92="","",SUMIF(Lineups!$AC$3:$AC$52,$T92,Lineups!$R$3:$R$52))</f>
        <v/>
      </c>
      <c r="AA92" s="68" t="str">
        <f t="shared" si="55"/>
        <v/>
      </c>
      <c r="AC92" s="68" t="str">
        <f t="shared" si="56"/>
        <v/>
      </c>
      <c r="AF92" s="68" t="str">
        <f ca="1">IF($T92="","",SUMIF(Lineups!$AF$3:$AF$52,$T92,Lineups!$R$3:$R$52))</f>
        <v/>
      </c>
      <c r="AH92" s="68" t="str">
        <f t="shared" si="57"/>
        <v/>
      </c>
    </row>
    <row r="93" spans="1:34">
      <c r="A93" s="119">
        <f t="shared" si="48"/>
        <v>16</v>
      </c>
      <c r="B93" s="279" t="str">
        <f t="shared" si="49"/>
        <v/>
      </c>
      <c r="C93" s="279" t="str">
        <f t="shared" si="49"/>
        <v/>
      </c>
      <c r="D93" s="279" t="str">
        <f ca="1">IF($B93="","",SUMIF(Lineups!$B$3:$B$52,$B93,Lineups!$AJ$3:$AJ$52))</f>
        <v/>
      </c>
      <c r="F93" s="280" t="str">
        <f ca="1">IF($B93="","",SUMIF(Lineups!$E$3:$E$52,$B93,Lineups!$AJ$3:$AJ$52))</f>
        <v/>
      </c>
      <c r="G93" s="280" t="str">
        <f ca="1">IF($B93="","",SUMIF(Lineups!$H$3:$H$52,$B93,Lineups!$AJ$3:$AJ$52))</f>
        <v/>
      </c>
      <c r="H93" s="280" t="str">
        <f ca="1">IF($B93="","",SUMIF(Lineups!$K$3:$K$52,$B93,Lineups!$AJ$3:$AJ$52))</f>
        <v/>
      </c>
      <c r="I93" s="279" t="str">
        <f t="shared" si="52"/>
        <v/>
      </c>
      <c r="K93" s="279" t="str">
        <f t="shared" si="53"/>
        <v/>
      </c>
      <c r="N93" s="279" t="str">
        <f ca="1">IF($B93="","",SUMIF(Lineups!$N$3:$N$52,$B93,Lineups!$AJ$3:$AJ$52))</f>
        <v/>
      </c>
      <c r="P93" s="279" t="str">
        <f t="shared" si="54"/>
        <v/>
      </c>
      <c r="S93" s="119">
        <f t="shared" si="50"/>
        <v>16</v>
      </c>
      <c r="T93" s="279" t="str">
        <f t="shared" si="51"/>
        <v/>
      </c>
      <c r="U93" s="279" t="str">
        <f t="shared" si="51"/>
        <v/>
      </c>
      <c r="V93" s="279" t="str">
        <f ca="1">IF($T93="","",SUMIF(Lineups!$T$3:$T$52,$T93,Lineups!$R$3:$R$52))</f>
        <v/>
      </c>
      <c r="X93" s="280" t="str">
        <f ca="1">IF($T93="","",SUMIF(Lineups!$W$3:$W$52,$T93,Lineups!$R$3:$R$52))</f>
        <v/>
      </c>
      <c r="Y93" s="280" t="str">
        <f ca="1">IF($T93="","",SUMIF(Lineups!$Z$3:$Z$52,$T93,Lineups!$R$3:$R$52))</f>
        <v/>
      </c>
      <c r="Z93" s="280" t="str">
        <f ca="1">IF($T93="","",SUMIF(Lineups!$AC$3:$AC$52,$T93,Lineups!$R$3:$R$52))</f>
        <v/>
      </c>
      <c r="AA93" s="279" t="str">
        <f t="shared" si="55"/>
        <v/>
      </c>
      <c r="AC93" s="279" t="str">
        <f t="shared" si="56"/>
        <v/>
      </c>
      <c r="AF93" s="279" t="str">
        <f ca="1">IF($T93="","",SUMIF(Lineups!$AF$3:$AF$52,$T93,Lineups!$R$3:$R$52))</f>
        <v/>
      </c>
      <c r="AH93" s="279" t="str">
        <f t="shared" si="57"/>
        <v/>
      </c>
    </row>
    <row r="94" spans="1:34">
      <c r="A94" s="115">
        <f>A93+1</f>
        <v>17</v>
      </c>
      <c r="B94" s="68" t="str">
        <f t="shared" ref="B94:C97" si="58">B25</f>
        <v/>
      </c>
      <c r="C94" s="68" t="str">
        <f t="shared" si="58"/>
        <v/>
      </c>
      <c r="D94" s="68" t="str">
        <f ca="1">IF($B94="","",SUMIF(Lineups!$B$3:$B$52,$B94,Lineups!$AJ$3:$AJ$52))</f>
        <v/>
      </c>
      <c r="F94" s="280" t="str">
        <f ca="1">IF($B94="","",SUMIF(Lineups!$E$3:$E$52,$B94,Lineups!$AJ$3:$AJ$52))</f>
        <v/>
      </c>
      <c r="G94" s="280" t="str">
        <f ca="1">IF($B94="","",SUMIF(Lineups!$H$3:$H$52,$B94,Lineups!$AJ$3:$AJ$52))</f>
        <v/>
      </c>
      <c r="H94" s="280" t="str">
        <f ca="1">IF($B94="","",SUMIF(Lineups!$K$3:$K$52,$B94,Lineups!$AJ$3:$AJ$52))</f>
        <v/>
      </c>
      <c r="I94" s="68" t="str">
        <f>IF(B94="","",SUM(F94:H94))</f>
        <v/>
      </c>
      <c r="K94" s="68" t="str">
        <f>IF(B94="","",SUM(D94,I94))</f>
        <v/>
      </c>
      <c r="N94" s="68" t="str">
        <f ca="1">IF($B94="","",SUMIF(Lineups!$N$3:$N$52,$B94,Lineups!$AJ$3:$AJ$52))</f>
        <v/>
      </c>
      <c r="P94" s="68" t="str">
        <f>IF(B94="","",SUM(K94,N94))</f>
        <v/>
      </c>
      <c r="S94" s="115">
        <f>S93+1</f>
        <v>17</v>
      </c>
      <c r="T94" s="68" t="str">
        <f t="shared" ref="T94:U97" si="59">T25</f>
        <v/>
      </c>
      <c r="U94" s="68" t="str">
        <f t="shared" si="59"/>
        <v/>
      </c>
      <c r="V94" s="68" t="str">
        <f ca="1">IF($T94="","",SUMIF(Lineups!$T$3:$T$52,$T94,Lineups!$R$3:$R$52))</f>
        <v/>
      </c>
      <c r="X94" s="280" t="str">
        <f ca="1">IF($T94="","",SUMIF(Lineups!$W$3:$W$52,$T94,Lineups!$R$3:$R$52))</f>
        <v/>
      </c>
      <c r="Y94" s="280" t="str">
        <f ca="1">IF($T94="","",SUMIF(Lineups!$Z$3:$Z$52,$T94,Lineups!$R$3:$R$52))</f>
        <v/>
      </c>
      <c r="Z94" s="280" t="str">
        <f ca="1">IF($T94="","",SUMIF(Lineups!$AC$3:$AC$52,$T94,Lineups!$R$3:$R$52))</f>
        <v/>
      </c>
      <c r="AA94" s="68" t="str">
        <f>IF(T94="","",SUM(X94:Z94))</f>
        <v/>
      </c>
      <c r="AC94" s="68" t="str">
        <f>IF(T94="","",SUM(V94,AA94))</f>
        <v/>
      </c>
      <c r="AF94" s="68" t="str">
        <f ca="1">IF($T94="","",SUMIF(Lineups!$AF$3:$AF$52,$T94,Lineups!$R$3:$R$52))</f>
        <v/>
      </c>
      <c r="AH94" s="68" t="str">
        <f>IF(T94="","",SUM(AC94,AF94))</f>
        <v/>
      </c>
    </row>
    <row r="95" spans="1:34">
      <c r="A95" s="119">
        <f>A94+1</f>
        <v>18</v>
      </c>
      <c r="B95" s="279" t="str">
        <f t="shared" si="58"/>
        <v/>
      </c>
      <c r="C95" s="279" t="str">
        <f t="shared" si="58"/>
        <v/>
      </c>
      <c r="D95" s="279" t="str">
        <f ca="1">IF($B95="","",SUMIF(Lineups!$B$3:$B$52,$B95,Lineups!$AJ$3:$AJ$52))</f>
        <v/>
      </c>
      <c r="F95" s="280" t="str">
        <f ca="1">IF($B95="","",SUMIF(Lineups!$E$3:$E$52,$B95,Lineups!$AJ$3:$AJ$52))</f>
        <v/>
      </c>
      <c r="G95" s="280" t="str">
        <f ca="1">IF($B95="","",SUMIF(Lineups!$H$3:$H$52,$B95,Lineups!$AJ$3:$AJ$52))</f>
        <v/>
      </c>
      <c r="H95" s="280" t="str">
        <f ca="1">IF($B95="","",SUMIF(Lineups!$K$3:$K$52,$B95,Lineups!$AJ$3:$AJ$52))</f>
        <v/>
      </c>
      <c r="I95" s="279" t="str">
        <f>IF(B95="","",SUM(F95:H95))</f>
        <v/>
      </c>
      <c r="K95" s="279" t="str">
        <f>IF(B95="","",SUM(D95,I95))</f>
        <v/>
      </c>
      <c r="N95" s="279" t="str">
        <f ca="1">IF($B95="","",SUMIF(Lineups!$N$3:$N$52,$B95,Lineups!$AJ$3:$AJ$52))</f>
        <v/>
      </c>
      <c r="P95" s="279" t="str">
        <f>IF(B95="","",SUM(K95,N95))</f>
        <v/>
      </c>
      <c r="S95" s="119">
        <f>S94+1</f>
        <v>18</v>
      </c>
      <c r="T95" s="279" t="str">
        <f t="shared" si="59"/>
        <v/>
      </c>
      <c r="U95" s="279" t="str">
        <f t="shared" si="59"/>
        <v/>
      </c>
      <c r="V95" s="279" t="str">
        <f ca="1">IF($T95="","",SUMIF(Lineups!$T$3:$T$52,$T95,Lineups!$R$3:$R$52))</f>
        <v/>
      </c>
      <c r="X95" s="280" t="str">
        <f ca="1">IF($T95="","",SUMIF(Lineups!$W$3:$W$52,$T95,Lineups!$R$3:$R$52))</f>
        <v/>
      </c>
      <c r="Y95" s="280" t="str">
        <f ca="1">IF($T95="","",SUMIF(Lineups!$Z$3:$Z$52,$T95,Lineups!$R$3:$R$52))</f>
        <v/>
      </c>
      <c r="Z95" s="280" t="str">
        <f ca="1">IF($T95="","",SUMIF(Lineups!$AC$3:$AC$52,$T95,Lineups!$R$3:$R$52))</f>
        <v/>
      </c>
      <c r="AA95" s="279" t="str">
        <f>IF(T95="","",SUM(X95:Z95))</f>
        <v/>
      </c>
      <c r="AC95" s="279" t="str">
        <f>IF(T95="","",SUM(V95,AA95))</f>
        <v/>
      </c>
      <c r="AF95" s="279" t="str">
        <f ca="1">IF($T95="","",SUMIF(Lineups!$AF$3:$AF$52,$T95,Lineups!$R$3:$R$52))</f>
        <v/>
      </c>
      <c r="AH95" s="279" t="str">
        <f>IF(T95="","",SUM(AC95,AF95))</f>
        <v/>
      </c>
    </row>
    <row r="96" spans="1:34">
      <c r="A96" s="115">
        <f>A95+1</f>
        <v>19</v>
      </c>
      <c r="B96" s="68" t="str">
        <f t="shared" si="58"/>
        <v/>
      </c>
      <c r="C96" s="68" t="str">
        <f t="shared" si="58"/>
        <v/>
      </c>
      <c r="D96" s="68" t="str">
        <f ca="1">IF($B96="","",SUMIF(Lineups!$B$3:$B$52,$B96,Lineups!$AJ$3:$AJ$52))</f>
        <v/>
      </c>
      <c r="F96" s="280" t="str">
        <f ca="1">IF($B96="","",SUMIF(Lineups!$E$3:$E$52,$B96,Lineups!$AJ$3:$AJ$52))</f>
        <v/>
      </c>
      <c r="G96" s="280" t="str">
        <f ca="1">IF($B96="","",SUMIF(Lineups!$H$3:$H$52,$B96,Lineups!$AJ$3:$AJ$52))</f>
        <v/>
      </c>
      <c r="H96" s="280" t="str">
        <f ca="1">IF($B96="","",SUMIF(Lineups!$K$3:$K$52,$B96,Lineups!$AJ$3:$AJ$52))</f>
        <v/>
      </c>
      <c r="I96" s="68" t="str">
        <f>IF(B96="","",SUM(F96:H96))</f>
        <v/>
      </c>
      <c r="K96" s="68" t="str">
        <f>IF(B96="","",SUM(D96,I96))</f>
        <v/>
      </c>
      <c r="N96" s="68" t="str">
        <f ca="1">IF($B96="","",SUMIF(Lineups!$N$3:$N$52,$B96,Lineups!$AJ$3:$AJ$52))</f>
        <v/>
      </c>
      <c r="P96" s="68" t="str">
        <f>IF(B96="","",SUM(K96,N96))</f>
        <v/>
      </c>
      <c r="S96" s="115">
        <f>S95+1</f>
        <v>19</v>
      </c>
      <c r="T96" s="68" t="str">
        <f t="shared" si="59"/>
        <v/>
      </c>
      <c r="U96" s="68" t="str">
        <f t="shared" si="59"/>
        <v/>
      </c>
      <c r="V96" s="68" t="str">
        <f ca="1">IF($T96="","",SUMIF(Lineups!$T$3:$T$52,$T96,Lineups!$R$3:$R$52))</f>
        <v/>
      </c>
      <c r="X96" s="280" t="str">
        <f ca="1">IF($T96="","",SUMIF(Lineups!$W$3:$W$52,$T96,Lineups!$R$3:$R$52))</f>
        <v/>
      </c>
      <c r="Y96" s="280" t="str">
        <f ca="1">IF($T96="","",SUMIF(Lineups!$Z$3:$Z$52,$T96,Lineups!$R$3:$R$52))</f>
        <v/>
      </c>
      <c r="Z96" s="280" t="str">
        <f ca="1">IF($T96="","",SUMIF(Lineups!$AC$3:$AC$52,$T96,Lineups!$R$3:$R$52))</f>
        <v/>
      </c>
      <c r="AA96" s="68" t="str">
        <f>IF(T96="","",SUM(X96:Z96))</f>
        <v/>
      </c>
      <c r="AC96" s="68" t="str">
        <f>IF(T96="","",SUM(V96,AA96))</f>
        <v/>
      </c>
      <c r="AF96" s="68" t="str">
        <f ca="1">IF($T96="","",SUMIF(Lineups!$AF$3:$AF$52,$T96,Lineups!$R$3:$R$52))</f>
        <v/>
      </c>
      <c r="AH96" s="68" t="str">
        <f>IF(T96="","",SUM(AC96,AF96))</f>
        <v/>
      </c>
    </row>
    <row r="97" spans="1:35">
      <c r="A97" s="119">
        <f>A96+1</f>
        <v>20</v>
      </c>
      <c r="B97" s="279" t="str">
        <f t="shared" si="58"/>
        <v/>
      </c>
      <c r="C97" s="279" t="str">
        <f t="shared" si="58"/>
        <v/>
      </c>
      <c r="D97" s="279" t="str">
        <f ca="1">IF($B97="","",SUMIF(Lineups!$B$3:$B$52,$B97,Lineups!$AJ$3:$AJ$52))</f>
        <v/>
      </c>
      <c r="F97" s="280" t="str">
        <f ca="1">IF($B97="","",SUMIF(Lineups!$E$3:$E$52,$B97,Lineups!$AJ$3:$AJ$52))</f>
        <v/>
      </c>
      <c r="G97" s="280" t="str">
        <f ca="1">IF($B97="","",SUMIF(Lineups!$H$3:$H$52,$B97,Lineups!$AJ$3:$AJ$52))</f>
        <v/>
      </c>
      <c r="H97" s="280" t="str">
        <f ca="1">IF($B97="","",SUMIF(Lineups!$K$3:$K$52,$B97,Lineups!$AJ$3:$AJ$52))</f>
        <v/>
      </c>
      <c r="I97" s="279" t="str">
        <f>IF(B97="","",SUM(F97:H97))</f>
        <v/>
      </c>
      <c r="K97" s="279" t="str">
        <f>IF(B97="","",SUM(D97,I97))</f>
        <v/>
      </c>
      <c r="N97" s="279" t="str">
        <f ca="1">IF($B97="","",SUMIF(Lineups!$N$3:$N$52,$B97,Lineups!$AJ$3:$AJ$52))</f>
        <v/>
      </c>
      <c r="P97" s="279" t="str">
        <f>IF(B97="","",SUM(K97,N97))</f>
        <v/>
      </c>
      <c r="S97" s="119">
        <f>S96+1</f>
        <v>20</v>
      </c>
      <c r="T97" s="279" t="str">
        <f t="shared" si="59"/>
        <v/>
      </c>
      <c r="U97" s="279" t="str">
        <f t="shared" si="59"/>
        <v/>
      </c>
      <c r="V97" s="279" t="str">
        <f ca="1">IF($T97="","",SUMIF(Lineups!$T$3:$T$52,$T97,Lineups!$R$3:$R$52))</f>
        <v/>
      </c>
      <c r="X97" s="280" t="str">
        <f ca="1">IF($T97="","",SUMIF(Lineups!$W$3:$W$52,$T97,Lineups!$R$3:$R$52))</f>
        <v/>
      </c>
      <c r="Y97" s="280" t="str">
        <f ca="1">IF($T97="","",SUMIF(Lineups!$Z$3:$Z$52,$T97,Lineups!$R$3:$R$52))</f>
        <v/>
      </c>
      <c r="Z97" s="280" t="str">
        <f ca="1">IF($T97="","",SUMIF(Lineups!$AC$3:$AC$52,$T97,Lineups!$R$3:$R$52))</f>
        <v/>
      </c>
      <c r="AA97" s="279" t="str">
        <f>IF(T97="","",SUM(X97:Z97))</f>
        <v/>
      </c>
      <c r="AC97" s="279" t="str">
        <f>IF(T97="","",SUM(V97,AA97))</f>
        <v/>
      </c>
      <c r="AF97" s="279" t="str">
        <f ca="1">IF($T97="","",SUMIF(Lineups!$AF$3:$AF$52,$T97,Lineups!$R$3:$R$52))</f>
        <v/>
      </c>
      <c r="AH97" s="279" t="str">
        <f>IF(T97="","",SUM(AC97,AF97))</f>
        <v/>
      </c>
    </row>
    <row r="101" spans="1:35">
      <c r="C101" s="278" t="s">
        <v>46</v>
      </c>
      <c r="U101" s="278" t="s">
        <v>46</v>
      </c>
    </row>
    <row r="102" spans="1:35">
      <c r="C102" s="68" t="s">
        <v>457</v>
      </c>
      <c r="D102" s="68">
        <f ca="1">MAX(Score!A112,Score!AH112)</f>
        <v>16</v>
      </c>
      <c r="U102" s="68" t="s">
        <v>457</v>
      </c>
      <c r="V102" s="68">
        <f>D102</f>
        <v>16</v>
      </c>
    </row>
    <row r="103" spans="1:35">
      <c r="C103" s="68" t="s">
        <v>458</v>
      </c>
      <c r="D103" s="68">
        <f ca="1">SK!H112</f>
        <v>6</v>
      </c>
      <c r="U103" s="68" t="s">
        <v>459</v>
      </c>
      <c r="V103" s="68">
        <f ca="1">SK!AF112</f>
        <v>10</v>
      </c>
    </row>
    <row r="104" spans="1:35">
      <c r="C104" s="68" t="s">
        <v>464</v>
      </c>
      <c r="D104" s="68">
        <f>COUNTIF(P108:P123,"&gt;0")</f>
        <v>13</v>
      </c>
      <c r="U104" s="68" t="s">
        <v>465</v>
      </c>
      <c r="V104" s="68">
        <f>COUNTIF(AH108:AH123,"&gt;0")</f>
        <v>13</v>
      </c>
    </row>
    <row r="106" spans="1:35">
      <c r="A106" s="1216" t="s">
        <v>462</v>
      </c>
      <c r="B106" s="1216"/>
      <c r="C106" s="1216"/>
      <c r="D106" s="287"/>
      <c r="E106" s="287"/>
      <c r="F106" s="287"/>
      <c r="G106" s="287"/>
      <c r="H106" s="287"/>
      <c r="I106" s="287"/>
      <c r="J106" s="287"/>
      <c r="K106" s="287"/>
      <c r="L106" s="287"/>
      <c r="M106" s="287"/>
      <c r="N106" s="287"/>
      <c r="O106" s="287"/>
      <c r="P106" s="287"/>
      <c r="Q106" s="287"/>
      <c r="S106" s="1216" t="s">
        <v>462</v>
      </c>
      <c r="T106" s="1216"/>
      <c r="U106" s="1216"/>
      <c r="V106" s="287"/>
      <c r="W106" s="287"/>
      <c r="X106" s="287"/>
      <c r="Y106" s="287"/>
      <c r="Z106" s="287"/>
      <c r="AA106" s="287"/>
      <c r="AB106" s="287"/>
      <c r="AC106" s="287"/>
      <c r="AD106" s="287"/>
      <c r="AE106" s="287"/>
      <c r="AF106" s="287"/>
      <c r="AG106" s="287"/>
      <c r="AH106" s="287"/>
      <c r="AI106" s="287"/>
    </row>
    <row r="107" spans="1:35" s="115" customFormat="1">
      <c r="A107" s="112">
        <v>0</v>
      </c>
      <c r="B107" s="112" t="s">
        <v>280</v>
      </c>
      <c r="C107" s="112" t="s">
        <v>281</v>
      </c>
      <c r="D107" s="112" t="s">
        <v>135</v>
      </c>
      <c r="E107" s="113" t="s">
        <v>351</v>
      </c>
      <c r="F107" s="285" t="s">
        <v>98</v>
      </c>
      <c r="G107" s="285" t="s">
        <v>98</v>
      </c>
      <c r="H107" s="285" t="s">
        <v>98</v>
      </c>
      <c r="I107" s="112" t="s">
        <v>348</v>
      </c>
      <c r="J107" s="113" t="s">
        <v>352</v>
      </c>
      <c r="K107" s="112" t="s">
        <v>349</v>
      </c>
      <c r="L107" s="113" t="s">
        <v>203</v>
      </c>
      <c r="M107" s="286" t="s">
        <v>2</v>
      </c>
      <c r="N107" s="112" t="s">
        <v>134</v>
      </c>
      <c r="O107" s="113" t="s">
        <v>204</v>
      </c>
      <c r="P107" s="112" t="s">
        <v>267</v>
      </c>
      <c r="Q107" s="113" t="s">
        <v>350</v>
      </c>
      <c r="R107" s="118"/>
      <c r="S107" s="112">
        <v>0</v>
      </c>
      <c r="T107" s="112" t="s">
        <v>280</v>
      </c>
      <c r="U107" s="112" t="s">
        <v>281</v>
      </c>
      <c r="V107" s="112" t="s">
        <v>135</v>
      </c>
      <c r="W107" s="113" t="s">
        <v>351</v>
      </c>
      <c r="X107" s="285" t="s">
        <v>98</v>
      </c>
      <c r="Y107" s="285" t="s">
        <v>98</v>
      </c>
      <c r="Z107" s="285" t="s">
        <v>98</v>
      </c>
      <c r="AA107" s="112" t="s">
        <v>348</v>
      </c>
      <c r="AB107" s="113" t="s">
        <v>352</v>
      </c>
      <c r="AC107" s="112" t="s">
        <v>349</v>
      </c>
      <c r="AD107" s="113" t="s">
        <v>203</v>
      </c>
      <c r="AE107" s="286" t="s">
        <v>2</v>
      </c>
      <c r="AF107" s="112" t="s">
        <v>134</v>
      </c>
      <c r="AG107" s="113" t="s">
        <v>204</v>
      </c>
      <c r="AH107" s="112" t="s">
        <v>267</v>
      </c>
      <c r="AI107" s="113" t="s">
        <v>350</v>
      </c>
    </row>
    <row r="108" spans="1:35">
      <c r="A108" s="115">
        <f t="shared" ref="A108:A123" si="60">A107+1</f>
        <v>1</v>
      </c>
      <c r="B108" s="68" t="str">
        <f t="shared" ref="B108:C123" si="61">B9</f>
        <v>00</v>
      </c>
      <c r="C108" s="68" t="str">
        <f t="shared" si="61"/>
        <v>Professor Booty</v>
      </c>
      <c r="D108" s="68">
        <f ca="1">IF($B108="","",COUNTIF(Lineups!B$59:B$108,$B108))</f>
        <v>0</v>
      </c>
      <c r="E108" s="281">
        <f t="shared" ref="E108:E127" si="62">IF($B108="","",IF($D$102=0,"",D108/$D$102))</f>
        <v>0</v>
      </c>
      <c r="F108" s="280">
        <f ca="1">IF($B108="","",COUNTIF(Lineups!E$59:E$108,$B108))</f>
        <v>2</v>
      </c>
      <c r="G108" s="280">
        <f ca="1">IF($B108="","",COUNTIF(Lineups!H$59:H$108,$B108))</f>
        <v>0</v>
      </c>
      <c r="H108" s="280">
        <f ca="1">IF($B108="","",COUNTIF(Lineups!K$59:K$108,$B108))</f>
        <v>4</v>
      </c>
      <c r="I108" s="68">
        <f t="shared" ref="I108:I123" si="63">IF(B108="","",SUM(F108:H108))</f>
        <v>6</v>
      </c>
      <c r="J108" s="281">
        <f t="shared" ref="J108:J127" si="64">IF($B108="","",IF($D$102=0,"",I108/$D$102))</f>
        <v>0.375</v>
      </c>
      <c r="K108" s="68">
        <f t="shared" ref="K108:K123" si="65">IF(B108="","",SUM(D108,I108))</f>
        <v>6</v>
      </c>
      <c r="L108" s="281">
        <f t="shared" ref="L108:L127" si="66">IF($B108="","",IF($D$102=0,"",K108/$D$102))</f>
        <v>0.375</v>
      </c>
      <c r="M108" s="284" t="str">
        <f ca="1">IF(B108="","",IF(OR(SK!E121="",SK!E121=0),"",SK!H121))</f>
        <v/>
      </c>
      <c r="N108" s="68">
        <f ca="1">IF($B108="","",COUNTIF(Lineups!N$59:N$108,$B108))</f>
        <v>0</v>
      </c>
      <c r="O108" s="281">
        <f t="shared" ref="O108:O127" si="67">IF($B108="","",IF($D$102=0,"",N108/$D$102))</f>
        <v>0</v>
      </c>
      <c r="P108" s="68">
        <f t="shared" ref="P108:P123" si="68">IF(B108="","",SUM(K108,N108))</f>
        <v>6</v>
      </c>
      <c r="Q108" s="281">
        <f t="shared" ref="Q108:Q127" si="69">IF($B108="","",IF($D$102=0,"",P108/$D$102))</f>
        <v>0.375</v>
      </c>
      <c r="S108" s="115">
        <f t="shared" ref="S108:S123" si="70">S107+1</f>
        <v>1</v>
      </c>
      <c r="T108" s="68" t="str">
        <f t="shared" ref="T108:U123" si="71">T9</f>
        <v>0</v>
      </c>
      <c r="U108" s="68" t="str">
        <f t="shared" si="71"/>
        <v>Vicious Vixen</v>
      </c>
      <c r="V108" s="68">
        <f ca="1">IF($T108="","",COUNTIF(Lineups!T$59:T$108,$T108))</f>
        <v>0</v>
      </c>
      <c r="W108" s="281">
        <f t="shared" ref="W108:W127" si="72">IF($T108="","",IF($V$102=0,"",V108/$V$102))</f>
        <v>0</v>
      </c>
      <c r="X108" s="280">
        <f ca="1">IF($T108="","",COUNTIF(Lineups!W$59:W$108,$T108))</f>
        <v>0</v>
      </c>
      <c r="Y108" s="280">
        <f ca="1">IF($T108="","",COUNTIF(Lineups!Z$59:Z$108,$T108))</f>
        <v>0</v>
      </c>
      <c r="Z108" s="280">
        <f ca="1">IF($T108="","",COUNTIF(Lineups!AC$59:AC$108,$T108))</f>
        <v>4</v>
      </c>
      <c r="AA108" s="68">
        <f t="shared" ref="AA108:AA123" si="73">IF(T108="","",SUM(X108:Z108))</f>
        <v>4</v>
      </c>
      <c r="AB108" s="281">
        <f t="shared" ref="AB108:AB127" si="74">IF($T108="","",IF($V$102=0,"",AA108/$V$102))</f>
        <v>0.25</v>
      </c>
      <c r="AC108" s="68">
        <f t="shared" ref="AC108:AC123" si="75">IF(T108="","",SUM(V108,AA108))</f>
        <v>4</v>
      </c>
      <c r="AD108" s="281">
        <f t="shared" ref="AD108:AD127" si="76">IF($T108="","",IF($V$102=0,"",AC108/$V$102))</f>
        <v>0.25</v>
      </c>
      <c r="AE108" s="284" t="str">
        <f ca="1">IF(T108="","",IF(OR(SK!AC121="",SK!AC121=0),"",SK!AF121))</f>
        <v/>
      </c>
      <c r="AF108" s="68">
        <f ca="1">IF($T108="","",COUNTIF(Lineups!AF$59:AF$108,$T108))</f>
        <v>0</v>
      </c>
      <c r="AG108" s="281">
        <f t="shared" ref="AG108:AG127" si="77">IF($T108="","",IF($V$102=0,"",AF108/$V$102))</f>
        <v>0</v>
      </c>
      <c r="AH108" s="68">
        <f t="shared" ref="AH108:AH123" si="78">IF(T108="","",SUM(AC108,AF108))</f>
        <v>4</v>
      </c>
      <c r="AI108" s="281">
        <f t="shared" ref="AI108:AI127" si="79">IF($T108="","",IF($V$102=0,"",AH108/$V$102))</f>
        <v>0.25</v>
      </c>
    </row>
    <row r="109" spans="1:35">
      <c r="A109" s="119">
        <f t="shared" si="60"/>
        <v>2</v>
      </c>
      <c r="B109" s="279" t="str">
        <f t="shared" si="61"/>
        <v>4</v>
      </c>
      <c r="C109" s="279" t="str">
        <f t="shared" si="61"/>
        <v>CoCo Sparx</v>
      </c>
      <c r="D109" s="279">
        <f ca="1">IF($B109="","",COUNTIF(Lineups!B$59:B$108,$B109))</f>
        <v>0</v>
      </c>
      <c r="E109" s="282">
        <f t="shared" si="62"/>
        <v>0</v>
      </c>
      <c r="F109" s="280">
        <f ca="1">IF($B109="","",COUNTIF(Lineups!E$59:E$108,$B109))</f>
        <v>4</v>
      </c>
      <c r="G109" s="280">
        <f ca="1">IF($B109="","",COUNTIF(Lineups!H$59:H$108,$B109))</f>
        <v>4</v>
      </c>
      <c r="H109" s="280">
        <f ca="1">IF($B109="","",COUNTIF(Lineups!K$59:K$108,$B109))</f>
        <v>1</v>
      </c>
      <c r="I109" s="279">
        <f t="shared" si="63"/>
        <v>9</v>
      </c>
      <c r="J109" s="282">
        <f t="shared" si="64"/>
        <v>0.5625</v>
      </c>
      <c r="K109" s="279">
        <f t="shared" si="65"/>
        <v>9</v>
      </c>
      <c r="L109" s="282">
        <f t="shared" si="66"/>
        <v>0.5625</v>
      </c>
      <c r="M109" s="283" t="str">
        <f ca="1">IF(B109="","",IF(OR(SK!E124="",SK!E124=0),"",SK!H124))</f>
        <v/>
      </c>
      <c r="N109" s="279">
        <f ca="1">IF($B109="","",COUNTIF(Lineups!N$59:N$108,$B109))</f>
        <v>0</v>
      </c>
      <c r="O109" s="282">
        <f t="shared" si="67"/>
        <v>0</v>
      </c>
      <c r="P109" s="279">
        <f t="shared" si="68"/>
        <v>9</v>
      </c>
      <c r="Q109" s="282">
        <f t="shared" si="69"/>
        <v>0.5625</v>
      </c>
      <c r="S109" s="119">
        <f t="shared" si="70"/>
        <v>2</v>
      </c>
      <c r="T109" s="279" t="str">
        <f t="shared" si="71"/>
        <v>3CC</v>
      </c>
      <c r="U109" s="279" t="str">
        <f t="shared" si="71"/>
        <v>Roxanna Hardplace</v>
      </c>
      <c r="V109" s="279">
        <f ca="1">IF($T109="","",COUNTIF(Lineups!T$59:T$108,$T109))</f>
        <v>2</v>
      </c>
      <c r="W109" s="282">
        <f t="shared" si="72"/>
        <v>0.125</v>
      </c>
      <c r="X109" s="280">
        <f ca="1">IF($T109="","",COUNTIF(Lineups!W$59:W$108,$T109))</f>
        <v>0</v>
      </c>
      <c r="Y109" s="280">
        <f ca="1">IF($T109="","",COUNTIF(Lineups!Z$59:Z$108,$T109))</f>
        <v>0</v>
      </c>
      <c r="Z109" s="280">
        <f ca="1">IF($T109="","",COUNTIF(Lineups!AC$59:AC$108,$T109))</f>
        <v>0</v>
      </c>
      <c r="AA109" s="279">
        <f t="shared" si="73"/>
        <v>0</v>
      </c>
      <c r="AB109" s="282">
        <f t="shared" si="74"/>
        <v>0</v>
      </c>
      <c r="AC109" s="279">
        <f t="shared" si="75"/>
        <v>2</v>
      </c>
      <c r="AD109" s="282">
        <f t="shared" si="76"/>
        <v>0.125</v>
      </c>
      <c r="AE109" s="283">
        <f ca="1">IF(T109="","",IF(OR(SK!AC124="",SK!AC124=0),"",SK!AF124))</f>
        <v>2</v>
      </c>
      <c r="AF109" s="279">
        <f ca="1">IF($T109="","",COUNTIF(Lineups!AF$59:AF$108,$T109))</f>
        <v>3</v>
      </c>
      <c r="AG109" s="282">
        <f t="shared" si="77"/>
        <v>0.1875</v>
      </c>
      <c r="AH109" s="279">
        <f t="shared" si="78"/>
        <v>5</v>
      </c>
      <c r="AI109" s="282">
        <f t="shared" si="79"/>
        <v>0.3125</v>
      </c>
    </row>
    <row r="110" spans="1:35">
      <c r="A110" s="115">
        <f t="shared" si="60"/>
        <v>3</v>
      </c>
      <c r="B110" s="68" t="str">
        <f t="shared" si="61"/>
        <v>10</v>
      </c>
      <c r="C110" s="68" t="str">
        <f t="shared" si="61"/>
        <v>Take-Out</v>
      </c>
      <c r="D110" s="68">
        <f ca="1">IF($B110="","",COUNTIF(Lineups!B$59:B$108,$B110))</f>
        <v>0</v>
      </c>
      <c r="E110" s="281">
        <f t="shared" si="62"/>
        <v>0</v>
      </c>
      <c r="F110" s="280">
        <f ca="1">IF($B110="","",COUNTIF(Lineups!E$59:E$108,$B110))</f>
        <v>3</v>
      </c>
      <c r="G110" s="280">
        <f ca="1">IF($B110="","",COUNTIF(Lineups!H$59:H$108,$B110))</f>
        <v>3</v>
      </c>
      <c r="H110" s="280">
        <f ca="1">IF($B110="","",COUNTIF(Lineups!K$59:K$108,$B110))</f>
        <v>0</v>
      </c>
      <c r="I110" s="68">
        <f t="shared" si="63"/>
        <v>6</v>
      </c>
      <c r="J110" s="281">
        <f t="shared" si="64"/>
        <v>0.375</v>
      </c>
      <c r="K110" s="68">
        <f t="shared" si="65"/>
        <v>6</v>
      </c>
      <c r="L110" s="281">
        <f t="shared" si="66"/>
        <v>0.375</v>
      </c>
      <c r="M110" s="284" t="str">
        <f ca="1">IF(B110="","",IF(OR(SK!E127="",SK!E127=0),"",SK!H127))</f>
        <v/>
      </c>
      <c r="N110" s="68">
        <f ca="1">IF($B110="","",COUNTIF(Lineups!N$59:N$108,$B110))</f>
        <v>0</v>
      </c>
      <c r="O110" s="281">
        <f t="shared" si="67"/>
        <v>0</v>
      </c>
      <c r="P110" s="68">
        <f t="shared" si="68"/>
        <v>6</v>
      </c>
      <c r="Q110" s="281">
        <f t="shared" si="69"/>
        <v>0.375</v>
      </c>
      <c r="S110" s="115">
        <f t="shared" si="70"/>
        <v>3</v>
      </c>
      <c r="T110" s="68" t="str">
        <f t="shared" si="71"/>
        <v>5</v>
      </c>
      <c r="U110" s="68" t="str">
        <f t="shared" si="71"/>
        <v>Sista Slit'chya</v>
      </c>
      <c r="V110" s="68">
        <f ca="1">IF($T110="","",COUNTIF(Lineups!T$59:T$108,$T110))</f>
        <v>0</v>
      </c>
      <c r="W110" s="281">
        <f t="shared" si="72"/>
        <v>0</v>
      </c>
      <c r="X110" s="280">
        <f ca="1">IF($T110="","",COUNTIF(Lineups!W$59:W$108,$T110))</f>
        <v>0</v>
      </c>
      <c r="Y110" s="280">
        <f ca="1">IF($T110="","",COUNTIF(Lineups!Z$59:Z$108,$T110))</f>
        <v>0</v>
      </c>
      <c r="Z110" s="280">
        <f ca="1">IF($T110="","",COUNTIF(Lineups!AC$59:AC$108,$T110))</f>
        <v>0</v>
      </c>
      <c r="AA110" s="68">
        <f t="shared" si="73"/>
        <v>0</v>
      </c>
      <c r="AB110" s="281">
        <f t="shared" si="74"/>
        <v>0</v>
      </c>
      <c r="AC110" s="68">
        <f t="shared" si="75"/>
        <v>0</v>
      </c>
      <c r="AD110" s="281">
        <f t="shared" si="76"/>
        <v>0</v>
      </c>
      <c r="AE110" s="284">
        <f ca="1">IF(T110="","",IF(OR(SK!AC127="",SK!AC127=0),"",SK!AF127))</f>
        <v>3</v>
      </c>
      <c r="AF110" s="68">
        <f ca="1">IF($T110="","",COUNTIF(Lineups!AF$59:AF$108,$T110))</f>
        <v>4</v>
      </c>
      <c r="AG110" s="281">
        <f t="shared" si="77"/>
        <v>0.25</v>
      </c>
      <c r="AH110" s="68">
        <f t="shared" si="78"/>
        <v>4</v>
      </c>
      <c r="AI110" s="281">
        <f t="shared" si="79"/>
        <v>0.25</v>
      </c>
    </row>
    <row r="111" spans="1:35">
      <c r="A111" s="119">
        <f t="shared" si="60"/>
        <v>4</v>
      </c>
      <c r="B111" s="279" t="str">
        <f t="shared" si="61"/>
        <v>16</v>
      </c>
      <c r="C111" s="279" t="str">
        <f t="shared" si="61"/>
        <v>Killustrator</v>
      </c>
      <c r="D111" s="279">
        <f ca="1">IF($B111="","",COUNTIF(Lineups!B$59:B$108,$B111))</f>
        <v>0</v>
      </c>
      <c r="E111" s="282">
        <f t="shared" si="62"/>
        <v>0</v>
      </c>
      <c r="F111" s="280">
        <f ca="1">IF($B111="","",COUNTIF(Lineups!E$59:E$108,$B111))</f>
        <v>4</v>
      </c>
      <c r="G111" s="280">
        <f ca="1">IF($B111="","",COUNTIF(Lineups!H$59:H$108,$B111))</f>
        <v>2</v>
      </c>
      <c r="H111" s="280">
        <f ca="1">IF($B111="","",COUNTIF(Lineups!K$59:K$108,$B111))</f>
        <v>1</v>
      </c>
      <c r="I111" s="279">
        <f t="shared" si="63"/>
        <v>7</v>
      </c>
      <c r="J111" s="282">
        <f t="shared" si="64"/>
        <v>0.4375</v>
      </c>
      <c r="K111" s="279">
        <f t="shared" si="65"/>
        <v>7</v>
      </c>
      <c r="L111" s="282">
        <f t="shared" si="66"/>
        <v>0.4375</v>
      </c>
      <c r="M111" s="283" t="str">
        <f ca="1">IF(B111="","",IF(OR(SK!E130="",SK!E130=0),"",SK!H130))</f>
        <v/>
      </c>
      <c r="N111" s="279">
        <f ca="1">IF($B111="","",COUNTIF(Lineups!N$59:N$108,$B111))</f>
        <v>0</v>
      </c>
      <c r="O111" s="282">
        <f t="shared" si="67"/>
        <v>0</v>
      </c>
      <c r="P111" s="279">
        <f t="shared" si="68"/>
        <v>7</v>
      </c>
      <c r="Q111" s="282">
        <f t="shared" si="69"/>
        <v>0.4375</v>
      </c>
      <c r="S111" s="119">
        <f t="shared" si="70"/>
        <v>4</v>
      </c>
      <c r="T111" s="279" t="str">
        <f t="shared" si="71"/>
        <v>6</v>
      </c>
      <c r="U111" s="279" t="str">
        <f t="shared" si="71"/>
        <v>Elle McFearsome</v>
      </c>
      <c r="V111" s="279">
        <f ca="1">IF($T111="","",COUNTIF(Lineups!T$59:T$108,$T111))</f>
        <v>7</v>
      </c>
      <c r="W111" s="282">
        <f t="shared" si="72"/>
        <v>0.4375</v>
      </c>
      <c r="X111" s="280">
        <f ca="1">IF($T111="","",COUNTIF(Lineups!W$59:W$108,$T111))</f>
        <v>0</v>
      </c>
      <c r="Y111" s="280">
        <f ca="1">IF($T111="","",COUNTIF(Lineups!Z$59:Z$108,$T111))</f>
        <v>0</v>
      </c>
      <c r="Z111" s="280">
        <f ca="1">IF($T111="","",COUNTIF(Lineups!AC$59:AC$108,$T111))</f>
        <v>0</v>
      </c>
      <c r="AA111" s="279">
        <f t="shared" si="73"/>
        <v>0</v>
      </c>
      <c r="AB111" s="282">
        <f t="shared" si="74"/>
        <v>0</v>
      </c>
      <c r="AC111" s="279">
        <f t="shared" si="75"/>
        <v>7</v>
      </c>
      <c r="AD111" s="282">
        <f t="shared" si="76"/>
        <v>0.4375</v>
      </c>
      <c r="AE111" s="283" t="str">
        <f ca="1">IF(T111="","",IF(OR(SK!AC130="",SK!AC130=0),"",SK!AF130))</f>
        <v/>
      </c>
      <c r="AF111" s="279">
        <f ca="1">IF($T111="","",COUNTIF(Lineups!AF$59:AF$108,$T111))</f>
        <v>0</v>
      </c>
      <c r="AG111" s="282">
        <f t="shared" si="77"/>
        <v>0</v>
      </c>
      <c r="AH111" s="279">
        <f t="shared" si="78"/>
        <v>7</v>
      </c>
      <c r="AI111" s="282">
        <f t="shared" si="79"/>
        <v>0.4375</v>
      </c>
    </row>
    <row r="112" spans="1:35">
      <c r="A112" s="115">
        <f t="shared" si="60"/>
        <v>5</v>
      </c>
      <c r="B112" s="68" t="str">
        <f t="shared" si="61"/>
        <v>45</v>
      </c>
      <c r="C112" s="68" t="str">
        <f t="shared" si="61"/>
        <v>Halochic</v>
      </c>
      <c r="D112" s="68">
        <f ca="1">IF($B112="","",COUNTIF(Lineups!B$59:B$108,$B112))</f>
        <v>0</v>
      </c>
      <c r="E112" s="281">
        <f t="shared" si="62"/>
        <v>0</v>
      </c>
      <c r="F112" s="280">
        <f ca="1">IF($B112="","",COUNTIF(Lineups!E$59:E$108,$B112))</f>
        <v>0</v>
      </c>
      <c r="G112" s="280">
        <f ca="1">IF($B112="","",COUNTIF(Lineups!H$59:H$108,$B112))</f>
        <v>2</v>
      </c>
      <c r="H112" s="280">
        <f ca="1">IF($B112="","",COUNTIF(Lineups!K$59:K$108,$B112))</f>
        <v>3</v>
      </c>
      <c r="I112" s="68">
        <f t="shared" si="63"/>
        <v>5</v>
      </c>
      <c r="J112" s="281">
        <f t="shared" si="64"/>
        <v>0.3125</v>
      </c>
      <c r="K112" s="68">
        <f t="shared" si="65"/>
        <v>5</v>
      </c>
      <c r="L112" s="281">
        <f t="shared" si="66"/>
        <v>0.3125</v>
      </c>
      <c r="M112" s="284" t="str">
        <f ca="1">IF(B112="","",IF(OR(SK!E133="",SK!E133=0),"",SK!H133))</f>
        <v/>
      </c>
      <c r="N112" s="68">
        <f ca="1">IF($B112="","",COUNTIF(Lineups!N$59:N$108,$B112))</f>
        <v>0</v>
      </c>
      <c r="O112" s="281">
        <f t="shared" si="67"/>
        <v>0</v>
      </c>
      <c r="P112" s="68">
        <f t="shared" si="68"/>
        <v>5</v>
      </c>
      <c r="Q112" s="281">
        <f t="shared" si="69"/>
        <v>0.3125</v>
      </c>
      <c r="S112" s="115">
        <f t="shared" si="70"/>
        <v>5</v>
      </c>
      <c r="T112" s="68" t="str">
        <f t="shared" si="71"/>
        <v>10</v>
      </c>
      <c r="U112" s="68" t="str">
        <f t="shared" si="71"/>
        <v>Rock Candy</v>
      </c>
      <c r="V112" s="68">
        <f ca="1">IF($T112="","",COUNTIF(Lineups!T$59:T$108,$T112))</f>
        <v>1</v>
      </c>
      <c r="W112" s="281">
        <f t="shared" si="72"/>
        <v>6.25E-2</v>
      </c>
      <c r="X112" s="280">
        <f ca="1">IF($T112="","",COUNTIF(Lineups!W$59:W$108,$T112))</f>
        <v>0</v>
      </c>
      <c r="Y112" s="280">
        <f ca="1">IF($T112="","",COUNTIF(Lineups!Z$59:Z$108,$T112))</f>
        <v>0</v>
      </c>
      <c r="Z112" s="280">
        <f ca="1">IF($T112="","",COUNTIF(Lineups!AC$59:AC$108,$T112))</f>
        <v>0</v>
      </c>
      <c r="AA112" s="68">
        <f t="shared" si="73"/>
        <v>0</v>
      </c>
      <c r="AB112" s="281">
        <f t="shared" si="74"/>
        <v>0</v>
      </c>
      <c r="AC112" s="68">
        <f t="shared" si="75"/>
        <v>1</v>
      </c>
      <c r="AD112" s="281">
        <f t="shared" si="76"/>
        <v>6.25E-2</v>
      </c>
      <c r="AE112" s="284" t="str">
        <f ca="1">IF(T112="","",IF(OR(SK!AC133="",SK!AC133=0),"",SK!AF133))</f>
        <v/>
      </c>
      <c r="AF112" s="68">
        <f ca="1">IF($T112="","",COUNTIF(Lineups!AF$59:AF$108,$T112))</f>
        <v>0</v>
      </c>
      <c r="AG112" s="281">
        <f t="shared" si="77"/>
        <v>0</v>
      </c>
      <c r="AH112" s="68">
        <f t="shared" si="78"/>
        <v>1</v>
      </c>
      <c r="AI112" s="281">
        <f t="shared" si="79"/>
        <v>6.25E-2</v>
      </c>
    </row>
    <row r="113" spans="1:35">
      <c r="A113" s="119">
        <f t="shared" si="60"/>
        <v>6</v>
      </c>
      <c r="B113" s="279" t="str">
        <f t="shared" si="61"/>
        <v>47</v>
      </c>
      <c r="C113" s="279" t="str">
        <f t="shared" si="61"/>
        <v>Ivanna Destroya</v>
      </c>
      <c r="D113" s="279">
        <f ca="1">IF($B113="","",COUNTIF(Lineups!B$59:B$108,$B113))</f>
        <v>10</v>
      </c>
      <c r="E113" s="282">
        <f t="shared" si="62"/>
        <v>0.625</v>
      </c>
      <c r="F113" s="280">
        <f ca="1">IF($B113="","",COUNTIF(Lineups!E$59:E$108,$B113))</f>
        <v>0</v>
      </c>
      <c r="G113" s="280">
        <f ca="1">IF($B113="","",COUNTIF(Lineups!H$59:H$108,$B113))</f>
        <v>0</v>
      </c>
      <c r="H113" s="280">
        <f ca="1">IF($B113="","",COUNTIF(Lineups!K$59:K$108,$B113))</f>
        <v>0</v>
      </c>
      <c r="I113" s="279">
        <f t="shared" si="63"/>
        <v>0</v>
      </c>
      <c r="J113" s="282">
        <f t="shared" si="64"/>
        <v>0</v>
      </c>
      <c r="K113" s="279">
        <f t="shared" si="65"/>
        <v>10</v>
      </c>
      <c r="L113" s="282">
        <f t="shared" si="66"/>
        <v>0.625</v>
      </c>
      <c r="M113" s="283" t="str">
        <f ca="1">IF(B113="","",IF(OR(SK!E136="",SK!E136=0),"",SK!H136))</f>
        <v/>
      </c>
      <c r="N113" s="279">
        <f ca="1">IF($B113="","",COUNTIF(Lineups!N$59:N$108,$B113))</f>
        <v>0</v>
      </c>
      <c r="O113" s="282">
        <f t="shared" si="67"/>
        <v>0</v>
      </c>
      <c r="P113" s="279">
        <f t="shared" si="68"/>
        <v>10</v>
      </c>
      <c r="Q113" s="282">
        <f t="shared" si="69"/>
        <v>0.625</v>
      </c>
      <c r="S113" s="119">
        <f t="shared" si="70"/>
        <v>6</v>
      </c>
      <c r="T113" s="279" t="str">
        <f t="shared" si="71"/>
        <v>28</v>
      </c>
      <c r="U113" s="279" t="str">
        <f t="shared" si="71"/>
        <v>Racer McChaseHer</v>
      </c>
      <c r="V113" s="279">
        <f ca="1">IF($T113="","",COUNTIF(Lineups!T$59:T$108,$T113))</f>
        <v>0</v>
      </c>
      <c r="W113" s="282">
        <f t="shared" si="72"/>
        <v>0</v>
      </c>
      <c r="X113" s="280">
        <f ca="1">IF($T113="","",COUNTIF(Lineups!W$59:W$108,$T113))</f>
        <v>1</v>
      </c>
      <c r="Y113" s="280">
        <f ca="1">IF($T113="","",COUNTIF(Lineups!Z$59:Z$108,$T113))</f>
        <v>1</v>
      </c>
      <c r="Z113" s="280">
        <f ca="1">IF($T113="","",COUNTIF(Lineups!AC$59:AC$108,$T113))</f>
        <v>1</v>
      </c>
      <c r="AA113" s="279">
        <f t="shared" si="73"/>
        <v>3</v>
      </c>
      <c r="AB113" s="282">
        <f t="shared" si="74"/>
        <v>0.1875</v>
      </c>
      <c r="AC113" s="279">
        <f t="shared" si="75"/>
        <v>3</v>
      </c>
      <c r="AD113" s="282">
        <f t="shared" si="76"/>
        <v>0.1875</v>
      </c>
      <c r="AE113" s="283">
        <f ca="1">IF(T113="","",IF(OR(SK!AC136="",SK!AC136=0),"",SK!AF136))</f>
        <v>1</v>
      </c>
      <c r="AF113" s="279">
        <f ca="1">IF($T113="","",COUNTIF(Lineups!AF$59:AF$108,$T113))</f>
        <v>1</v>
      </c>
      <c r="AG113" s="282">
        <f t="shared" si="77"/>
        <v>6.25E-2</v>
      </c>
      <c r="AH113" s="279">
        <f t="shared" si="78"/>
        <v>4</v>
      </c>
      <c r="AI113" s="282">
        <f t="shared" si="79"/>
        <v>0.25</v>
      </c>
    </row>
    <row r="114" spans="1:35">
      <c r="A114" s="115">
        <f t="shared" si="60"/>
        <v>7</v>
      </c>
      <c r="B114" s="68" t="str">
        <f t="shared" si="61"/>
        <v>53</v>
      </c>
      <c r="C114" s="68" t="str">
        <f t="shared" si="61"/>
        <v>Soul Eater</v>
      </c>
      <c r="D114" s="68">
        <f ca="1">IF($B114="","",COUNTIF(Lineups!B$59:B$108,$B114))</f>
        <v>5</v>
      </c>
      <c r="E114" s="281">
        <f t="shared" si="62"/>
        <v>0.3125</v>
      </c>
      <c r="F114" s="280">
        <f ca="1">IF($B114="","",COUNTIF(Lineups!E$59:E$108,$B114))</f>
        <v>1</v>
      </c>
      <c r="G114" s="280">
        <f ca="1">IF($B114="","",COUNTIF(Lineups!H$59:H$108,$B114))</f>
        <v>0</v>
      </c>
      <c r="H114" s="280">
        <f ca="1">IF($B114="","",COUNTIF(Lineups!K$59:K$108,$B114))</f>
        <v>1</v>
      </c>
      <c r="I114" s="68">
        <f t="shared" si="63"/>
        <v>2</v>
      </c>
      <c r="J114" s="281">
        <f t="shared" si="64"/>
        <v>0.125</v>
      </c>
      <c r="K114" s="68">
        <f t="shared" si="65"/>
        <v>7</v>
      </c>
      <c r="L114" s="281">
        <f t="shared" si="66"/>
        <v>0.4375</v>
      </c>
      <c r="M114" s="284" t="str">
        <f ca="1">IF(B114="","",IF(OR(SK!E139="",SK!E139=0),"",SK!H139))</f>
        <v/>
      </c>
      <c r="N114" s="68">
        <f ca="1">IF($B114="","",COUNTIF(Lineups!N$59:N$108,$B114))</f>
        <v>0</v>
      </c>
      <c r="O114" s="281">
        <f t="shared" si="67"/>
        <v>0</v>
      </c>
      <c r="P114" s="68">
        <f t="shared" si="68"/>
        <v>7</v>
      </c>
      <c r="Q114" s="281">
        <f t="shared" si="69"/>
        <v>0.4375</v>
      </c>
      <c r="S114" s="115">
        <f t="shared" si="70"/>
        <v>7</v>
      </c>
      <c r="T114" s="68" t="str">
        <f t="shared" si="71"/>
        <v>33 1/3</v>
      </c>
      <c r="U114" s="68" t="str">
        <f t="shared" si="71"/>
        <v>Cookie Rumble</v>
      </c>
      <c r="V114" s="68">
        <f ca="1">IF($T114="","",COUNTIF(Lineups!T$59:T$108,$T114))</f>
        <v>0</v>
      </c>
      <c r="W114" s="281">
        <f t="shared" si="72"/>
        <v>0</v>
      </c>
      <c r="X114" s="280">
        <f ca="1">IF($T114="","",COUNTIF(Lineups!W$59:W$108,$T114))</f>
        <v>3</v>
      </c>
      <c r="Y114" s="280">
        <f ca="1">IF($T114="","",COUNTIF(Lineups!Z$59:Z$108,$T114))</f>
        <v>4</v>
      </c>
      <c r="Z114" s="280">
        <f ca="1">IF($T114="","",COUNTIF(Lineups!AC$59:AC$108,$T114))</f>
        <v>0</v>
      </c>
      <c r="AA114" s="68">
        <f t="shared" si="73"/>
        <v>7</v>
      </c>
      <c r="AB114" s="281">
        <f t="shared" si="74"/>
        <v>0.4375</v>
      </c>
      <c r="AC114" s="68">
        <f t="shared" si="75"/>
        <v>7</v>
      </c>
      <c r="AD114" s="281">
        <f t="shared" si="76"/>
        <v>0.4375</v>
      </c>
      <c r="AE114" s="284" t="str">
        <f ca="1">IF(T114="","",IF(OR(SK!AC139="",SK!AC139=0),"",SK!AF139))</f>
        <v/>
      </c>
      <c r="AF114" s="68">
        <f ca="1">IF($T114="","",COUNTIF(Lineups!AF$59:AF$108,$T114))</f>
        <v>1</v>
      </c>
      <c r="AG114" s="281">
        <f t="shared" si="77"/>
        <v>6.25E-2</v>
      </c>
      <c r="AH114" s="68">
        <f t="shared" si="78"/>
        <v>8</v>
      </c>
      <c r="AI114" s="281">
        <f t="shared" si="79"/>
        <v>0.5</v>
      </c>
    </row>
    <row r="115" spans="1:35">
      <c r="A115" s="119">
        <f t="shared" si="60"/>
        <v>8</v>
      </c>
      <c r="B115" s="279" t="str">
        <f t="shared" si="61"/>
        <v>71</v>
      </c>
      <c r="C115" s="279" t="str">
        <f t="shared" si="61"/>
        <v>e. gargiulo</v>
      </c>
      <c r="D115" s="279">
        <f ca="1">IF($B115="","",COUNTIF(Lineups!B$59:B$108,$B115))</f>
        <v>0</v>
      </c>
      <c r="E115" s="282">
        <f t="shared" si="62"/>
        <v>0</v>
      </c>
      <c r="F115" s="280">
        <f ca="1">IF($B115="","",COUNTIF(Lineups!E$59:E$108,$B115))</f>
        <v>0</v>
      </c>
      <c r="G115" s="280">
        <f ca="1">IF($B115="","",COUNTIF(Lineups!H$59:H$108,$B115))</f>
        <v>0</v>
      </c>
      <c r="H115" s="280">
        <f ca="1">IF($B115="","",COUNTIF(Lineups!K$59:K$108,$B115))</f>
        <v>0</v>
      </c>
      <c r="I115" s="279">
        <f t="shared" si="63"/>
        <v>0</v>
      </c>
      <c r="J115" s="282">
        <f t="shared" si="64"/>
        <v>0</v>
      </c>
      <c r="K115" s="279">
        <f t="shared" si="65"/>
        <v>0</v>
      </c>
      <c r="L115" s="282">
        <f t="shared" si="66"/>
        <v>0</v>
      </c>
      <c r="M115" s="283">
        <f ca="1">IF(B115="","",IF(OR(SK!E142="",SK!E142=0),"",SK!H142))</f>
        <v>2</v>
      </c>
      <c r="N115" s="279">
        <f ca="1">IF($B115="","",COUNTIF(Lineups!N$59:N$108,$B115))</f>
        <v>5</v>
      </c>
      <c r="O115" s="282">
        <f t="shared" si="67"/>
        <v>0.3125</v>
      </c>
      <c r="P115" s="279">
        <f t="shared" si="68"/>
        <v>5</v>
      </c>
      <c r="Q115" s="282">
        <f t="shared" si="69"/>
        <v>0.3125</v>
      </c>
      <c r="S115" s="119">
        <f t="shared" si="70"/>
        <v>8</v>
      </c>
      <c r="T115" s="279" t="str">
        <f t="shared" si="71"/>
        <v>46</v>
      </c>
      <c r="U115" s="279" t="str">
        <f t="shared" si="71"/>
        <v>Fatal Femme</v>
      </c>
      <c r="V115" s="279">
        <f ca="1">IF($T115="","",COUNTIF(Lineups!T$59:T$108,$T115))</f>
        <v>0</v>
      </c>
      <c r="W115" s="282">
        <f t="shared" si="72"/>
        <v>0</v>
      </c>
      <c r="X115" s="280">
        <f ca="1">IF($T115="","",COUNTIF(Lineups!W$59:W$108,$T115))</f>
        <v>3</v>
      </c>
      <c r="Y115" s="280">
        <f ca="1">IF($T115="","",COUNTIF(Lineups!Z$59:Z$108,$T115))</f>
        <v>1</v>
      </c>
      <c r="Z115" s="280">
        <f ca="1">IF($T115="","",COUNTIF(Lineups!AC$59:AC$108,$T115))</f>
        <v>3</v>
      </c>
      <c r="AA115" s="279">
        <f t="shared" si="73"/>
        <v>7</v>
      </c>
      <c r="AB115" s="282">
        <f t="shared" si="74"/>
        <v>0.4375</v>
      </c>
      <c r="AC115" s="279">
        <f t="shared" si="75"/>
        <v>7</v>
      </c>
      <c r="AD115" s="282">
        <f t="shared" si="76"/>
        <v>0.4375</v>
      </c>
      <c r="AE115" s="283" t="str">
        <f ca="1">IF(T115="","",IF(OR(SK!AC142="",SK!AC142=0),"",SK!AF142))</f>
        <v/>
      </c>
      <c r="AF115" s="279">
        <f ca="1">IF($T115="","",COUNTIF(Lineups!AF$59:AF$108,$T115))</f>
        <v>0</v>
      </c>
      <c r="AG115" s="282">
        <f t="shared" si="77"/>
        <v>0</v>
      </c>
      <c r="AH115" s="279">
        <f t="shared" si="78"/>
        <v>7</v>
      </c>
      <c r="AI115" s="282">
        <f t="shared" si="79"/>
        <v>0.4375</v>
      </c>
    </row>
    <row r="116" spans="1:35">
      <c r="A116" s="115">
        <f t="shared" si="60"/>
        <v>9</v>
      </c>
      <c r="B116" s="68" t="str">
        <f t="shared" si="61"/>
        <v>68</v>
      </c>
      <c r="C116" s="68" t="str">
        <f t="shared" si="61"/>
        <v>Stroker Ace</v>
      </c>
      <c r="D116" s="68">
        <f ca="1">IF($B116="","",COUNTIF(Lineups!B$59:B$108,$B116))</f>
        <v>0</v>
      </c>
      <c r="E116" s="281">
        <f t="shared" si="62"/>
        <v>0</v>
      </c>
      <c r="F116" s="280">
        <f ca="1">IF($B116="","",COUNTIF(Lineups!E$59:E$108,$B116))</f>
        <v>0</v>
      </c>
      <c r="G116" s="280">
        <f ca="1">IF($B116="","",COUNTIF(Lineups!H$59:H$108,$B116))</f>
        <v>0</v>
      </c>
      <c r="H116" s="280">
        <f ca="1">IF($B116="","",COUNTIF(Lineups!K$59:K$108,$B116))</f>
        <v>0</v>
      </c>
      <c r="I116" s="68">
        <f t="shared" si="63"/>
        <v>0</v>
      </c>
      <c r="J116" s="281">
        <f t="shared" si="64"/>
        <v>0</v>
      </c>
      <c r="K116" s="68">
        <f t="shared" si="65"/>
        <v>0</v>
      </c>
      <c r="L116" s="281">
        <f t="shared" si="66"/>
        <v>0</v>
      </c>
      <c r="M116" s="284">
        <f ca="1">IF(B116="","",IF(OR(SK!E145="",SK!E145=0),"",SK!H145))</f>
        <v>1</v>
      </c>
      <c r="N116" s="68">
        <f ca="1">IF($B116="","",COUNTIF(Lineups!N$59:N$108,$B116))</f>
        <v>6</v>
      </c>
      <c r="O116" s="281">
        <f t="shared" si="67"/>
        <v>0.375</v>
      </c>
      <c r="P116" s="68">
        <f t="shared" si="68"/>
        <v>6</v>
      </c>
      <c r="Q116" s="281">
        <f t="shared" si="69"/>
        <v>0.375</v>
      </c>
      <c r="S116" s="115">
        <f t="shared" si="70"/>
        <v>9</v>
      </c>
      <c r="T116" s="68" t="str">
        <f t="shared" si="71"/>
        <v>68</v>
      </c>
      <c r="U116" s="68" t="str">
        <f t="shared" si="71"/>
        <v>Summers Eve-L</v>
      </c>
      <c r="V116" s="68">
        <f ca="1">IF($T116="","",COUNTIF(Lineups!T$59:T$108,$T116))</f>
        <v>0</v>
      </c>
      <c r="W116" s="281">
        <f t="shared" si="72"/>
        <v>0</v>
      </c>
      <c r="X116" s="280">
        <f ca="1">IF($T116="","",COUNTIF(Lineups!W$59:W$108,$T116))</f>
        <v>1</v>
      </c>
      <c r="Y116" s="280">
        <f ca="1">IF($T116="","",COUNTIF(Lineups!Z$59:Z$108,$T116))</f>
        <v>0</v>
      </c>
      <c r="Z116" s="280">
        <f ca="1">IF($T116="","",COUNTIF(Lineups!AC$59:AC$108,$T116))</f>
        <v>6</v>
      </c>
      <c r="AA116" s="68">
        <f t="shared" si="73"/>
        <v>7</v>
      </c>
      <c r="AB116" s="281">
        <f t="shared" si="74"/>
        <v>0.4375</v>
      </c>
      <c r="AC116" s="68">
        <f t="shared" si="75"/>
        <v>7</v>
      </c>
      <c r="AD116" s="281">
        <f t="shared" si="76"/>
        <v>0.4375</v>
      </c>
      <c r="AE116" s="284" t="str">
        <f ca="1">IF(T116="","",IF(OR(SK!AC145="",SK!AC145=0),"",SK!AF145))</f>
        <v/>
      </c>
      <c r="AF116" s="68">
        <f ca="1">IF($T116="","",COUNTIF(Lineups!AF$59:AF$108,$T116))</f>
        <v>0</v>
      </c>
      <c r="AG116" s="281">
        <f t="shared" si="77"/>
        <v>0</v>
      </c>
      <c r="AH116" s="68">
        <f t="shared" si="78"/>
        <v>7</v>
      </c>
      <c r="AI116" s="281">
        <f t="shared" si="79"/>
        <v>0.4375</v>
      </c>
    </row>
    <row r="117" spans="1:35">
      <c r="A117" s="119">
        <f t="shared" si="60"/>
        <v>10</v>
      </c>
      <c r="B117" s="279" t="str">
        <f t="shared" si="61"/>
        <v>69</v>
      </c>
      <c r="C117" s="279" t="str">
        <f t="shared" si="61"/>
        <v>Dagney Taghurt</v>
      </c>
      <c r="D117" s="279">
        <f ca="1">IF($B117="","",COUNTIF(Lineups!B$59:B$108,$B117))</f>
        <v>0</v>
      </c>
      <c r="E117" s="282">
        <f t="shared" si="62"/>
        <v>0</v>
      </c>
      <c r="F117" s="280">
        <f ca="1">IF($B117="","",COUNTIF(Lineups!E$59:E$108,$B117))</f>
        <v>0</v>
      </c>
      <c r="G117" s="280">
        <f ca="1">IF($B117="","",COUNTIF(Lineups!H$59:H$108,$B117))</f>
        <v>0</v>
      </c>
      <c r="H117" s="280">
        <f ca="1">IF($B117="","",COUNTIF(Lineups!K$59:K$108,$B117))</f>
        <v>1</v>
      </c>
      <c r="I117" s="279">
        <f t="shared" si="63"/>
        <v>1</v>
      </c>
      <c r="J117" s="282">
        <f t="shared" si="64"/>
        <v>6.25E-2</v>
      </c>
      <c r="K117" s="279">
        <f t="shared" si="65"/>
        <v>1</v>
      </c>
      <c r="L117" s="282">
        <f t="shared" si="66"/>
        <v>6.25E-2</v>
      </c>
      <c r="M117" s="283" t="str">
        <f ca="1">IF(B117="","",IF(OR(SK!E148="",SK!E148=0),"",SK!H148))</f>
        <v/>
      </c>
      <c r="N117" s="279">
        <f ca="1">IF($B117="","",COUNTIF(Lineups!N$59:N$108,$B117))</f>
        <v>0</v>
      </c>
      <c r="O117" s="282">
        <f t="shared" si="67"/>
        <v>0</v>
      </c>
      <c r="P117" s="279">
        <f t="shared" si="68"/>
        <v>1</v>
      </c>
      <c r="Q117" s="282">
        <f t="shared" si="69"/>
        <v>6.25E-2</v>
      </c>
      <c r="S117" s="119">
        <f t="shared" si="70"/>
        <v>10</v>
      </c>
      <c r="T117" s="279" t="str">
        <f t="shared" si="71"/>
        <v>I75</v>
      </c>
      <c r="U117" s="279" t="str">
        <f t="shared" si="71"/>
        <v>Diesel Doll</v>
      </c>
      <c r="V117" s="279">
        <f ca="1">IF($T117="","",COUNTIF(Lineups!T$59:T$108,$T117))</f>
        <v>0</v>
      </c>
      <c r="W117" s="282">
        <f t="shared" si="72"/>
        <v>0</v>
      </c>
      <c r="X117" s="280">
        <f ca="1">IF($T117="","",COUNTIF(Lineups!W$59:W$108,$T117))</f>
        <v>0</v>
      </c>
      <c r="Y117" s="280">
        <f ca="1">IF($T117="","",COUNTIF(Lineups!Z$59:Z$108,$T117))</f>
        <v>2</v>
      </c>
      <c r="Z117" s="280">
        <f ca="1">IF($T117="","",COUNTIF(Lineups!AC$59:AC$108,$T117))</f>
        <v>2</v>
      </c>
      <c r="AA117" s="279">
        <f t="shared" si="73"/>
        <v>4</v>
      </c>
      <c r="AB117" s="282">
        <f t="shared" si="74"/>
        <v>0.25</v>
      </c>
      <c r="AC117" s="279">
        <f t="shared" si="75"/>
        <v>4</v>
      </c>
      <c r="AD117" s="282">
        <f t="shared" si="76"/>
        <v>0.25</v>
      </c>
      <c r="AE117" s="283" t="str">
        <f ca="1">IF(T117="","",IF(OR(SK!AC148="",SK!AC148=0),"",SK!AF148))</f>
        <v/>
      </c>
      <c r="AF117" s="279">
        <f ca="1">IF($T117="","",COUNTIF(Lineups!AF$59:AF$108,$T117))</f>
        <v>0</v>
      </c>
      <c r="AG117" s="282">
        <f t="shared" si="77"/>
        <v>0</v>
      </c>
      <c r="AH117" s="279">
        <f t="shared" si="78"/>
        <v>4</v>
      </c>
      <c r="AI117" s="282">
        <f t="shared" si="79"/>
        <v>0.25</v>
      </c>
    </row>
    <row r="118" spans="1:35">
      <c r="A118" s="115">
        <f t="shared" si="60"/>
        <v>11</v>
      </c>
      <c r="B118" s="68" t="str">
        <f t="shared" si="61"/>
        <v>80mph</v>
      </c>
      <c r="C118" s="68" t="str">
        <f t="shared" si="61"/>
        <v>Pretty Scarrie</v>
      </c>
      <c r="D118" s="68">
        <f ca="1">IF($B118="","",COUNTIF(Lineups!B$59:B$108,$B118))</f>
        <v>0</v>
      </c>
      <c r="E118" s="281">
        <f t="shared" si="62"/>
        <v>0</v>
      </c>
      <c r="F118" s="280">
        <f ca="1">IF($B118="","",COUNTIF(Lineups!E$59:E$108,$B118))</f>
        <v>0</v>
      </c>
      <c r="G118" s="280">
        <f ca="1">IF($B118="","",COUNTIF(Lineups!H$59:H$108,$B118))</f>
        <v>0</v>
      </c>
      <c r="H118" s="280">
        <f ca="1">IF($B118="","",COUNTIF(Lineups!K$59:K$108,$B118))</f>
        <v>0</v>
      </c>
      <c r="I118" s="68">
        <f t="shared" si="63"/>
        <v>0</v>
      </c>
      <c r="J118" s="281">
        <f t="shared" si="64"/>
        <v>0</v>
      </c>
      <c r="K118" s="68">
        <f t="shared" si="65"/>
        <v>0</v>
      </c>
      <c r="L118" s="281">
        <f t="shared" si="66"/>
        <v>0</v>
      </c>
      <c r="M118" s="284" t="str">
        <f ca="1">IF(B118="","",IF(OR(SK!E151="",SK!E151=0),"",SK!H151))</f>
        <v/>
      </c>
      <c r="N118" s="68">
        <f ca="1">IF($B118="","",COUNTIF(Lineups!N$59:N$108,$B118))</f>
        <v>0</v>
      </c>
      <c r="O118" s="281">
        <f t="shared" si="67"/>
        <v>0</v>
      </c>
      <c r="P118" s="68">
        <f t="shared" si="68"/>
        <v>0</v>
      </c>
      <c r="Q118" s="281">
        <f t="shared" si="69"/>
        <v>0</v>
      </c>
      <c r="S118" s="115">
        <f t="shared" si="70"/>
        <v>11</v>
      </c>
      <c r="T118" s="68" t="str">
        <f t="shared" si="71"/>
        <v>100</v>
      </c>
      <c r="U118" s="68" t="str">
        <f t="shared" si="71"/>
        <v>Polly Fester</v>
      </c>
      <c r="V118" s="68">
        <f ca="1">IF($T118="","",COUNTIF(Lineups!T$59:T$108,$T118))</f>
        <v>0</v>
      </c>
      <c r="W118" s="281">
        <f t="shared" si="72"/>
        <v>0</v>
      </c>
      <c r="X118" s="280">
        <f ca="1">IF($T118="","",COUNTIF(Lineups!W$59:W$108,$T118))</f>
        <v>2</v>
      </c>
      <c r="Y118" s="280">
        <f ca="1">IF($T118="","",COUNTIF(Lineups!Z$59:Z$108,$T118))</f>
        <v>5</v>
      </c>
      <c r="Z118" s="280">
        <f ca="1">IF($T118="","",COUNTIF(Lineups!AC$59:AC$108,$T118))</f>
        <v>0</v>
      </c>
      <c r="AA118" s="68">
        <f t="shared" si="73"/>
        <v>7</v>
      </c>
      <c r="AB118" s="281">
        <f t="shared" si="74"/>
        <v>0.4375</v>
      </c>
      <c r="AC118" s="68">
        <f t="shared" si="75"/>
        <v>7</v>
      </c>
      <c r="AD118" s="281">
        <f t="shared" si="76"/>
        <v>0.4375</v>
      </c>
      <c r="AE118" s="284" t="str">
        <f ca="1">IF(T118="","",IF(OR(SK!AC151="",SK!AC151=0),"",SK!AF151))</f>
        <v/>
      </c>
      <c r="AF118" s="68">
        <f ca="1">IF($T118="","",COUNTIF(Lineups!AF$59:AF$108,$T118))</f>
        <v>0</v>
      </c>
      <c r="AG118" s="281">
        <f t="shared" si="77"/>
        <v>0</v>
      </c>
      <c r="AH118" s="68">
        <f t="shared" si="78"/>
        <v>7</v>
      </c>
      <c r="AI118" s="281">
        <f t="shared" si="79"/>
        <v>0.4375</v>
      </c>
    </row>
    <row r="119" spans="1:35">
      <c r="A119" s="119">
        <f t="shared" si="60"/>
        <v>12</v>
      </c>
      <c r="B119" s="279" t="str">
        <f t="shared" si="61"/>
        <v>99</v>
      </c>
      <c r="C119" s="279" t="str">
        <f t="shared" si="61"/>
        <v>Skank Williams</v>
      </c>
      <c r="D119" s="279">
        <f ca="1">IF($B119="","",COUNTIF(Lineups!B$59:B$108,$B119))</f>
        <v>0</v>
      </c>
      <c r="E119" s="282">
        <f t="shared" si="62"/>
        <v>0</v>
      </c>
      <c r="F119" s="280">
        <f ca="1">IF($B119="","",COUNTIF(Lineups!E$59:E$108,$B119))</f>
        <v>1</v>
      </c>
      <c r="G119" s="280">
        <f ca="1">IF($B119="","",COUNTIF(Lineups!H$59:H$108,$B119))</f>
        <v>2</v>
      </c>
      <c r="H119" s="280">
        <f ca="1">IF($B119="","",COUNTIF(Lineups!K$59:K$108,$B119))</f>
        <v>1</v>
      </c>
      <c r="I119" s="279">
        <f t="shared" si="63"/>
        <v>4</v>
      </c>
      <c r="J119" s="282">
        <f t="shared" si="64"/>
        <v>0.25</v>
      </c>
      <c r="K119" s="279">
        <f t="shared" si="65"/>
        <v>4</v>
      </c>
      <c r="L119" s="282">
        <f t="shared" si="66"/>
        <v>0.25</v>
      </c>
      <c r="M119" s="283" t="str">
        <f ca="1">IF(B119="","",IF(OR(SK!E154="",SK!E154=0),"",SK!H154))</f>
        <v/>
      </c>
      <c r="N119" s="279">
        <f ca="1">IF($B119="","",COUNTIF(Lineups!N$59:N$108,$B119))</f>
        <v>0</v>
      </c>
      <c r="O119" s="282">
        <f t="shared" si="67"/>
        <v>0</v>
      </c>
      <c r="P119" s="279">
        <f t="shared" si="68"/>
        <v>4</v>
      </c>
      <c r="Q119" s="282">
        <f t="shared" si="69"/>
        <v>0.25</v>
      </c>
      <c r="S119" s="119">
        <f t="shared" si="70"/>
        <v>12</v>
      </c>
      <c r="T119" s="279" t="str">
        <f t="shared" si="71"/>
        <v>303</v>
      </c>
      <c r="U119" s="279" t="str">
        <f t="shared" si="71"/>
        <v>Bruisie Siouxxx</v>
      </c>
      <c r="V119" s="279">
        <f ca="1">IF($T119="","",COUNTIF(Lineups!T$59:T$108,$T119))</f>
        <v>0</v>
      </c>
      <c r="W119" s="282">
        <f t="shared" si="72"/>
        <v>0</v>
      </c>
      <c r="X119" s="280">
        <f ca="1">IF($T119="","",COUNTIF(Lineups!W$59:W$108,$T119))</f>
        <v>6</v>
      </c>
      <c r="Y119" s="280">
        <f ca="1">IF($T119="","",COUNTIF(Lineups!Z$59:Z$108,$T119))</f>
        <v>2</v>
      </c>
      <c r="Z119" s="280">
        <f ca="1">IF($T119="","",COUNTIF(Lineups!AC$59:AC$108,$T119))</f>
        <v>0</v>
      </c>
      <c r="AA119" s="279">
        <f t="shared" si="73"/>
        <v>8</v>
      </c>
      <c r="AB119" s="282">
        <f t="shared" si="74"/>
        <v>0.5</v>
      </c>
      <c r="AC119" s="279">
        <f t="shared" si="75"/>
        <v>8</v>
      </c>
      <c r="AD119" s="282">
        <f t="shared" si="76"/>
        <v>0.5</v>
      </c>
      <c r="AE119" s="283" t="str">
        <f ca="1">IF(T119="","",IF(OR(SK!AC154="",SK!AC154=0),"",SK!AF154))</f>
        <v/>
      </c>
      <c r="AF119" s="279">
        <f ca="1">IF($T119="","",COUNTIF(Lineups!AF$59:AF$108,$T119))</f>
        <v>0</v>
      </c>
      <c r="AG119" s="282">
        <f t="shared" si="77"/>
        <v>0</v>
      </c>
      <c r="AH119" s="279">
        <f t="shared" si="78"/>
        <v>8</v>
      </c>
      <c r="AI119" s="282">
        <f t="shared" si="79"/>
        <v>0.5</v>
      </c>
    </row>
    <row r="120" spans="1:35">
      <c r="A120" s="115">
        <f t="shared" si="60"/>
        <v>13</v>
      </c>
      <c r="B120" s="68" t="str">
        <f t="shared" si="61"/>
        <v>96</v>
      </c>
      <c r="C120" s="68" t="str">
        <f t="shared" si="61"/>
        <v>Finnish-Her</v>
      </c>
      <c r="D120" s="68">
        <f ca="1">IF($B120="","",COUNTIF(Lineups!B$59:B$108,$B120))</f>
        <v>0</v>
      </c>
      <c r="E120" s="281">
        <f t="shared" si="62"/>
        <v>0</v>
      </c>
      <c r="F120" s="280">
        <f ca="1">IF($B120="","",COUNTIF(Lineups!E$59:E$108,$B120))</f>
        <v>1</v>
      </c>
      <c r="G120" s="280">
        <f ca="1">IF($B120="","",COUNTIF(Lineups!H$59:H$108,$B120))</f>
        <v>2</v>
      </c>
      <c r="H120" s="280">
        <f ca="1">IF($B120="","",COUNTIF(Lineups!K$59:K$108,$B120))</f>
        <v>1</v>
      </c>
      <c r="I120" s="68">
        <f t="shared" si="63"/>
        <v>4</v>
      </c>
      <c r="J120" s="281">
        <f t="shared" si="64"/>
        <v>0.25</v>
      </c>
      <c r="K120" s="68">
        <f t="shared" si="65"/>
        <v>4</v>
      </c>
      <c r="L120" s="281">
        <f t="shared" si="66"/>
        <v>0.25</v>
      </c>
      <c r="M120" s="284" t="str">
        <f ca="1">IF(B120="","",IF(OR(SK!E157="",SK!E157=0),"",SK!H157))</f>
        <v/>
      </c>
      <c r="N120" s="68">
        <f ca="1">IF($B120="","",COUNTIF(Lineups!N$59:N$108,$B120))</f>
        <v>0</v>
      </c>
      <c r="O120" s="281">
        <f t="shared" si="67"/>
        <v>0</v>
      </c>
      <c r="P120" s="68">
        <f t="shared" si="68"/>
        <v>4</v>
      </c>
      <c r="Q120" s="281">
        <f t="shared" si="69"/>
        <v>0.25</v>
      </c>
      <c r="S120" s="115">
        <f t="shared" si="70"/>
        <v>13</v>
      </c>
      <c r="T120" s="68" t="str">
        <f t="shared" si="71"/>
        <v>989</v>
      </c>
      <c r="U120" s="68" t="str">
        <f t="shared" si="71"/>
        <v>Sarah Hipel</v>
      </c>
      <c r="V120" s="68">
        <f ca="1">IF($T120="","",COUNTIF(Lineups!T$59:T$108,$T120))</f>
        <v>0</v>
      </c>
      <c r="W120" s="281">
        <f t="shared" si="72"/>
        <v>0</v>
      </c>
      <c r="X120" s="280">
        <f ca="1">IF($T120="","",COUNTIF(Lineups!W$59:W$108,$T120))</f>
        <v>0</v>
      </c>
      <c r="Y120" s="280">
        <f ca="1">IF($T120="","",COUNTIF(Lineups!Z$59:Z$108,$T120))</f>
        <v>0</v>
      </c>
      <c r="Z120" s="280">
        <f ca="1">IF($T120="","",COUNTIF(Lineups!AC$59:AC$108,$T120))</f>
        <v>0</v>
      </c>
      <c r="AA120" s="68">
        <f t="shared" si="73"/>
        <v>0</v>
      </c>
      <c r="AB120" s="281">
        <f t="shared" si="74"/>
        <v>0</v>
      </c>
      <c r="AC120" s="68">
        <f t="shared" si="75"/>
        <v>0</v>
      </c>
      <c r="AD120" s="281">
        <f t="shared" si="76"/>
        <v>0</v>
      </c>
      <c r="AE120" s="284">
        <f ca="1">IF(T120="","",IF(OR(SK!AC157="",SK!AC157=0),"",SK!AF157))</f>
        <v>2</v>
      </c>
      <c r="AF120" s="68">
        <f ca="1">IF($T120="","",COUNTIF(Lineups!AF$59:AF$108,$T120))</f>
        <v>3</v>
      </c>
      <c r="AG120" s="281">
        <f t="shared" si="77"/>
        <v>0.1875</v>
      </c>
      <c r="AH120" s="68">
        <f t="shared" si="78"/>
        <v>3</v>
      </c>
      <c r="AI120" s="281">
        <f t="shared" si="79"/>
        <v>0.1875</v>
      </c>
    </row>
    <row r="121" spans="1:35">
      <c r="A121" s="119">
        <f t="shared" si="60"/>
        <v>14</v>
      </c>
      <c r="B121" s="279" t="str">
        <f t="shared" si="61"/>
        <v>fish</v>
      </c>
      <c r="C121" s="279" t="str">
        <f t="shared" si="61"/>
        <v>Eva Lucien</v>
      </c>
      <c r="D121" s="279">
        <f ca="1">IF($B121="","",COUNTIF(Lineups!B$59:B$108,$B121))</f>
        <v>0</v>
      </c>
      <c r="E121" s="282">
        <f t="shared" si="62"/>
        <v>0</v>
      </c>
      <c r="F121" s="280">
        <f ca="1">IF($B121="","",COUNTIF(Lineups!E$59:E$108,$B121))</f>
        <v>0</v>
      </c>
      <c r="G121" s="280">
        <f ca="1">IF($B121="","",COUNTIF(Lineups!H$59:H$108,$B121))</f>
        <v>0</v>
      </c>
      <c r="H121" s="280">
        <f ca="1">IF($B121="","",COUNTIF(Lineups!K$59:K$108,$B121))</f>
        <v>0</v>
      </c>
      <c r="I121" s="279">
        <f t="shared" si="63"/>
        <v>0</v>
      </c>
      <c r="J121" s="282">
        <f t="shared" si="64"/>
        <v>0</v>
      </c>
      <c r="K121" s="279">
        <f t="shared" si="65"/>
        <v>0</v>
      </c>
      <c r="L121" s="282">
        <f t="shared" si="66"/>
        <v>0</v>
      </c>
      <c r="M121" s="283">
        <f ca="1">IF(B121="","",IF(OR(SK!E160="",SK!E160=0),"",SK!H160))</f>
        <v>3</v>
      </c>
      <c r="N121" s="279">
        <f ca="1">IF($B121="","",COUNTIF(Lineups!N$59:N$108,$B121))</f>
        <v>5</v>
      </c>
      <c r="O121" s="282">
        <f t="shared" si="67"/>
        <v>0.3125</v>
      </c>
      <c r="P121" s="279">
        <f t="shared" si="68"/>
        <v>5</v>
      </c>
      <c r="Q121" s="282">
        <f t="shared" si="69"/>
        <v>0.3125</v>
      </c>
      <c r="S121" s="119">
        <f t="shared" si="70"/>
        <v>14</v>
      </c>
      <c r="T121" s="279" t="str">
        <f t="shared" si="71"/>
        <v>247</v>
      </c>
      <c r="U121" s="279" t="str">
        <f t="shared" si="71"/>
        <v>boo d. livers</v>
      </c>
      <c r="V121" s="279">
        <f ca="1">IF($T121="","",COUNTIF(Lineups!T$59:T$108,$T121))</f>
        <v>0</v>
      </c>
      <c r="W121" s="282">
        <f t="shared" si="72"/>
        <v>0</v>
      </c>
      <c r="X121" s="280">
        <f ca="1">IF($T121="","",COUNTIF(Lineups!W$59:W$108,$T121))</f>
        <v>0</v>
      </c>
      <c r="Y121" s="280">
        <f ca="1">IF($T121="","",COUNTIF(Lineups!Z$59:Z$108,$T121))</f>
        <v>0</v>
      </c>
      <c r="Z121" s="280">
        <f ca="1">IF($T121="","",COUNTIF(Lineups!AC$59:AC$108,$T121))</f>
        <v>0</v>
      </c>
      <c r="AA121" s="279">
        <f t="shared" si="73"/>
        <v>0</v>
      </c>
      <c r="AB121" s="282">
        <f t="shared" si="74"/>
        <v>0</v>
      </c>
      <c r="AC121" s="279">
        <f t="shared" si="75"/>
        <v>0</v>
      </c>
      <c r="AD121" s="282">
        <f t="shared" si="76"/>
        <v>0</v>
      </c>
      <c r="AE121" s="283">
        <f ca="1">IF(T121="","",IF(OR(SK!AC160="",SK!AC160=0),"",SK!AF160))</f>
        <v>1</v>
      </c>
      <c r="AF121" s="279">
        <f ca="1">IF($T121="","",COUNTIF(Lineups!AF$59:AF$108,$T121))</f>
        <v>0</v>
      </c>
      <c r="AG121" s="282">
        <f t="shared" si="77"/>
        <v>0</v>
      </c>
      <c r="AH121" s="279">
        <f t="shared" si="78"/>
        <v>0</v>
      </c>
      <c r="AI121" s="282">
        <f t="shared" si="79"/>
        <v>0</v>
      </c>
    </row>
    <row r="122" spans="1:35">
      <c r="A122" s="115">
        <f t="shared" si="60"/>
        <v>15</v>
      </c>
      <c r="B122" s="68" t="str">
        <f t="shared" si="61"/>
        <v/>
      </c>
      <c r="C122" s="68" t="str">
        <f t="shared" si="61"/>
        <v/>
      </c>
      <c r="D122" s="68" t="str">
        <f ca="1">IF($B122="","",COUNTIF(Lineups!B$59:B$108,$B122))</f>
        <v/>
      </c>
      <c r="E122" s="281" t="str">
        <f t="shared" si="62"/>
        <v/>
      </c>
      <c r="F122" s="280" t="str">
        <f ca="1">IF($B122="","",COUNTIF(Lineups!E$59:E$108,$B122))</f>
        <v/>
      </c>
      <c r="G122" s="280" t="str">
        <f ca="1">IF($B122="","",COUNTIF(Lineups!H$59:H$108,$B122))</f>
        <v/>
      </c>
      <c r="H122" s="280" t="str">
        <f ca="1">IF($B122="","",COUNTIF(Lineups!K$59:K$108,$B122))</f>
        <v/>
      </c>
      <c r="I122" s="68" t="str">
        <f t="shared" si="63"/>
        <v/>
      </c>
      <c r="J122" s="281" t="str">
        <f t="shared" si="64"/>
        <v/>
      </c>
      <c r="K122" s="68" t="str">
        <f t="shared" si="65"/>
        <v/>
      </c>
      <c r="L122" s="281" t="str">
        <f t="shared" si="66"/>
        <v/>
      </c>
      <c r="M122" s="284" t="str">
        <f ca="1">IF(B122="","",IF(OR(SK!E163="",SK!E163=0),"",SK!H163))</f>
        <v/>
      </c>
      <c r="N122" s="68" t="str">
        <f ca="1">IF($B122="","",COUNTIF(Lineups!N$59:N$108,$B122))</f>
        <v/>
      </c>
      <c r="O122" s="281" t="str">
        <f t="shared" si="67"/>
        <v/>
      </c>
      <c r="P122" s="68" t="str">
        <f t="shared" si="68"/>
        <v/>
      </c>
      <c r="Q122" s="281" t="str">
        <f t="shared" si="69"/>
        <v/>
      </c>
      <c r="S122" s="115">
        <f t="shared" si="70"/>
        <v>15</v>
      </c>
      <c r="T122" s="68" t="str">
        <f t="shared" si="71"/>
        <v/>
      </c>
      <c r="U122" s="68" t="str">
        <f t="shared" si="71"/>
        <v/>
      </c>
      <c r="V122" s="68" t="str">
        <f ca="1">IF($T122="","",COUNTIF(Lineups!T$59:T$108,$T122))</f>
        <v/>
      </c>
      <c r="W122" s="281" t="str">
        <f t="shared" si="72"/>
        <v/>
      </c>
      <c r="X122" s="280" t="str">
        <f ca="1">IF($T122="","",COUNTIF(Lineups!W$59:W$108,$T122))</f>
        <v/>
      </c>
      <c r="Y122" s="280" t="str">
        <f ca="1">IF($T122="","",COUNTIF(Lineups!Z$59:Z$108,$T122))</f>
        <v/>
      </c>
      <c r="Z122" s="280" t="str">
        <f ca="1">IF($T122="","",COUNTIF(Lineups!AC$59:AC$108,$T122))</f>
        <v/>
      </c>
      <c r="AA122" s="68" t="str">
        <f t="shared" si="73"/>
        <v/>
      </c>
      <c r="AB122" s="281" t="str">
        <f t="shared" si="74"/>
        <v/>
      </c>
      <c r="AC122" s="68" t="str">
        <f t="shared" si="75"/>
        <v/>
      </c>
      <c r="AD122" s="281" t="str">
        <f t="shared" si="76"/>
        <v/>
      </c>
      <c r="AE122" s="284" t="str">
        <f ca="1">IF(T122="","",IF(OR(SK!AC163="",SK!AC163=0),"",SK!AF163))</f>
        <v/>
      </c>
      <c r="AF122" s="68" t="str">
        <f ca="1">IF($T122="","",COUNTIF(Lineups!AF$59:AF$108,$T122))</f>
        <v/>
      </c>
      <c r="AG122" s="281" t="str">
        <f t="shared" si="77"/>
        <v/>
      </c>
      <c r="AH122" s="68" t="str">
        <f t="shared" si="78"/>
        <v/>
      </c>
      <c r="AI122" s="281" t="str">
        <f t="shared" si="79"/>
        <v/>
      </c>
    </row>
    <row r="123" spans="1:35">
      <c r="A123" s="119">
        <f t="shared" si="60"/>
        <v>16</v>
      </c>
      <c r="B123" s="279" t="str">
        <f t="shared" si="61"/>
        <v/>
      </c>
      <c r="C123" s="279" t="str">
        <f t="shared" si="61"/>
        <v/>
      </c>
      <c r="D123" s="279" t="str">
        <f ca="1">IF($B123="","",COUNTIF(Lineups!B$59:B$108,$B123))</f>
        <v/>
      </c>
      <c r="E123" s="282" t="str">
        <f t="shared" si="62"/>
        <v/>
      </c>
      <c r="F123" s="280" t="str">
        <f ca="1">IF($B123="","",COUNTIF(Lineups!E$59:E$108,$B123))</f>
        <v/>
      </c>
      <c r="G123" s="280" t="str">
        <f ca="1">IF($B123="","",COUNTIF(Lineups!H$59:H$108,$B123))</f>
        <v/>
      </c>
      <c r="H123" s="280" t="str">
        <f ca="1">IF($B123="","",COUNTIF(Lineups!K$59:K$108,$B123))</f>
        <v/>
      </c>
      <c r="I123" s="279" t="str">
        <f t="shared" si="63"/>
        <v/>
      </c>
      <c r="J123" s="282" t="str">
        <f t="shared" si="64"/>
        <v/>
      </c>
      <c r="K123" s="279" t="str">
        <f t="shared" si="65"/>
        <v/>
      </c>
      <c r="L123" s="282" t="str">
        <f t="shared" si="66"/>
        <v/>
      </c>
      <c r="M123" s="283" t="str">
        <f ca="1">IF(B123="","",IF(OR(SK!E178="",SK!E178=0),"",SK!H178))</f>
        <v/>
      </c>
      <c r="N123" s="279" t="str">
        <f ca="1">IF($B123="","",COUNTIF(Lineups!N$59:N$108,$B123))</f>
        <v/>
      </c>
      <c r="O123" s="282" t="str">
        <f t="shared" si="67"/>
        <v/>
      </c>
      <c r="P123" s="279" t="str">
        <f t="shared" si="68"/>
        <v/>
      </c>
      <c r="Q123" s="282" t="str">
        <f t="shared" si="69"/>
        <v/>
      </c>
      <c r="S123" s="119">
        <f t="shared" si="70"/>
        <v>16</v>
      </c>
      <c r="T123" s="279" t="str">
        <f t="shared" si="71"/>
        <v/>
      </c>
      <c r="U123" s="279" t="str">
        <f t="shared" si="71"/>
        <v/>
      </c>
      <c r="V123" s="279" t="str">
        <f ca="1">IF($T123="","",COUNTIF(Lineups!T$59:T$108,$T123))</f>
        <v/>
      </c>
      <c r="W123" s="282" t="str">
        <f t="shared" si="72"/>
        <v/>
      </c>
      <c r="X123" s="280" t="str">
        <f ca="1">IF($T123="","",COUNTIF(Lineups!W$59:W$108,$T123))</f>
        <v/>
      </c>
      <c r="Y123" s="280" t="str">
        <f ca="1">IF($T123="","",COUNTIF(Lineups!Z$59:Z$108,$T123))</f>
        <v/>
      </c>
      <c r="Z123" s="280" t="str">
        <f ca="1">IF($T123="","",COUNTIF(Lineups!AC$59:AC$108,$T123))</f>
        <v/>
      </c>
      <c r="AA123" s="279" t="str">
        <f t="shared" si="73"/>
        <v/>
      </c>
      <c r="AB123" s="282" t="str">
        <f t="shared" si="74"/>
        <v/>
      </c>
      <c r="AC123" s="279" t="str">
        <f t="shared" si="75"/>
        <v/>
      </c>
      <c r="AD123" s="282" t="str">
        <f t="shared" si="76"/>
        <v/>
      </c>
      <c r="AE123" s="283" t="str">
        <f ca="1">IF(T123="","",IF(OR(SK!AC178="",SK!AC178=0),"",SK!AF178))</f>
        <v/>
      </c>
      <c r="AF123" s="279" t="str">
        <f ca="1">IF($T123="","",COUNTIF(Lineups!AF$59:AF$108,$T123))</f>
        <v/>
      </c>
      <c r="AG123" s="282" t="str">
        <f t="shared" si="77"/>
        <v/>
      </c>
      <c r="AH123" s="279" t="str">
        <f t="shared" si="78"/>
        <v/>
      </c>
      <c r="AI123" s="282" t="str">
        <f t="shared" si="79"/>
        <v/>
      </c>
    </row>
    <row r="124" spans="1:35">
      <c r="A124" s="115">
        <f>A123+1</f>
        <v>17</v>
      </c>
      <c r="B124" s="68" t="str">
        <f t="shared" ref="B124:C127" si="80">B25</f>
        <v/>
      </c>
      <c r="C124" s="68" t="str">
        <f t="shared" si="80"/>
        <v/>
      </c>
      <c r="D124" s="68" t="str">
        <f ca="1">IF($B124="","",COUNTIF(Lineups!B$59:B$108,$B124))</f>
        <v/>
      </c>
      <c r="E124" s="281" t="str">
        <f t="shared" si="62"/>
        <v/>
      </c>
      <c r="F124" s="280" t="str">
        <f ca="1">IF($B124="","",COUNTIF(Lineups!E$59:E$108,$B124))</f>
        <v/>
      </c>
      <c r="G124" s="280" t="str">
        <f ca="1">IF($B124="","",COUNTIF(Lineups!H$59:H$108,$B124))</f>
        <v/>
      </c>
      <c r="H124" s="280" t="str">
        <f ca="1">IF($B124="","",COUNTIF(Lineups!K$59:K$108,$B124))</f>
        <v/>
      </c>
      <c r="I124" s="68" t="str">
        <f>IF(B124="","",SUM(F124:H124))</f>
        <v/>
      </c>
      <c r="J124" s="281" t="str">
        <f t="shared" si="64"/>
        <v/>
      </c>
      <c r="K124" s="68" t="str">
        <f>IF(B124="","",SUM(D124,I124))</f>
        <v/>
      </c>
      <c r="L124" s="281" t="str">
        <f t="shared" si="66"/>
        <v/>
      </c>
      <c r="M124" s="284" t="str">
        <f ca="1">IF(B124="","",IF(OR(SK!E181="",SK!E181=0),"",SK!H181))</f>
        <v/>
      </c>
      <c r="N124" s="68" t="str">
        <f ca="1">IF($B124="","",COUNTIF(Lineups!N$59:N$108,$B124))</f>
        <v/>
      </c>
      <c r="O124" s="281" t="str">
        <f t="shared" si="67"/>
        <v/>
      </c>
      <c r="P124" s="68" t="str">
        <f>IF(B124="","",SUM(K124,N124))</f>
        <v/>
      </c>
      <c r="Q124" s="281" t="str">
        <f t="shared" si="69"/>
        <v/>
      </c>
      <c r="S124" s="115">
        <f>S123+1</f>
        <v>17</v>
      </c>
      <c r="T124" s="68" t="str">
        <f t="shared" ref="T124:U127" si="81">T25</f>
        <v/>
      </c>
      <c r="U124" s="68" t="str">
        <f t="shared" si="81"/>
        <v/>
      </c>
      <c r="V124" s="68" t="str">
        <f ca="1">IF($T124="","",COUNTIF(Lineups!T$59:T$108,$T124))</f>
        <v/>
      </c>
      <c r="W124" s="281" t="str">
        <f t="shared" si="72"/>
        <v/>
      </c>
      <c r="X124" s="280" t="str">
        <f ca="1">IF($T124="","",COUNTIF(Lineups!W$59:W$108,$T124))</f>
        <v/>
      </c>
      <c r="Y124" s="280" t="str">
        <f ca="1">IF($T124="","",COUNTIF(Lineups!Z$59:Z$108,$T124))</f>
        <v/>
      </c>
      <c r="Z124" s="280" t="str">
        <f ca="1">IF($T124="","",COUNTIF(Lineups!AC$59:AC$108,$T124))</f>
        <v/>
      </c>
      <c r="AA124" s="68" t="str">
        <f>IF(T124="","",SUM(X124:Z124))</f>
        <v/>
      </c>
      <c r="AB124" s="281" t="str">
        <f t="shared" si="74"/>
        <v/>
      </c>
      <c r="AC124" s="68" t="str">
        <f>IF(T124="","",SUM(V124,AA124))</f>
        <v/>
      </c>
      <c r="AD124" s="281" t="str">
        <f t="shared" si="76"/>
        <v/>
      </c>
      <c r="AE124" s="284" t="str">
        <f ca="1">IF(T124="","",IF(OR(SK!AC181="",SK!AC181=0),"",SK!AF181))</f>
        <v/>
      </c>
      <c r="AF124" s="68" t="str">
        <f ca="1">IF($T124="","",COUNTIF(Lineups!AF$59:AF$108,$T124))</f>
        <v/>
      </c>
      <c r="AG124" s="281" t="str">
        <f t="shared" si="77"/>
        <v/>
      </c>
      <c r="AH124" s="68" t="str">
        <f>IF(T124="","",SUM(AC124,AF124))</f>
        <v/>
      </c>
      <c r="AI124" s="281" t="str">
        <f t="shared" si="79"/>
        <v/>
      </c>
    </row>
    <row r="125" spans="1:35">
      <c r="A125" s="119">
        <f>A124+1</f>
        <v>18</v>
      </c>
      <c r="B125" s="279" t="str">
        <f t="shared" si="80"/>
        <v/>
      </c>
      <c r="C125" s="279" t="str">
        <f t="shared" si="80"/>
        <v/>
      </c>
      <c r="D125" s="279" t="str">
        <f ca="1">IF($B125="","",COUNTIF(Lineups!B$59:B$108,$B125))</f>
        <v/>
      </c>
      <c r="E125" s="282" t="str">
        <f t="shared" si="62"/>
        <v/>
      </c>
      <c r="F125" s="280" t="str">
        <f ca="1">IF($B125="","",COUNTIF(Lineups!E$59:E$108,$B125))</f>
        <v/>
      </c>
      <c r="G125" s="280" t="str">
        <f ca="1">IF($B125="","",COUNTIF(Lineups!H$59:H$108,$B125))</f>
        <v/>
      </c>
      <c r="H125" s="280" t="str">
        <f ca="1">IF($B125="","",COUNTIF(Lineups!K$59:K$108,$B125))</f>
        <v/>
      </c>
      <c r="I125" s="279" t="str">
        <f>IF(B125="","",SUM(F125:H125))</f>
        <v/>
      </c>
      <c r="J125" s="282" t="str">
        <f t="shared" si="64"/>
        <v/>
      </c>
      <c r="K125" s="279" t="str">
        <f>IF(B125="","",SUM(D125,I125))</f>
        <v/>
      </c>
      <c r="L125" s="282" t="str">
        <f t="shared" si="66"/>
        <v/>
      </c>
      <c r="M125" s="283" t="str">
        <f ca="1">IF(B125="","",IF(OR(SK!E184="",SK!E184=0),"",SK!H184))</f>
        <v/>
      </c>
      <c r="N125" s="279" t="str">
        <f ca="1">IF($B125="","",COUNTIF(Lineups!N$59:N$108,$B125))</f>
        <v/>
      </c>
      <c r="O125" s="282" t="str">
        <f t="shared" si="67"/>
        <v/>
      </c>
      <c r="P125" s="279" t="str">
        <f>IF(B125="","",SUM(K125,N125))</f>
        <v/>
      </c>
      <c r="Q125" s="282" t="str">
        <f t="shared" si="69"/>
        <v/>
      </c>
      <c r="S125" s="119">
        <f>S124+1</f>
        <v>18</v>
      </c>
      <c r="T125" s="279" t="str">
        <f t="shared" si="81"/>
        <v/>
      </c>
      <c r="U125" s="279" t="str">
        <f t="shared" si="81"/>
        <v/>
      </c>
      <c r="V125" s="279" t="str">
        <f ca="1">IF($T125="","",COUNTIF(Lineups!T$59:T$108,$T125))</f>
        <v/>
      </c>
      <c r="W125" s="282" t="str">
        <f t="shared" si="72"/>
        <v/>
      </c>
      <c r="X125" s="280" t="str">
        <f ca="1">IF($T125="","",COUNTIF(Lineups!W$59:W$108,$T125))</f>
        <v/>
      </c>
      <c r="Y125" s="280" t="str">
        <f ca="1">IF($T125="","",COUNTIF(Lineups!Z$59:Z$108,$T125))</f>
        <v/>
      </c>
      <c r="Z125" s="280" t="str">
        <f ca="1">IF($T125="","",COUNTIF(Lineups!AC$59:AC$108,$T125))</f>
        <v/>
      </c>
      <c r="AA125" s="279" t="str">
        <f>IF(T125="","",SUM(X125:Z125))</f>
        <v/>
      </c>
      <c r="AB125" s="282" t="str">
        <f t="shared" si="74"/>
        <v/>
      </c>
      <c r="AC125" s="279" t="str">
        <f>IF(T125="","",SUM(V125,AA125))</f>
        <v/>
      </c>
      <c r="AD125" s="282" t="str">
        <f t="shared" si="76"/>
        <v/>
      </c>
      <c r="AE125" s="283" t="str">
        <f ca="1">IF(T125="","",IF(OR(SK!AC184="",SK!AC184=0),"",SK!AF184))</f>
        <v/>
      </c>
      <c r="AF125" s="279" t="str">
        <f ca="1">IF($T125="","",COUNTIF(Lineups!AF$59:AF$108,$T125))</f>
        <v/>
      </c>
      <c r="AG125" s="282" t="str">
        <f t="shared" si="77"/>
        <v/>
      </c>
      <c r="AH125" s="279" t="str">
        <f>IF(T125="","",SUM(AC125,AF125))</f>
        <v/>
      </c>
      <c r="AI125" s="282" t="str">
        <f t="shared" si="79"/>
        <v/>
      </c>
    </row>
    <row r="126" spans="1:35">
      <c r="A126" s="115">
        <f>A125+1</f>
        <v>19</v>
      </c>
      <c r="B126" s="68" t="str">
        <f t="shared" si="80"/>
        <v/>
      </c>
      <c r="C126" s="68" t="str">
        <f t="shared" si="80"/>
        <v/>
      </c>
      <c r="D126" s="68" t="str">
        <f ca="1">IF($B126="","",COUNTIF(Lineups!B$59:B$108,$B126))</f>
        <v/>
      </c>
      <c r="E126" s="281" t="str">
        <f t="shared" si="62"/>
        <v/>
      </c>
      <c r="F126" s="280" t="str">
        <f ca="1">IF($B126="","",COUNTIF(Lineups!E$59:E$108,$B126))</f>
        <v/>
      </c>
      <c r="G126" s="280" t="str">
        <f ca="1">IF($B126="","",COUNTIF(Lineups!H$59:H$108,$B126))</f>
        <v/>
      </c>
      <c r="H126" s="280" t="str">
        <f ca="1">IF($B126="","",COUNTIF(Lineups!K$59:K$108,$B126))</f>
        <v/>
      </c>
      <c r="I126" s="68" t="str">
        <f>IF(B126="","",SUM(F126:H126))</f>
        <v/>
      </c>
      <c r="J126" s="281" t="str">
        <f t="shared" si="64"/>
        <v/>
      </c>
      <c r="K126" s="68" t="str">
        <f>IF(B126="","",SUM(D126,I126))</f>
        <v/>
      </c>
      <c r="L126" s="281" t="str">
        <f t="shared" si="66"/>
        <v/>
      </c>
      <c r="M126" s="284" t="str">
        <f ca="1">IF(B126="","",IF(OR(SK!E187="",SK!E187=0),"",SK!H187))</f>
        <v/>
      </c>
      <c r="N126" s="68" t="str">
        <f ca="1">IF($B126="","",COUNTIF(Lineups!N$59:N$108,$B126))</f>
        <v/>
      </c>
      <c r="O126" s="281" t="str">
        <f t="shared" si="67"/>
        <v/>
      </c>
      <c r="P126" s="68" t="str">
        <f>IF(B126="","",SUM(K126,N126))</f>
        <v/>
      </c>
      <c r="Q126" s="281" t="str">
        <f t="shared" si="69"/>
        <v/>
      </c>
      <c r="S126" s="115">
        <f>S125+1</f>
        <v>19</v>
      </c>
      <c r="T126" s="68" t="str">
        <f t="shared" si="81"/>
        <v/>
      </c>
      <c r="U126" s="68" t="str">
        <f t="shared" si="81"/>
        <v/>
      </c>
      <c r="V126" s="68" t="str">
        <f ca="1">IF($T126="","",COUNTIF(Lineups!T$59:T$108,$T126))</f>
        <v/>
      </c>
      <c r="W126" s="281" t="str">
        <f t="shared" si="72"/>
        <v/>
      </c>
      <c r="X126" s="280" t="str">
        <f ca="1">IF($T126="","",COUNTIF(Lineups!W$59:W$108,$T126))</f>
        <v/>
      </c>
      <c r="Y126" s="280" t="str">
        <f ca="1">IF($T126="","",COUNTIF(Lineups!Z$59:Z$108,$T126))</f>
        <v/>
      </c>
      <c r="Z126" s="280" t="str">
        <f ca="1">IF($T126="","",COUNTIF(Lineups!AC$59:AC$108,$T126))</f>
        <v/>
      </c>
      <c r="AA126" s="68" t="str">
        <f>IF(T126="","",SUM(X126:Z126))</f>
        <v/>
      </c>
      <c r="AB126" s="281" t="str">
        <f t="shared" si="74"/>
        <v/>
      </c>
      <c r="AC126" s="68" t="str">
        <f>IF(T126="","",SUM(V126,AA126))</f>
        <v/>
      </c>
      <c r="AD126" s="281" t="str">
        <f t="shared" si="76"/>
        <v/>
      </c>
      <c r="AE126" s="284" t="str">
        <f ca="1">IF(T126="","",IF(OR(SK!AC187="",SK!AC187=0),"",SK!AF187))</f>
        <v/>
      </c>
      <c r="AF126" s="68" t="str">
        <f ca="1">IF($T126="","",COUNTIF(Lineups!AF$59:AF$108,$T126))</f>
        <v/>
      </c>
      <c r="AG126" s="281" t="str">
        <f t="shared" si="77"/>
        <v/>
      </c>
      <c r="AH126" s="68" t="str">
        <f>IF(T126="","",SUM(AC126,AF126))</f>
        <v/>
      </c>
      <c r="AI126" s="281" t="str">
        <f t="shared" si="79"/>
        <v/>
      </c>
    </row>
    <row r="127" spans="1:35">
      <c r="A127" s="119">
        <f>A126+1</f>
        <v>20</v>
      </c>
      <c r="B127" s="279" t="str">
        <f t="shared" si="80"/>
        <v/>
      </c>
      <c r="C127" s="279" t="str">
        <f t="shared" si="80"/>
        <v/>
      </c>
      <c r="D127" s="279" t="str">
        <f ca="1">IF($B127="","",COUNTIF(Lineups!B$59:B$108,$B127))</f>
        <v/>
      </c>
      <c r="E127" s="282" t="str">
        <f t="shared" si="62"/>
        <v/>
      </c>
      <c r="F127" s="280" t="str">
        <f ca="1">IF($B127="","",COUNTIF(Lineups!E$59:E$108,$B127))</f>
        <v/>
      </c>
      <c r="G127" s="280" t="str">
        <f ca="1">IF($B127="","",COUNTIF(Lineups!H$59:H$108,$B127))</f>
        <v/>
      </c>
      <c r="H127" s="280" t="str">
        <f ca="1">IF($B127="","",COUNTIF(Lineups!K$59:K$108,$B127))</f>
        <v/>
      </c>
      <c r="I127" s="279" t="str">
        <f>IF(B127="","",SUM(F127:H127))</f>
        <v/>
      </c>
      <c r="J127" s="282" t="str">
        <f t="shared" si="64"/>
        <v/>
      </c>
      <c r="K127" s="279" t="str">
        <f>IF(B127="","",SUM(D127,I127))</f>
        <v/>
      </c>
      <c r="L127" s="282" t="str">
        <f t="shared" si="66"/>
        <v/>
      </c>
      <c r="M127" s="283" t="str">
        <f ca="1">IF(B127="","",IF(OR(SK!E190="",SK!E190=0),"",SK!H190))</f>
        <v/>
      </c>
      <c r="N127" s="279" t="str">
        <f ca="1">IF($B127="","",COUNTIF(Lineups!N$59:N$108,$B127))</f>
        <v/>
      </c>
      <c r="O127" s="282" t="str">
        <f t="shared" si="67"/>
        <v/>
      </c>
      <c r="P127" s="279" t="str">
        <f>IF(B127="","",SUM(K127,N127))</f>
        <v/>
      </c>
      <c r="Q127" s="282" t="str">
        <f t="shared" si="69"/>
        <v/>
      </c>
      <c r="S127" s="119">
        <f>S126+1</f>
        <v>20</v>
      </c>
      <c r="T127" s="279" t="str">
        <f t="shared" si="81"/>
        <v/>
      </c>
      <c r="U127" s="279" t="str">
        <f t="shared" si="81"/>
        <v/>
      </c>
      <c r="V127" s="279" t="str">
        <f ca="1">IF($T127="","",COUNTIF(Lineups!T$59:T$108,$T127))</f>
        <v/>
      </c>
      <c r="W127" s="282" t="str">
        <f t="shared" si="72"/>
        <v/>
      </c>
      <c r="X127" s="280" t="str">
        <f ca="1">IF($T127="","",COUNTIF(Lineups!W$59:W$108,$T127))</f>
        <v/>
      </c>
      <c r="Y127" s="280" t="str">
        <f ca="1">IF($T127="","",COUNTIF(Lineups!Z$59:Z$108,$T127))</f>
        <v/>
      </c>
      <c r="Z127" s="280" t="str">
        <f ca="1">IF($T127="","",COUNTIF(Lineups!AC$59:AC$108,$T127))</f>
        <v/>
      </c>
      <c r="AA127" s="279" t="str">
        <f>IF(T127="","",SUM(X127:Z127))</f>
        <v/>
      </c>
      <c r="AB127" s="282" t="str">
        <f t="shared" si="74"/>
        <v/>
      </c>
      <c r="AC127" s="279" t="str">
        <f>IF(T127="","",SUM(V127,AA127))</f>
        <v/>
      </c>
      <c r="AD127" s="282" t="str">
        <f t="shared" si="76"/>
        <v/>
      </c>
      <c r="AE127" s="283" t="str">
        <f ca="1">IF(T127="","",IF(OR(SK!AC190="",SK!AC190=0),"",SK!AF190))</f>
        <v/>
      </c>
      <c r="AF127" s="279" t="str">
        <f ca="1">IF($T127="","",COUNTIF(Lineups!AF$59:AF$108,$T127))</f>
        <v/>
      </c>
      <c r="AG127" s="282" t="str">
        <f t="shared" si="77"/>
        <v/>
      </c>
      <c r="AH127" s="279" t="str">
        <f>IF(T127="","",SUM(AC127,AF127))</f>
        <v/>
      </c>
      <c r="AI127" s="282" t="str">
        <f t="shared" si="79"/>
        <v/>
      </c>
    </row>
    <row r="129" spans="1:35">
      <c r="A129" s="1216" t="s">
        <v>463</v>
      </c>
      <c r="B129" s="1216"/>
      <c r="C129" s="1216"/>
      <c r="D129" s="287"/>
      <c r="E129" s="287"/>
      <c r="F129" s="287"/>
      <c r="G129" s="287"/>
      <c r="H129" s="287"/>
      <c r="I129" s="287"/>
      <c r="J129" s="287"/>
      <c r="K129" s="287"/>
      <c r="L129" s="287"/>
      <c r="M129" s="287"/>
      <c r="N129" s="287"/>
      <c r="O129" s="287"/>
      <c r="P129" s="287"/>
      <c r="Q129" s="287"/>
      <c r="S129" s="1216" t="s">
        <v>463</v>
      </c>
      <c r="T129" s="1216"/>
      <c r="U129" s="1216"/>
      <c r="V129" s="287"/>
      <c r="W129" s="287"/>
      <c r="X129" s="287"/>
      <c r="Y129" s="287"/>
      <c r="Z129" s="287"/>
      <c r="AA129" s="287"/>
      <c r="AB129" s="287"/>
      <c r="AC129" s="287"/>
      <c r="AD129" s="287"/>
      <c r="AE129" s="287"/>
      <c r="AF129" s="287"/>
      <c r="AG129" s="287"/>
      <c r="AH129" s="287"/>
      <c r="AI129" s="287"/>
    </row>
    <row r="130" spans="1:35">
      <c r="A130" s="112">
        <v>0</v>
      </c>
      <c r="B130" s="112" t="s">
        <v>280</v>
      </c>
      <c r="C130" s="112" t="s">
        <v>281</v>
      </c>
      <c r="D130" s="112" t="s">
        <v>135</v>
      </c>
      <c r="E130" s="118"/>
      <c r="F130" s="285" t="s">
        <v>98</v>
      </c>
      <c r="G130" s="285" t="s">
        <v>98</v>
      </c>
      <c r="H130" s="285" t="s">
        <v>98</v>
      </c>
      <c r="I130" s="112" t="s">
        <v>348</v>
      </c>
      <c r="J130" s="118"/>
      <c r="K130" s="112" t="s">
        <v>349</v>
      </c>
      <c r="L130" s="118"/>
      <c r="M130" s="286" t="s">
        <v>2</v>
      </c>
      <c r="N130" s="112" t="s">
        <v>134</v>
      </c>
      <c r="O130" s="118"/>
      <c r="P130" s="112" t="s">
        <v>267</v>
      </c>
      <c r="Q130" s="118"/>
      <c r="S130" s="112">
        <v>0</v>
      </c>
      <c r="T130" s="112" t="s">
        <v>280</v>
      </c>
      <c r="U130" s="112" t="s">
        <v>281</v>
      </c>
      <c r="V130" s="112" t="s">
        <v>135</v>
      </c>
      <c r="W130" s="118"/>
      <c r="X130" s="285" t="s">
        <v>98</v>
      </c>
      <c r="Y130" s="285" t="s">
        <v>98</v>
      </c>
      <c r="Z130" s="285" t="s">
        <v>98</v>
      </c>
      <c r="AA130" s="112" t="s">
        <v>348</v>
      </c>
      <c r="AB130" s="118"/>
      <c r="AC130" s="112" t="s">
        <v>349</v>
      </c>
      <c r="AD130" s="118"/>
      <c r="AE130" s="286" t="s">
        <v>2</v>
      </c>
      <c r="AF130" s="112" t="s">
        <v>134</v>
      </c>
      <c r="AG130" s="118"/>
      <c r="AH130" s="112" t="s">
        <v>267</v>
      </c>
      <c r="AI130" s="118"/>
    </row>
    <row r="131" spans="1:35">
      <c r="A131" s="115">
        <f t="shared" ref="A131:A146" si="82">A130+1</f>
        <v>1</v>
      </c>
      <c r="B131" s="68" t="str">
        <f t="shared" ref="B131:C146" si="83">B108</f>
        <v>00</v>
      </c>
      <c r="C131" s="68" t="str">
        <f t="shared" si="83"/>
        <v>Professor Booty</v>
      </c>
      <c r="D131" s="68">
        <f t="shared" ref="D131:D150" si="84">IF($B131="","",D154-D177)</f>
        <v>0</v>
      </c>
      <c r="F131" s="280">
        <f t="shared" ref="F131:H150" ca="1" si="85">IF($B131="","",F154-F177)</f>
        <v>7</v>
      </c>
      <c r="G131" s="280">
        <f t="shared" si="85"/>
        <v>0</v>
      </c>
      <c r="H131" s="280">
        <f t="shared" ca="1" si="85"/>
        <v>-1</v>
      </c>
      <c r="I131" s="68">
        <f ca="1">IF(B131="","",SUM(F131:H131))</f>
        <v>6</v>
      </c>
      <c r="K131" s="68">
        <f ca="1">IF(B131="","",SUM(D131,I131))</f>
        <v>6</v>
      </c>
      <c r="N131" s="68">
        <f t="shared" ref="N131:N150" si="86">IF($B131="","",N154-N177)</f>
        <v>0</v>
      </c>
      <c r="P131" s="68">
        <f ca="1">IF(B131="","",SUM(K131,N131))</f>
        <v>6</v>
      </c>
      <c r="S131" s="115">
        <f t="shared" ref="S131:S146" si="87">S130+1</f>
        <v>1</v>
      </c>
      <c r="T131" s="68" t="str">
        <f t="shared" ref="T131:U146" si="88">T108</f>
        <v>0</v>
      </c>
      <c r="U131" s="68" t="str">
        <f t="shared" si="88"/>
        <v>Vicious Vixen</v>
      </c>
      <c r="V131" s="68">
        <f t="shared" ref="V131:V150" si="89">IF($B131="","",V154-V177)</f>
        <v>0</v>
      </c>
      <c r="X131" s="280">
        <f t="shared" ref="X131:Z148" si="90">IF($B131="",0,X154-X177)</f>
        <v>0</v>
      </c>
      <c r="Y131" s="280">
        <f t="shared" si="90"/>
        <v>0</v>
      </c>
      <c r="Z131" s="280">
        <f t="shared" ca="1" si="90"/>
        <v>8</v>
      </c>
      <c r="AA131" s="68">
        <f ca="1">IF(T131="",0,SUM(X131:Z131))</f>
        <v>8</v>
      </c>
      <c r="AC131" s="68">
        <f ca="1">IF(T131="","",SUM(V131,AA131))</f>
        <v>8</v>
      </c>
      <c r="AF131" s="68">
        <f t="shared" ref="AF131:AF150" si="91">IF($B131="","",AF154-AF177)</f>
        <v>0</v>
      </c>
      <c r="AH131" s="68">
        <f ca="1">IF(T131="","",SUM(AC131,AF131))</f>
        <v>8</v>
      </c>
    </row>
    <row r="132" spans="1:35">
      <c r="A132" s="119">
        <f t="shared" si="82"/>
        <v>2</v>
      </c>
      <c r="B132" s="279" t="str">
        <f t="shared" si="83"/>
        <v>4</v>
      </c>
      <c r="C132" s="279" t="str">
        <f t="shared" si="83"/>
        <v>CoCo Sparx</v>
      </c>
      <c r="D132" s="279">
        <f t="shared" si="84"/>
        <v>0</v>
      </c>
      <c r="F132" s="280">
        <f t="shared" ca="1" si="85"/>
        <v>-15</v>
      </c>
      <c r="G132" s="280">
        <f t="shared" ca="1" si="85"/>
        <v>12</v>
      </c>
      <c r="H132" s="280">
        <f t="shared" ca="1" si="85"/>
        <v>7</v>
      </c>
      <c r="I132" s="279">
        <f t="shared" ref="I132:I146" ca="1" si="92">IF(B132="","",SUM(F132:H132))</f>
        <v>4</v>
      </c>
      <c r="K132" s="279">
        <f t="shared" ref="K132:K146" ca="1" si="93">IF(B132="","",SUM(D132,I132))</f>
        <v>4</v>
      </c>
      <c r="N132" s="279">
        <f t="shared" si="86"/>
        <v>0</v>
      </c>
      <c r="P132" s="279">
        <f t="shared" ref="P132:P146" ca="1" si="94">IF(B132="","",SUM(K132,N132))</f>
        <v>4</v>
      </c>
      <c r="S132" s="119">
        <f t="shared" si="87"/>
        <v>2</v>
      </c>
      <c r="T132" s="279" t="str">
        <f t="shared" si="88"/>
        <v>3CC</v>
      </c>
      <c r="U132" s="279" t="str">
        <f t="shared" si="88"/>
        <v>Roxanna Hardplace</v>
      </c>
      <c r="V132" s="279">
        <f t="shared" ca="1" si="89"/>
        <v>13</v>
      </c>
      <c r="X132" s="280">
        <f t="shared" si="90"/>
        <v>0</v>
      </c>
      <c r="Y132" s="280">
        <f t="shared" si="90"/>
        <v>0</v>
      </c>
      <c r="Z132" s="280">
        <f t="shared" si="90"/>
        <v>0</v>
      </c>
      <c r="AA132" s="279">
        <f t="shared" ref="AA132:AA150" si="95">IF(T132="",0,SUM(X132:Z132))</f>
        <v>0</v>
      </c>
      <c r="AC132" s="279">
        <f t="shared" ref="AC132:AC146" ca="1" si="96">IF(T132="","",SUM(V132,AA132))</f>
        <v>13</v>
      </c>
      <c r="AF132" s="279">
        <f t="shared" ca="1" si="91"/>
        <v>2</v>
      </c>
      <c r="AH132" s="279">
        <f t="shared" ref="AH132:AH146" ca="1" si="97">IF(T132="","",SUM(AC132,AF132))</f>
        <v>15</v>
      </c>
    </row>
    <row r="133" spans="1:35">
      <c r="A133" s="115">
        <f t="shared" si="82"/>
        <v>3</v>
      </c>
      <c r="B133" s="68" t="str">
        <f t="shared" si="83"/>
        <v>10</v>
      </c>
      <c r="C133" s="68" t="str">
        <f t="shared" si="83"/>
        <v>Take-Out</v>
      </c>
      <c r="D133" s="68">
        <f t="shared" si="84"/>
        <v>0</v>
      </c>
      <c r="F133" s="280">
        <f t="shared" ca="1" si="85"/>
        <v>-13</v>
      </c>
      <c r="G133" s="280">
        <f t="shared" ca="1" si="85"/>
        <v>-19</v>
      </c>
      <c r="H133" s="280">
        <f t="shared" si="85"/>
        <v>0</v>
      </c>
      <c r="I133" s="68">
        <f t="shared" ca="1" si="92"/>
        <v>-32</v>
      </c>
      <c r="K133" s="68">
        <f t="shared" ca="1" si="93"/>
        <v>-32</v>
      </c>
      <c r="N133" s="68">
        <f t="shared" si="86"/>
        <v>0</v>
      </c>
      <c r="P133" s="68">
        <f t="shared" ca="1" si="94"/>
        <v>-32</v>
      </c>
      <c r="S133" s="115">
        <f t="shared" si="87"/>
        <v>3</v>
      </c>
      <c r="T133" s="68" t="str">
        <f t="shared" si="88"/>
        <v>5</v>
      </c>
      <c r="U133" s="68" t="str">
        <f t="shared" si="88"/>
        <v>Sista Slit'chya</v>
      </c>
      <c r="V133" s="68">
        <f t="shared" si="89"/>
        <v>0</v>
      </c>
      <c r="X133" s="280">
        <f t="shared" si="90"/>
        <v>0</v>
      </c>
      <c r="Y133" s="280">
        <f t="shared" si="90"/>
        <v>0</v>
      </c>
      <c r="Z133" s="280">
        <f t="shared" si="90"/>
        <v>0</v>
      </c>
      <c r="AA133" s="68">
        <f t="shared" si="95"/>
        <v>0</v>
      </c>
      <c r="AC133" s="68">
        <f t="shared" si="96"/>
        <v>0</v>
      </c>
      <c r="AF133" s="68">
        <f t="shared" ca="1" si="91"/>
        <v>17</v>
      </c>
      <c r="AH133" s="68">
        <f t="shared" ca="1" si="97"/>
        <v>17</v>
      </c>
    </row>
    <row r="134" spans="1:35">
      <c r="A134" s="119">
        <f t="shared" si="82"/>
        <v>4</v>
      </c>
      <c r="B134" s="279" t="str">
        <f t="shared" si="83"/>
        <v>16</v>
      </c>
      <c r="C134" s="279" t="str">
        <f t="shared" si="83"/>
        <v>Killustrator</v>
      </c>
      <c r="D134" s="279">
        <f t="shared" si="84"/>
        <v>0</v>
      </c>
      <c r="F134" s="280">
        <f t="shared" ca="1" si="85"/>
        <v>-22</v>
      </c>
      <c r="G134" s="280">
        <f t="shared" ca="1" si="85"/>
        <v>-8</v>
      </c>
      <c r="H134" s="280">
        <f t="shared" ca="1" si="85"/>
        <v>0</v>
      </c>
      <c r="I134" s="279">
        <f t="shared" ca="1" si="92"/>
        <v>-30</v>
      </c>
      <c r="K134" s="279">
        <f t="shared" ca="1" si="93"/>
        <v>-30</v>
      </c>
      <c r="N134" s="279">
        <f t="shared" si="86"/>
        <v>0</v>
      </c>
      <c r="P134" s="279">
        <f t="shared" ca="1" si="94"/>
        <v>-30</v>
      </c>
      <c r="S134" s="119">
        <f t="shared" si="87"/>
        <v>4</v>
      </c>
      <c r="T134" s="279" t="str">
        <f t="shared" si="88"/>
        <v>6</v>
      </c>
      <c r="U134" s="279" t="str">
        <f t="shared" si="88"/>
        <v>Elle McFearsome</v>
      </c>
      <c r="V134" s="279">
        <f t="shared" ca="1" si="89"/>
        <v>31</v>
      </c>
      <c r="X134" s="280">
        <f t="shared" si="90"/>
        <v>0</v>
      </c>
      <c r="Y134" s="280">
        <f t="shared" si="90"/>
        <v>0</v>
      </c>
      <c r="Z134" s="280">
        <f t="shared" si="90"/>
        <v>0</v>
      </c>
      <c r="AA134" s="279">
        <f t="shared" si="95"/>
        <v>0</v>
      </c>
      <c r="AC134" s="279">
        <f t="shared" ca="1" si="96"/>
        <v>31</v>
      </c>
      <c r="AF134" s="279">
        <f t="shared" si="91"/>
        <v>0</v>
      </c>
      <c r="AH134" s="279">
        <f t="shared" ca="1" si="97"/>
        <v>31</v>
      </c>
    </row>
    <row r="135" spans="1:35">
      <c r="A135" s="115">
        <f t="shared" si="82"/>
        <v>5</v>
      </c>
      <c r="B135" s="68" t="str">
        <f t="shared" si="83"/>
        <v>45</v>
      </c>
      <c r="C135" s="68" t="str">
        <f t="shared" si="83"/>
        <v>Halochic</v>
      </c>
      <c r="D135" s="68">
        <f t="shared" si="84"/>
        <v>0</v>
      </c>
      <c r="F135" s="280">
        <f t="shared" si="85"/>
        <v>0</v>
      </c>
      <c r="G135" s="280">
        <f t="shared" ca="1" si="85"/>
        <v>-19</v>
      </c>
      <c r="H135" s="280">
        <f t="shared" ca="1" si="85"/>
        <v>-4</v>
      </c>
      <c r="I135" s="68">
        <f t="shared" ca="1" si="92"/>
        <v>-23</v>
      </c>
      <c r="K135" s="68">
        <f t="shared" ca="1" si="93"/>
        <v>-23</v>
      </c>
      <c r="N135" s="68">
        <f t="shared" si="86"/>
        <v>0</v>
      </c>
      <c r="P135" s="68">
        <f t="shared" ca="1" si="94"/>
        <v>-23</v>
      </c>
      <c r="S135" s="115">
        <f t="shared" si="87"/>
        <v>5</v>
      </c>
      <c r="T135" s="68" t="str">
        <f t="shared" si="88"/>
        <v>10</v>
      </c>
      <c r="U135" s="68" t="str">
        <f t="shared" si="88"/>
        <v>Rock Candy</v>
      </c>
      <c r="V135" s="68">
        <f t="shared" ca="1" si="89"/>
        <v>2</v>
      </c>
      <c r="X135" s="280">
        <f t="shared" si="90"/>
        <v>0</v>
      </c>
      <c r="Y135" s="280">
        <f t="shared" si="90"/>
        <v>0</v>
      </c>
      <c r="Z135" s="280">
        <f t="shared" si="90"/>
        <v>0</v>
      </c>
      <c r="AA135" s="68">
        <f t="shared" si="95"/>
        <v>0</v>
      </c>
      <c r="AC135" s="68">
        <f t="shared" ca="1" si="96"/>
        <v>2</v>
      </c>
      <c r="AF135" s="68">
        <f t="shared" si="91"/>
        <v>0</v>
      </c>
      <c r="AH135" s="68">
        <f t="shared" ca="1" si="97"/>
        <v>2</v>
      </c>
    </row>
    <row r="136" spans="1:35">
      <c r="A136" s="119">
        <f t="shared" si="82"/>
        <v>6</v>
      </c>
      <c r="B136" s="279" t="str">
        <f t="shared" si="83"/>
        <v>47</v>
      </c>
      <c r="C136" s="279" t="str">
        <f t="shared" si="83"/>
        <v>Ivanna Destroya</v>
      </c>
      <c r="D136" s="279">
        <f t="shared" ca="1" si="84"/>
        <v>-38</v>
      </c>
      <c r="F136" s="280">
        <f t="shared" si="85"/>
        <v>0</v>
      </c>
      <c r="G136" s="280">
        <f t="shared" si="85"/>
        <v>0</v>
      </c>
      <c r="H136" s="280">
        <f t="shared" si="85"/>
        <v>0</v>
      </c>
      <c r="I136" s="279">
        <f t="shared" si="92"/>
        <v>0</v>
      </c>
      <c r="K136" s="279">
        <f t="shared" ca="1" si="93"/>
        <v>-38</v>
      </c>
      <c r="N136" s="279">
        <f t="shared" si="86"/>
        <v>0</v>
      </c>
      <c r="P136" s="279">
        <f t="shared" ca="1" si="94"/>
        <v>-38</v>
      </c>
      <c r="S136" s="119">
        <f t="shared" si="87"/>
        <v>6</v>
      </c>
      <c r="T136" s="279" t="str">
        <f t="shared" si="88"/>
        <v>28</v>
      </c>
      <c r="U136" s="279" t="str">
        <f t="shared" si="88"/>
        <v>Racer McChaseHer</v>
      </c>
      <c r="V136" s="279">
        <f t="shared" si="89"/>
        <v>0</v>
      </c>
      <c r="X136" s="280">
        <f t="shared" ca="1" si="90"/>
        <v>2</v>
      </c>
      <c r="Y136" s="280">
        <f t="shared" ca="1" si="90"/>
        <v>0</v>
      </c>
      <c r="Z136" s="280">
        <f t="shared" ca="1" si="90"/>
        <v>4</v>
      </c>
      <c r="AA136" s="279">
        <f t="shared" ca="1" si="95"/>
        <v>6</v>
      </c>
      <c r="AC136" s="279">
        <f t="shared" ca="1" si="96"/>
        <v>6</v>
      </c>
      <c r="AF136" s="279">
        <f t="shared" ca="1" si="91"/>
        <v>10</v>
      </c>
      <c r="AH136" s="279">
        <f t="shared" ca="1" si="97"/>
        <v>16</v>
      </c>
    </row>
    <row r="137" spans="1:35">
      <c r="A137" s="115">
        <f t="shared" si="82"/>
        <v>7</v>
      </c>
      <c r="B137" s="68" t="str">
        <f t="shared" si="83"/>
        <v>53</v>
      </c>
      <c r="C137" s="68" t="str">
        <f t="shared" si="83"/>
        <v>Soul Eater</v>
      </c>
      <c r="D137" s="68">
        <f t="shared" ca="1" si="84"/>
        <v>0</v>
      </c>
      <c r="F137" s="280">
        <f t="shared" ca="1" si="85"/>
        <v>-5</v>
      </c>
      <c r="G137" s="280">
        <f t="shared" si="85"/>
        <v>0</v>
      </c>
      <c r="H137" s="280">
        <f t="shared" ca="1" si="85"/>
        <v>-6</v>
      </c>
      <c r="I137" s="68">
        <f t="shared" ca="1" si="92"/>
        <v>-11</v>
      </c>
      <c r="K137" s="68">
        <f t="shared" ca="1" si="93"/>
        <v>-11</v>
      </c>
      <c r="N137" s="68">
        <f t="shared" si="86"/>
        <v>0</v>
      </c>
      <c r="P137" s="68">
        <f t="shared" ca="1" si="94"/>
        <v>-11</v>
      </c>
      <c r="S137" s="115">
        <f t="shared" si="87"/>
        <v>7</v>
      </c>
      <c r="T137" s="68" t="str">
        <f t="shared" si="88"/>
        <v>33 1/3</v>
      </c>
      <c r="U137" s="68" t="str">
        <f t="shared" si="88"/>
        <v>Cookie Rumble</v>
      </c>
      <c r="V137" s="68">
        <f t="shared" si="89"/>
        <v>0</v>
      </c>
      <c r="X137" s="280">
        <f t="shared" ca="1" si="90"/>
        <v>23</v>
      </c>
      <c r="Y137" s="280">
        <f t="shared" ca="1" si="90"/>
        <v>8</v>
      </c>
      <c r="Z137" s="280">
        <f t="shared" si="90"/>
        <v>0</v>
      </c>
      <c r="AA137" s="68">
        <f t="shared" ca="1" si="95"/>
        <v>31</v>
      </c>
      <c r="AC137" s="68">
        <f t="shared" ca="1" si="96"/>
        <v>31</v>
      </c>
      <c r="AF137" s="68">
        <f t="shared" ca="1" si="91"/>
        <v>4</v>
      </c>
      <c r="AH137" s="68">
        <f t="shared" ca="1" si="97"/>
        <v>35</v>
      </c>
    </row>
    <row r="138" spans="1:35">
      <c r="A138" s="119">
        <f t="shared" si="82"/>
        <v>8</v>
      </c>
      <c r="B138" s="279" t="str">
        <f t="shared" si="83"/>
        <v>71</v>
      </c>
      <c r="C138" s="279" t="str">
        <f t="shared" si="83"/>
        <v>e. gargiulo</v>
      </c>
      <c r="D138" s="279">
        <f t="shared" si="84"/>
        <v>0</v>
      </c>
      <c r="F138" s="280">
        <f t="shared" si="85"/>
        <v>0</v>
      </c>
      <c r="G138" s="280">
        <f t="shared" si="85"/>
        <v>0</v>
      </c>
      <c r="H138" s="280">
        <f t="shared" si="85"/>
        <v>0</v>
      </c>
      <c r="I138" s="279">
        <f t="shared" si="92"/>
        <v>0</v>
      </c>
      <c r="K138" s="279">
        <f t="shared" si="93"/>
        <v>0</v>
      </c>
      <c r="N138" s="279">
        <f t="shared" ca="1" si="86"/>
        <v>-3</v>
      </c>
      <c r="P138" s="279">
        <f t="shared" ca="1" si="94"/>
        <v>-3</v>
      </c>
      <c r="S138" s="119">
        <f t="shared" si="87"/>
        <v>8</v>
      </c>
      <c r="T138" s="279" t="str">
        <f t="shared" si="88"/>
        <v>46</v>
      </c>
      <c r="U138" s="279" t="str">
        <f t="shared" si="88"/>
        <v>Fatal Femme</v>
      </c>
      <c r="V138" s="279">
        <f t="shared" si="89"/>
        <v>0</v>
      </c>
      <c r="X138" s="280">
        <f t="shared" ca="1" si="90"/>
        <v>-1</v>
      </c>
      <c r="Y138" s="280">
        <f t="shared" ca="1" si="90"/>
        <v>-2</v>
      </c>
      <c r="Z138" s="280">
        <f t="shared" ca="1" si="90"/>
        <v>14</v>
      </c>
      <c r="AA138" s="279">
        <f t="shared" ca="1" si="95"/>
        <v>11</v>
      </c>
      <c r="AC138" s="279">
        <f t="shared" ca="1" si="96"/>
        <v>11</v>
      </c>
      <c r="AF138" s="279">
        <f t="shared" si="91"/>
        <v>0</v>
      </c>
      <c r="AH138" s="279">
        <f t="shared" ca="1" si="97"/>
        <v>11</v>
      </c>
    </row>
    <row r="139" spans="1:35">
      <c r="A139" s="115">
        <f t="shared" si="82"/>
        <v>9</v>
      </c>
      <c r="B139" s="68" t="str">
        <f t="shared" si="83"/>
        <v>68</v>
      </c>
      <c r="C139" s="68" t="str">
        <f t="shared" si="83"/>
        <v>Stroker Ace</v>
      </c>
      <c r="D139" s="68">
        <f t="shared" si="84"/>
        <v>0</v>
      </c>
      <c r="F139" s="280">
        <f t="shared" si="85"/>
        <v>0</v>
      </c>
      <c r="G139" s="280">
        <f t="shared" si="85"/>
        <v>0</v>
      </c>
      <c r="H139" s="280">
        <f t="shared" si="85"/>
        <v>0</v>
      </c>
      <c r="I139" s="68">
        <f t="shared" si="92"/>
        <v>0</v>
      </c>
      <c r="K139" s="68">
        <f t="shared" si="93"/>
        <v>0</v>
      </c>
      <c r="N139" s="68">
        <f t="shared" ca="1" si="86"/>
        <v>-39</v>
      </c>
      <c r="P139" s="68">
        <f t="shared" ca="1" si="94"/>
        <v>-39</v>
      </c>
      <c r="S139" s="115">
        <f t="shared" si="87"/>
        <v>9</v>
      </c>
      <c r="T139" s="68" t="str">
        <f t="shared" si="88"/>
        <v>68</v>
      </c>
      <c r="U139" s="68" t="str">
        <f t="shared" si="88"/>
        <v>Summers Eve-L</v>
      </c>
      <c r="V139" s="68">
        <f t="shared" si="89"/>
        <v>0</v>
      </c>
      <c r="X139" s="280">
        <f t="shared" ca="1" si="90"/>
        <v>0</v>
      </c>
      <c r="Y139" s="280">
        <f t="shared" si="90"/>
        <v>0</v>
      </c>
      <c r="Z139" s="280">
        <f t="shared" ca="1" si="90"/>
        <v>10</v>
      </c>
      <c r="AA139" s="68">
        <f t="shared" ca="1" si="95"/>
        <v>10</v>
      </c>
      <c r="AC139" s="68">
        <f t="shared" ca="1" si="96"/>
        <v>10</v>
      </c>
      <c r="AF139" s="68">
        <f t="shared" si="91"/>
        <v>0</v>
      </c>
      <c r="AH139" s="68">
        <f t="shared" ca="1" si="97"/>
        <v>10</v>
      </c>
    </row>
    <row r="140" spans="1:35">
      <c r="A140" s="119">
        <f t="shared" si="82"/>
        <v>10</v>
      </c>
      <c r="B140" s="279" t="str">
        <f t="shared" si="83"/>
        <v>69</v>
      </c>
      <c r="C140" s="279" t="str">
        <f t="shared" si="83"/>
        <v>Dagney Taghurt</v>
      </c>
      <c r="D140" s="279">
        <f t="shared" si="84"/>
        <v>0</v>
      </c>
      <c r="F140" s="280">
        <f t="shared" si="85"/>
        <v>0</v>
      </c>
      <c r="G140" s="280">
        <f t="shared" si="85"/>
        <v>0</v>
      </c>
      <c r="H140" s="280">
        <f t="shared" ca="1" si="85"/>
        <v>0</v>
      </c>
      <c r="I140" s="279">
        <f t="shared" ca="1" si="92"/>
        <v>0</v>
      </c>
      <c r="K140" s="279">
        <f t="shared" ca="1" si="93"/>
        <v>0</v>
      </c>
      <c r="N140" s="279">
        <f t="shared" si="86"/>
        <v>0</v>
      </c>
      <c r="P140" s="279">
        <f t="shared" ca="1" si="94"/>
        <v>0</v>
      </c>
      <c r="S140" s="119">
        <f t="shared" si="87"/>
        <v>10</v>
      </c>
      <c r="T140" s="279" t="str">
        <f t="shared" si="88"/>
        <v>I75</v>
      </c>
      <c r="U140" s="279" t="str">
        <f t="shared" si="88"/>
        <v>Diesel Doll</v>
      </c>
      <c r="V140" s="279">
        <f t="shared" si="89"/>
        <v>0</v>
      </c>
      <c r="X140" s="280">
        <f t="shared" si="90"/>
        <v>0</v>
      </c>
      <c r="Y140" s="280">
        <f t="shared" ca="1" si="90"/>
        <v>-16</v>
      </c>
      <c r="Z140" s="280">
        <f t="shared" ca="1" si="90"/>
        <v>2</v>
      </c>
      <c r="AA140" s="279">
        <f t="shared" ca="1" si="95"/>
        <v>-14</v>
      </c>
      <c r="AC140" s="279">
        <f t="shared" ca="1" si="96"/>
        <v>-14</v>
      </c>
      <c r="AF140" s="279">
        <f t="shared" si="91"/>
        <v>0</v>
      </c>
      <c r="AH140" s="279">
        <f t="shared" ca="1" si="97"/>
        <v>-14</v>
      </c>
    </row>
    <row r="141" spans="1:35">
      <c r="A141" s="115">
        <f t="shared" si="82"/>
        <v>11</v>
      </c>
      <c r="B141" s="68" t="str">
        <f t="shared" si="83"/>
        <v>80mph</v>
      </c>
      <c r="C141" s="68" t="str">
        <f t="shared" si="83"/>
        <v>Pretty Scarrie</v>
      </c>
      <c r="D141" s="68">
        <f t="shared" si="84"/>
        <v>0</v>
      </c>
      <c r="F141" s="280">
        <f t="shared" si="85"/>
        <v>0</v>
      </c>
      <c r="G141" s="280">
        <f t="shared" si="85"/>
        <v>0</v>
      </c>
      <c r="H141" s="280">
        <f t="shared" si="85"/>
        <v>0</v>
      </c>
      <c r="I141" s="68">
        <f t="shared" si="92"/>
        <v>0</v>
      </c>
      <c r="K141" s="68">
        <f t="shared" si="93"/>
        <v>0</v>
      </c>
      <c r="N141" s="68">
        <f t="shared" si="86"/>
        <v>0</v>
      </c>
      <c r="P141" s="68">
        <f t="shared" si="94"/>
        <v>0</v>
      </c>
      <c r="S141" s="115">
        <f t="shared" si="87"/>
        <v>11</v>
      </c>
      <c r="T141" s="68" t="str">
        <f t="shared" si="88"/>
        <v>100</v>
      </c>
      <c r="U141" s="68" t="str">
        <f t="shared" si="88"/>
        <v>Polly Fester</v>
      </c>
      <c r="V141" s="68">
        <f t="shared" si="89"/>
        <v>0</v>
      </c>
      <c r="X141" s="280">
        <f t="shared" ca="1" si="90"/>
        <v>-2</v>
      </c>
      <c r="Y141" s="280">
        <f t="shared" ca="1" si="90"/>
        <v>35</v>
      </c>
      <c r="Z141" s="280">
        <f t="shared" si="90"/>
        <v>0</v>
      </c>
      <c r="AA141" s="68">
        <f t="shared" ca="1" si="95"/>
        <v>33</v>
      </c>
      <c r="AC141" s="68">
        <f t="shared" ca="1" si="96"/>
        <v>33</v>
      </c>
      <c r="AF141" s="68">
        <f t="shared" si="91"/>
        <v>0</v>
      </c>
      <c r="AH141" s="68">
        <f t="shared" ca="1" si="97"/>
        <v>33</v>
      </c>
    </row>
    <row r="142" spans="1:35">
      <c r="A142" s="119">
        <f t="shared" si="82"/>
        <v>12</v>
      </c>
      <c r="B142" s="279" t="str">
        <f t="shared" si="83"/>
        <v>99</v>
      </c>
      <c r="C142" s="279" t="str">
        <f t="shared" si="83"/>
        <v>Skank Williams</v>
      </c>
      <c r="D142" s="279">
        <f t="shared" si="84"/>
        <v>0</v>
      </c>
      <c r="F142" s="280">
        <f t="shared" ca="1" si="85"/>
        <v>0</v>
      </c>
      <c r="G142" s="280">
        <f t="shared" ca="1" si="85"/>
        <v>-3</v>
      </c>
      <c r="H142" s="280">
        <f t="shared" ca="1" si="85"/>
        <v>0</v>
      </c>
      <c r="I142" s="279">
        <f t="shared" ca="1" si="92"/>
        <v>-3</v>
      </c>
      <c r="K142" s="279">
        <f t="shared" ca="1" si="93"/>
        <v>-3</v>
      </c>
      <c r="N142" s="279">
        <f t="shared" si="86"/>
        <v>0</v>
      </c>
      <c r="P142" s="279">
        <f t="shared" ca="1" si="94"/>
        <v>-3</v>
      </c>
      <c r="S142" s="119">
        <f t="shared" si="87"/>
        <v>12</v>
      </c>
      <c r="T142" s="279" t="str">
        <f t="shared" si="88"/>
        <v>303</v>
      </c>
      <c r="U142" s="279" t="str">
        <f t="shared" si="88"/>
        <v>Bruisie Siouxxx</v>
      </c>
      <c r="V142" s="279">
        <f t="shared" si="89"/>
        <v>0</v>
      </c>
      <c r="X142" s="280">
        <f t="shared" ca="1" si="90"/>
        <v>16</v>
      </c>
      <c r="Y142" s="280">
        <f t="shared" ca="1" si="90"/>
        <v>9</v>
      </c>
      <c r="Z142" s="280">
        <f t="shared" si="90"/>
        <v>0</v>
      </c>
      <c r="AA142" s="279">
        <f t="shared" ca="1" si="95"/>
        <v>25</v>
      </c>
      <c r="AC142" s="279">
        <f t="shared" ca="1" si="96"/>
        <v>25</v>
      </c>
      <c r="AF142" s="279">
        <f t="shared" si="91"/>
        <v>0</v>
      </c>
      <c r="AH142" s="279">
        <f t="shared" ca="1" si="97"/>
        <v>25</v>
      </c>
    </row>
    <row r="143" spans="1:35">
      <c r="A143" s="115">
        <f t="shared" si="82"/>
        <v>13</v>
      </c>
      <c r="B143" s="68" t="str">
        <f t="shared" si="83"/>
        <v>96</v>
      </c>
      <c r="C143" s="68" t="str">
        <f t="shared" si="83"/>
        <v>Finnish-Her</v>
      </c>
      <c r="D143" s="68">
        <f t="shared" si="84"/>
        <v>0</v>
      </c>
      <c r="F143" s="280">
        <f t="shared" ca="1" si="85"/>
        <v>10</v>
      </c>
      <c r="G143" s="280">
        <f t="shared" ca="1" si="85"/>
        <v>3</v>
      </c>
      <c r="H143" s="280">
        <f t="shared" ca="1" si="85"/>
        <v>-3</v>
      </c>
      <c r="I143" s="68">
        <f t="shared" ca="1" si="92"/>
        <v>10</v>
      </c>
      <c r="K143" s="68">
        <f t="shared" ca="1" si="93"/>
        <v>10</v>
      </c>
      <c r="N143" s="68">
        <f t="shared" si="86"/>
        <v>0</v>
      </c>
      <c r="P143" s="68">
        <f t="shared" ca="1" si="94"/>
        <v>10</v>
      </c>
      <c r="S143" s="115">
        <f t="shared" si="87"/>
        <v>13</v>
      </c>
      <c r="T143" s="68" t="str">
        <f t="shared" si="88"/>
        <v>989</v>
      </c>
      <c r="U143" s="68" t="str">
        <f t="shared" si="88"/>
        <v>Sarah Hipel</v>
      </c>
      <c r="V143" s="68">
        <f t="shared" si="89"/>
        <v>0</v>
      </c>
      <c r="X143" s="280">
        <f t="shared" si="90"/>
        <v>0</v>
      </c>
      <c r="Y143" s="280">
        <f t="shared" si="90"/>
        <v>0</v>
      </c>
      <c r="Z143" s="280">
        <f t="shared" si="90"/>
        <v>0</v>
      </c>
      <c r="AA143" s="68">
        <f t="shared" si="95"/>
        <v>0</v>
      </c>
      <c r="AC143" s="68">
        <f t="shared" si="96"/>
        <v>0</v>
      </c>
      <c r="AF143" s="68">
        <f t="shared" ca="1" si="91"/>
        <v>18</v>
      </c>
      <c r="AH143" s="68">
        <f t="shared" ca="1" si="97"/>
        <v>18</v>
      </c>
    </row>
    <row r="144" spans="1:35">
      <c r="A144" s="119">
        <f t="shared" si="82"/>
        <v>14</v>
      </c>
      <c r="B144" s="279" t="str">
        <f t="shared" si="83"/>
        <v>fish</v>
      </c>
      <c r="C144" s="279" t="str">
        <f t="shared" si="83"/>
        <v>Eva Lucien</v>
      </c>
      <c r="D144" s="279">
        <f t="shared" si="84"/>
        <v>0</v>
      </c>
      <c r="F144" s="280">
        <f t="shared" si="85"/>
        <v>0</v>
      </c>
      <c r="G144" s="280">
        <f t="shared" si="85"/>
        <v>0</v>
      </c>
      <c r="H144" s="280">
        <f t="shared" si="85"/>
        <v>0</v>
      </c>
      <c r="I144" s="279">
        <f t="shared" si="92"/>
        <v>0</v>
      </c>
      <c r="K144" s="279">
        <f t="shared" si="93"/>
        <v>0</v>
      </c>
      <c r="N144" s="279">
        <f t="shared" ca="1" si="86"/>
        <v>4</v>
      </c>
      <c r="P144" s="279">
        <f t="shared" ca="1" si="94"/>
        <v>4</v>
      </c>
      <c r="S144" s="119">
        <f t="shared" si="87"/>
        <v>14</v>
      </c>
      <c r="T144" s="279" t="str">
        <f t="shared" si="88"/>
        <v>247</v>
      </c>
      <c r="U144" s="279" t="str">
        <f t="shared" si="88"/>
        <v>boo d. livers</v>
      </c>
      <c r="V144" s="279">
        <f t="shared" si="89"/>
        <v>0</v>
      </c>
      <c r="X144" s="280">
        <f t="shared" si="90"/>
        <v>0</v>
      </c>
      <c r="Y144" s="280">
        <f t="shared" si="90"/>
        <v>0</v>
      </c>
      <c r="Z144" s="280">
        <f t="shared" si="90"/>
        <v>0</v>
      </c>
      <c r="AA144" s="279">
        <f t="shared" si="95"/>
        <v>0</v>
      </c>
      <c r="AC144" s="279">
        <f t="shared" si="96"/>
        <v>0</v>
      </c>
      <c r="AF144" s="279">
        <f t="shared" si="91"/>
        <v>0</v>
      </c>
      <c r="AH144" s="279">
        <f t="shared" si="97"/>
        <v>0</v>
      </c>
    </row>
    <row r="145" spans="1:35">
      <c r="A145" s="115">
        <f t="shared" si="82"/>
        <v>15</v>
      </c>
      <c r="B145" s="68" t="str">
        <f t="shared" si="83"/>
        <v/>
      </c>
      <c r="C145" s="68" t="str">
        <f t="shared" si="83"/>
        <v/>
      </c>
      <c r="D145" s="68" t="str">
        <f t="shared" si="84"/>
        <v/>
      </c>
      <c r="F145" s="280" t="str">
        <f t="shared" si="85"/>
        <v/>
      </c>
      <c r="G145" s="280" t="str">
        <f t="shared" si="85"/>
        <v/>
      </c>
      <c r="H145" s="280" t="str">
        <f t="shared" si="85"/>
        <v/>
      </c>
      <c r="I145" s="68" t="str">
        <f t="shared" si="92"/>
        <v/>
      </c>
      <c r="K145" s="68" t="str">
        <f t="shared" si="93"/>
        <v/>
      </c>
      <c r="N145" s="68" t="str">
        <f t="shared" si="86"/>
        <v/>
      </c>
      <c r="P145" s="68" t="str">
        <f t="shared" si="94"/>
        <v/>
      </c>
      <c r="S145" s="115">
        <f t="shared" si="87"/>
        <v>15</v>
      </c>
      <c r="T145" s="68" t="str">
        <f t="shared" si="88"/>
        <v/>
      </c>
      <c r="U145" s="68" t="str">
        <f t="shared" si="88"/>
        <v/>
      </c>
      <c r="V145" s="68" t="str">
        <f t="shared" si="89"/>
        <v/>
      </c>
      <c r="X145" s="280">
        <f t="shared" si="90"/>
        <v>0</v>
      </c>
      <c r="Y145" s="280">
        <f t="shared" si="90"/>
        <v>0</v>
      </c>
      <c r="Z145" s="280">
        <f t="shared" si="90"/>
        <v>0</v>
      </c>
      <c r="AA145" s="68">
        <f t="shared" si="95"/>
        <v>0</v>
      </c>
      <c r="AC145" s="68" t="str">
        <f t="shared" si="96"/>
        <v/>
      </c>
      <c r="AF145" s="68" t="str">
        <f t="shared" si="91"/>
        <v/>
      </c>
      <c r="AH145" s="68" t="str">
        <f t="shared" si="97"/>
        <v/>
      </c>
    </row>
    <row r="146" spans="1:35">
      <c r="A146" s="119">
        <f t="shared" si="82"/>
        <v>16</v>
      </c>
      <c r="B146" s="279" t="str">
        <f t="shared" si="83"/>
        <v/>
      </c>
      <c r="C146" s="279" t="str">
        <f t="shared" si="83"/>
        <v/>
      </c>
      <c r="D146" s="279" t="str">
        <f t="shared" si="84"/>
        <v/>
      </c>
      <c r="F146" s="280" t="str">
        <f t="shared" si="85"/>
        <v/>
      </c>
      <c r="G146" s="280" t="str">
        <f t="shared" si="85"/>
        <v/>
      </c>
      <c r="H146" s="280" t="str">
        <f t="shared" si="85"/>
        <v/>
      </c>
      <c r="I146" s="279" t="str">
        <f t="shared" si="92"/>
        <v/>
      </c>
      <c r="K146" s="279" t="str">
        <f t="shared" si="93"/>
        <v/>
      </c>
      <c r="N146" s="279" t="str">
        <f t="shared" si="86"/>
        <v/>
      </c>
      <c r="P146" s="279" t="str">
        <f t="shared" si="94"/>
        <v/>
      </c>
      <c r="S146" s="119">
        <f t="shared" si="87"/>
        <v>16</v>
      </c>
      <c r="T146" s="279" t="str">
        <f t="shared" si="88"/>
        <v/>
      </c>
      <c r="U146" s="279" t="str">
        <f t="shared" si="88"/>
        <v/>
      </c>
      <c r="V146" s="279" t="str">
        <f t="shared" si="89"/>
        <v/>
      </c>
      <c r="X146" s="280">
        <f t="shared" si="90"/>
        <v>0</v>
      </c>
      <c r="Y146" s="280">
        <f t="shared" si="90"/>
        <v>0</v>
      </c>
      <c r="Z146" s="280">
        <f t="shared" si="90"/>
        <v>0</v>
      </c>
      <c r="AA146" s="279">
        <f t="shared" si="95"/>
        <v>0</v>
      </c>
      <c r="AC146" s="279" t="str">
        <f t="shared" si="96"/>
        <v/>
      </c>
      <c r="AF146" s="279" t="str">
        <f t="shared" si="91"/>
        <v/>
      </c>
      <c r="AH146" s="279" t="str">
        <f t="shared" si="97"/>
        <v/>
      </c>
    </row>
    <row r="147" spans="1:35">
      <c r="A147" s="115">
        <f>A146+1</f>
        <v>17</v>
      </c>
      <c r="B147" s="68" t="str">
        <f t="shared" ref="B147:C150" si="98">B124</f>
        <v/>
      </c>
      <c r="C147" s="68" t="str">
        <f t="shared" si="98"/>
        <v/>
      </c>
      <c r="D147" s="68" t="str">
        <f t="shared" si="84"/>
        <v/>
      </c>
      <c r="F147" s="280" t="str">
        <f t="shared" si="85"/>
        <v/>
      </c>
      <c r="G147" s="280" t="str">
        <f t="shared" si="85"/>
        <v/>
      </c>
      <c r="H147" s="280" t="str">
        <f t="shared" si="85"/>
        <v/>
      </c>
      <c r="I147" s="68" t="str">
        <f>IF(B147="","",SUM(F147:H147))</f>
        <v/>
      </c>
      <c r="K147" s="68" t="str">
        <f>IF(B147="","",SUM(D147,I147))</f>
        <v/>
      </c>
      <c r="N147" s="68" t="str">
        <f t="shared" si="86"/>
        <v/>
      </c>
      <c r="P147" s="68" t="str">
        <f>IF(B147="","",SUM(K147,N147))</f>
        <v/>
      </c>
      <c r="S147" s="115">
        <f>S146+1</f>
        <v>17</v>
      </c>
      <c r="T147" s="68" t="str">
        <f t="shared" ref="T147:U150" si="99">T124</f>
        <v/>
      </c>
      <c r="U147" s="68" t="str">
        <f t="shared" si="99"/>
        <v/>
      </c>
      <c r="V147" s="68" t="str">
        <f t="shared" si="89"/>
        <v/>
      </c>
      <c r="X147" s="280">
        <f t="shared" si="90"/>
        <v>0</v>
      </c>
      <c r="Y147" s="280">
        <f t="shared" si="90"/>
        <v>0</v>
      </c>
      <c r="Z147" s="280">
        <f t="shared" si="90"/>
        <v>0</v>
      </c>
      <c r="AA147" s="68">
        <f t="shared" si="95"/>
        <v>0</v>
      </c>
      <c r="AC147" s="68" t="str">
        <f>IF(T147="","",SUM(V147,AA147))</f>
        <v/>
      </c>
      <c r="AF147" s="68" t="str">
        <f t="shared" si="91"/>
        <v/>
      </c>
      <c r="AH147" s="68" t="str">
        <f>IF(T147="","",SUM(AC147,AF147))</f>
        <v/>
      </c>
    </row>
    <row r="148" spans="1:35">
      <c r="A148" s="119">
        <f>A147+1</f>
        <v>18</v>
      </c>
      <c r="B148" s="279" t="str">
        <f t="shared" si="98"/>
        <v/>
      </c>
      <c r="C148" s="279" t="str">
        <f t="shared" si="98"/>
        <v/>
      </c>
      <c r="D148" s="279" t="str">
        <f t="shared" si="84"/>
        <v/>
      </c>
      <c r="F148" s="280" t="str">
        <f t="shared" si="85"/>
        <v/>
      </c>
      <c r="G148" s="280" t="str">
        <f t="shared" si="85"/>
        <v/>
      </c>
      <c r="H148" s="280" t="str">
        <f t="shared" si="85"/>
        <v/>
      </c>
      <c r="I148" s="279" t="str">
        <f>IF(B148="","",SUM(F148:H148))</f>
        <v/>
      </c>
      <c r="K148" s="279" t="str">
        <f>IF(B148="","",SUM(D148,I148))</f>
        <v/>
      </c>
      <c r="N148" s="279" t="str">
        <f t="shared" si="86"/>
        <v/>
      </c>
      <c r="P148" s="279" t="str">
        <f>IF(B148="","",SUM(K148,N148))</f>
        <v/>
      </c>
      <c r="S148" s="119">
        <f>S147+1</f>
        <v>18</v>
      </c>
      <c r="T148" s="279" t="str">
        <f t="shared" si="99"/>
        <v/>
      </c>
      <c r="U148" s="279" t="str">
        <f t="shared" si="99"/>
        <v/>
      </c>
      <c r="V148" s="279" t="str">
        <f t="shared" si="89"/>
        <v/>
      </c>
      <c r="X148" s="280">
        <f t="shared" si="90"/>
        <v>0</v>
      </c>
      <c r="Y148" s="280">
        <f t="shared" si="90"/>
        <v>0</v>
      </c>
      <c r="Z148" s="280">
        <f t="shared" si="90"/>
        <v>0</v>
      </c>
      <c r="AA148" s="279">
        <f t="shared" si="95"/>
        <v>0</v>
      </c>
      <c r="AC148" s="279" t="str">
        <f>IF(T148="","",SUM(V148,AA148))</f>
        <v/>
      </c>
      <c r="AF148" s="279" t="str">
        <f t="shared" si="91"/>
        <v/>
      </c>
      <c r="AH148" s="279" t="str">
        <f>IF(T148="","",SUM(AC148,AF148))</f>
        <v/>
      </c>
    </row>
    <row r="149" spans="1:35">
      <c r="A149" s="115">
        <f>A148+1</f>
        <v>19</v>
      </c>
      <c r="B149" s="68" t="str">
        <f t="shared" si="98"/>
        <v/>
      </c>
      <c r="C149" s="68" t="str">
        <f t="shared" si="98"/>
        <v/>
      </c>
      <c r="D149" s="68" t="str">
        <f t="shared" si="84"/>
        <v/>
      </c>
      <c r="F149" s="280" t="str">
        <f t="shared" si="85"/>
        <v/>
      </c>
      <c r="G149" s="280" t="str">
        <f t="shared" si="85"/>
        <v/>
      </c>
      <c r="H149" s="280" t="str">
        <f t="shared" si="85"/>
        <v/>
      </c>
      <c r="I149" s="68" t="str">
        <f>IF(B149="","",SUM(F149:H149))</f>
        <v/>
      </c>
      <c r="K149" s="68" t="str">
        <f>IF(B149="","",SUM(D149,I149))</f>
        <v/>
      </c>
      <c r="N149" s="68" t="str">
        <f t="shared" si="86"/>
        <v/>
      </c>
      <c r="P149" s="68" t="str">
        <f>IF(B149="","",SUM(K149,N149))</f>
        <v/>
      </c>
      <c r="S149" s="115">
        <f>S148+1</f>
        <v>19</v>
      </c>
      <c r="T149" s="68" t="str">
        <f t="shared" si="99"/>
        <v/>
      </c>
      <c r="U149" s="68" t="str">
        <f t="shared" si="99"/>
        <v/>
      </c>
      <c r="V149" s="68" t="str">
        <f t="shared" si="89"/>
        <v/>
      </c>
      <c r="X149" s="280">
        <f t="shared" ref="X149:Z150" si="100">IF($B149="",0,X172-X195)</f>
        <v>0</v>
      </c>
      <c r="Y149" s="280">
        <f t="shared" si="100"/>
        <v>0</v>
      </c>
      <c r="Z149" s="280">
        <f t="shared" si="100"/>
        <v>0</v>
      </c>
      <c r="AA149" s="68">
        <f t="shared" si="95"/>
        <v>0</v>
      </c>
      <c r="AC149" s="68" t="str">
        <f>IF(T149="","",SUM(V149,AA149))</f>
        <v/>
      </c>
      <c r="AF149" s="68" t="str">
        <f t="shared" si="91"/>
        <v/>
      </c>
      <c r="AH149" s="68" t="str">
        <f>IF(T149="","",SUM(AC149,AF149))</f>
        <v/>
      </c>
    </row>
    <row r="150" spans="1:35">
      <c r="A150" s="119">
        <f>A149+1</f>
        <v>20</v>
      </c>
      <c r="B150" s="279" t="str">
        <f t="shared" si="98"/>
        <v/>
      </c>
      <c r="C150" s="279" t="str">
        <f t="shared" si="98"/>
        <v/>
      </c>
      <c r="D150" s="279" t="str">
        <f t="shared" si="84"/>
        <v/>
      </c>
      <c r="F150" s="280" t="str">
        <f t="shared" si="85"/>
        <v/>
      </c>
      <c r="G150" s="280" t="str">
        <f t="shared" si="85"/>
        <v/>
      </c>
      <c r="H150" s="280" t="str">
        <f t="shared" si="85"/>
        <v/>
      </c>
      <c r="I150" s="279" t="str">
        <f>IF(B150="","",SUM(F150:H150))</f>
        <v/>
      </c>
      <c r="K150" s="279" t="str">
        <f>IF(B150="","",SUM(D150,I150))</f>
        <v/>
      </c>
      <c r="N150" s="279" t="str">
        <f t="shared" si="86"/>
        <v/>
      </c>
      <c r="P150" s="279" t="str">
        <f>IF(B150="","",SUM(K150,N150))</f>
        <v/>
      </c>
      <c r="S150" s="119">
        <f>S149+1</f>
        <v>20</v>
      </c>
      <c r="T150" s="279" t="str">
        <f t="shared" si="99"/>
        <v/>
      </c>
      <c r="U150" s="279" t="str">
        <f t="shared" si="99"/>
        <v/>
      </c>
      <c r="V150" s="279" t="str">
        <f t="shared" si="89"/>
        <v/>
      </c>
      <c r="X150" s="280">
        <f t="shared" si="100"/>
        <v>0</v>
      </c>
      <c r="Y150" s="280">
        <f t="shared" si="100"/>
        <v>0</v>
      </c>
      <c r="Z150" s="280">
        <f t="shared" si="100"/>
        <v>0</v>
      </c>
      <c r="AA150" s="279">
        <f t="shared" si="95"/>
        <v>0</v>
      </c>
      <c r="AC150" s="279" t="str">
        <f>IF(T150="","",SUM(V150,AA150))</f>
        <v/>
      </c>
      <c r="AF150" s="279" t="str">
        <f t="shared" si="91"/>
        <v/>
      </c>
      <c r="AH150" s="279" t="str">
        <f>IF(T150="","",SUM(AC150,AF150))</f>
        <v/>
      </c>
    </row>
    <row r="152" spans="1:35">
      <c r="A152" s="1216" t="s">
        <v>460</v>
      </c>
      <c r="B152" s="1216"/>
      <c r="C152" s="1216"/>
      <c r="D152" s="287"/>
      <c r="E152" s="287"/>
      <c r="F152" s="287"/>
      <c r="G152" s="287"/>
      <c r="H152" s="287"/>
      <c r="I152" s="287"/>
      <c r="J152" s="287"/>
      <c r="K152" s="287"/>
      <c r="L152" s="287"/>
      <c r="M152" s="287"/>
      <c r="N152" s="287"/>
      <c r="O152" s="287"/>
      <c r="P152" s="287"/>
      <c r="Q152" s="287"/>
      <c r="S152" s="1216" t="s">
        <v>460</v>
      </c>
      <c r="T152" s="1216"/>
      <c r="U152" s="1216"/>
      <c r="V152" s="287"/>
      <c r="W152" s="287"/>
      <c r="X152" s="287"/>
      <c r="Y152" s="287"/>
      <c r="Z152" s="287"/>
      <c r="AA152" s="287"/>
      <c r="AB152" s="287"/>
      <c r="AC152" s="287"/>
      <c r="AD152" s="287"/>
      <c r="AE152" s="287"/>
      <c r="AF152" s="287"/>
      <c r="AG152" s="287"/>
      <c r="AH152" s="287"/>
      <c r="AI152" s="287"/>
    </row>
    <row r="153" spans="1:35">
      <c r="A153" s="112">
        <v>0</v>
      </c>
      <c r="B153" s="112" t="s">
        <v>280</v>
      </c>
      <c r="C153" s="112" t="s">
        <v>281</v>
      </c>
      <c r="D153" s="112" t="s">
        <v>135</v>
      </c>
      <c r="E153" s="118"/>
      <c r="F153" s="285" t="s">
        <v>98</v>
      </c>
      <c r="G153" s="285" t="s">
        <v>98</v>
      </c>
      <c r="H153" s="285" t="s">
        <v>98</v>
      </c>
      <c r="I153" s="112" t="s">
        <v>348</v>
      </c>
      <c r="J153" s="118"/>
      <c r="K153" s="112" t="s">
        <v>349</v>
      </c>
      <c r="L153" s="118"/>
      <c r="M153" s="286" t="s">
        <v>2</v>
      </c>
      <c r="N153" s="112" t="s">
        <v>134</v>
      </c>
      <c r="O153" s="118"/>
      <c r="P153" s="112" t="s">
        <v>267</v>
      </c>
      <c r="Q153" s="118"/>
      <c r="S153" s="112">
        <v>0</v>
      </c>
      <c r="T153" s="112" t="s">
        <v>280</v>
      </c>
      <c r="U153" s="112" t="s">
        <v>281</v>
      </c>
      <c r="V153" s="112" t="s">
        <v>135</v>
      </c>
      <c r="W153" s="118"/>
      <c r="X153" s="285" t="s">
        <v>98</v>
      </c>
      <c r="Y153" s="285" t="s">
        <v>98</v>
      </c>
      <c r="Z153" s="285" t="s">
        <v>98</v>
      </c>
      <c r="AA153" s="112" t="s">
        <v>348</v>
      </c>
      <c r="AB153" s="118"/>
      <c r="AC153" s="112" t="s">
        <v>349</v>
      </c>
      <c r="AD153" s="118"/>
      <c r="AE153" s="286" t="s">
        <v>2</v>
      </c>
      <c r="AF153" s="112" t="s">
        <v>134</v>
      </c>
      <c r="AG153" s="118"/>
      <c r="AH153" s="112" t="s">
        <v>267</v>
      </c>
      <c r="AI153" s="118"/>
    </row>
    <row r="154" spans="1:35">
      <c r="A154" s="115">
        <f t="shared" ref="A154:A169" si="101">A153+1</f>
        <v>1</v>
      </c>
      <c r="B154" s="68" t="str">
        <f t="shared" ref="B154:C169" si="102">B108</f>
        <v>00</v>
      </c>
      <c r="C154" s="68" t="str">
        <f t="shared" si="102"/>
        <v>Professor Booty</v>
      </c>
      <c r="D154" s="68">
        <f ca="1">IF($B154="","",SUMIF(Lineups!$B$59:$B$108,$B154,Lineups!$R$59:$R$108))</f>
        <v>0</v>
      </c>
      <c r="F154" s="280">
        <f ca="1">IF($B154="","",SUMIF(Lineups!$E$59:$E$108,$B154,Lineups!$R$59:$R$108))</f>
        <v>7</v>
      </c>
      <c r="G154" s="280">
        <f ca="1">IF($B154="","",SUMIF(Lineups!$H$59:$H$108,$B154,Lineups!$R$59:$R$108))</f>
        <v>0</v>
      </c>
      <c r="H154" s="280">
        <f ca="1">IF($B154="","",SUMIF(Lineups!$K$59:$K$108,$B154,Lineups!$R$59:$R$108))</f>
        <v>10</v>
      </c>
      <c r="I154" s="68">
        <f ca="1">IF(B154="","",SUM(F154:H154))</f>
        <v>17</v>
      </c>
      <c r="K154" s="68">
        <f ca="1">IF(B154="","",SUM(D154,I154))</f>
        <v>17</v>
      </c>
      <c r="N154" s="68">
        <f ca="1">IF($B154="","",SUMIF(Lineups!$N$59:$N$108,$B154,Lineups!$R$59:$R$108))</f>
        <v>0</v>
      </c>
      <c r="P154" s="68">
        <f ca="1">IF(B154="","",SUM(K154,N154))</f>
        <v>17</v>
      </c>
      <c r="S154" s="115">
        <f t="shared" ref="S154:S169" si="103">S153+1</f>
        <v>1</v>
      </c>
      <c r="T154" s="68" t="str">
        <f t="shared" ref="T154:U169" si="104">T108</f>
        <v>0</v>
      </c>
      <c r="U154" s="68" t="str">
        <f t="shared" si="104"/>
        <v>Vicious Vixen</v>
      </c>
      <c r="V154" s="68">
        <f ca="1">SUMIF(Lineups!$T$59:$T$108,$T154,Lineups!$AJ$59:$AJ$108)</f>
        <v>0</v>
      </c>
      <c r="X154" s="280">
        <f ca="1">IF($T154="",0,SUMIF(Lineups!$W$59:$W$108,$T154,Lineups!$AJ$59:$AJ$108))</f>
        <v>0</v>
      </c>
      <c r="Y154" s="280">
        <f ca="1">IF($T154="",0,SUMIF(Lineups!$Z$59:$Z$108,$T154,Lineups!$AJ$59:$AJ$108))</f>
        <v>0</v>
      </c>
      <c r="Z154" s="280">
        <f ca="1">IF($T154=0,0,SUMIF(Lineups!$AC$59:$AC$108,$T154,Lineups!$AJ$59:$AJ$108))</f>
        <v>18</v>
      </c>
      <c r="AA154" s="68">
        <f ca="1">IF(T154="",0,SUM(X154:Z154))</f>
        <v>18</v>
      </c>
      <c r="AC154" s="68">
        <f ca="1">IF(T154="","",SUM(V154,AA154))</f>
        <v>18</v>
      </c>
      <c r="AF154" s="68">
        <f ca="1">IF($T154="","",SUMIF(Lineups!$AF$59:$AF$108,$T154,Lineups!$AJ$59:$AJ$108))</f>
        <v>0</v>
      </c>
      <c r="AH154" s="68">
        <f ca="1">IF(T154="","",SUM(AC154,AF154))</f>
        <v>18</v>
      </c>
    </row>
    <row r="155" spans="1:35">
      <c r="A155" s="119">
        <f t="shared" si="101"/>
        <v>2</v>
      </c>
      <c r="B155" s="279" t="str">
        <f t="shared" si="102"/>
        <v>4</v>
      </c>
      <c r="C155" s="279" t="str">
        <f t="shared" si="102"/>
        <v>CoCo Sparx</v>
      </c>
      <c r="D155" s="279">
        <f ca="1">IF($B155="","",SUMIF(Lineups!$B$59:$B$108,$B155,Lineups!$R$59:$R$108))</f>
        <v>0</v>
      </c>
      <c r="F155" s="280">
        <f ca="1">IF($B155="","",SUMIF(Lineups!$E$59:$E$108,$B155,Lineups!$R$59:$R$108))</f>
        <v>4</v>
      </c>
      <c r="G155" s="280">
        <f ca="1">IF($B155="","",SUMIF(Lineups!$H$59:$H$108,$B155,Lineups!$R$59:$R$108))</f>
        <v>13</v>
      </c>
      <c r="H155" s="280">
        <f ca="1">IF($B155="","",SUMIF(Lineups!$K$59:$K$108,$B155,Lineups!$R$59:$R$108))</f>
        <v>7</v>
      </c>
      <c r="I155" s="279">
        <f t="shared" ref="I155:I169" ca="1" si="105">IF(B155="","",SUM(F155:H155))</f>
        <v>24</v>
      </c>
      <c r="K155" s="279">
        <f t="shared" ref="K155:K169" ca="1" si="106">IF(B155="","",SUM(D155,I155))</f>
        <v>24</v>
      </c>
      <c r="N155" s="279">
        <f ca="1">IF($B155="","",SUMIF(Lineups!$N$59:$N$108,$B155,Lineups!$R$59:$R$108))</f>
        <v>0</v>
      </c>
      <c r="P155" s="279">
        <f t="shared" ref="P155:P169" ca="1" si="107">IF(B155="","",SUM(K155,N155))</f>
        <v>24</v>
      </c>
      <c r="S155" s="119">
        <f t="shared" si="103"/>
        <v>2</v>
      </c>
      <c r="T155" s="279" t="str">
        <f t="shared" si="104"/>
        <v>3CC</v>
      </c>
      <c r="U155" s="279" t="str">
        <f t="shared" si="104"/>
        <v>Roxanna Hardplace</v>
      </c>
      <c r="V155" s="279">
        <f ca="1">SUMIF(Lineups!$T$59:$T$108,$T155,Lineups!$AJ$59:$AJ$108)</f>
        <v>13</v>
      </c>
      <c r="X155" s="280">
        <f ca="1">IF($T155="",0,SUMIF(Lineups!$W$59:$W$108,$T155,Lineups!$AJ$59:$AJ$108))</f>
        <v>0</v>
      </c>
      <c r="Y155" s="280">
        <f ca="1">IF($T155="",0,SUMIF(Lineups!$Z$59:$Z$108,$T155,Lineups!$AJ$59:$AJ$108))</f>
        <v>0</v>
      </c>
      <c r="Z155" s="280">
        <f ca="1">IF($T155=0,0,SUMIF(Lineups!$AC$59:$AC$108,$T155,Lineups!$AJ$59:$AJ$108))</f>
        <v>0</v>
      </c>
      <c r="AA155" s="279">
        <f t="shared" ref="AA155:AA173" si="108">IF(T155="",0,SUM(X155:Z155))</f>
        <v>0</v>
      </c>
      <c r="AC155" s="279">
        <f t="shared" ref="AC155:AC169" ca="1" si="109">IF(T155="","",SUM(V155,AA155))</f>
        <v>13</v>
      </c>
      <c r="AF155" s="279">
        <f ca="1">IF($T155="","",SUMIF(Lineups!$AF$59:$AF$108,$T155,Lineups!$AJ$59:$AJ$108))</f>
        <v>8</v>
      </c>
      <c r="AH155" s="279">
        <f t="shared" ref="AH155:AH169" ca="1" si="110">IF(T155="","",SUM(AC155,AF155))</f>
        <v>21</v>
      </c>
    </row>
    <row r="156" spans="1:35">
      <c r="A156" s="115">
        <f t="shared" si="101"/>
        <v>3</v>
      </c>
      <c r="B156" s="68" t="str">
        <f t="shared" si="102"/>
        <v>10</v>
      </c>
      <c r="C156" s="68" t="str">
        <f t="shared" si="102"/>
        <v>Take-Out</v>
      </c>
      <c r="D156" s="68">
        <f ca="1">IF($B156="","",SUMIF(Lineups!$B$59:$B$108,$B156,Lineups!$R$59:$R$108))</f>
        <v>0</v>
      </c>
      <c r="F156" s="280">
        <f ca="1">IF($B156="","",SUMIF(Lineups!$E$59:$E$108,$B156,Lineups!$R$59:$R$108))</f>
        <v>1</v>
      </c>
      <c r="G156" s="280">
        <f ca="1">IF($B156="","",SUMIF(Lineups!$H$59:$H$108,$B156,Lineups!$R$59:$R$108))</f>
        <v>4</v>
      </c>
      <c r="H156" s="280">
        <f ca="1">IF($B156="","",SUMIF(Lineups!$K$59:$K$108,$B156,Lineups!$R$59:$R$108))</f>
        <v>0</v>
      </c>
      <c r="I156" s="68">
        <f t="shared" ca="1" si="105"/>
        <v>5</v>
      </c>
      <c r="K156" s="68">
        <f t="shared" ca="1" si="106"/>
        <v>5</v>
      </c>
      <c r="N156" s="68">
        <f ca="1">IF($B156="","",SUMIF(Lineups!$N$59:$N$108,$B156,Lineups!$R$59:$R$108))</f>
        <v>0</v>
      </c>
      <c r="P156" s="68">
        <f t="shared" ca="1" si="107"/>
        <v>5</v>
      </c>
      <c r="S156" s="115">
        <f t="shared" si="103"/>
        <v>3</v>
      </c>
      <c r="T156" s="68" t="str">
        <f t="shared" si="104"/>
        <v>5</v>
      </c>
      <c r="U156" s="68" t="str">
        <f t="shared" si="104"/>
        <v>Sista Slit'chya</v>
      </c>
      <c r="V156" s="68">
        <f ca="1">SUMIF(Lineups!$T$59:$T$108,$T156,Lineups!$AJ$59:$AJ$108)</f>
        <v>0</v>
      </c>
      <c r="X156" s="280">
        <f ca="1">IF($T156="",0,SUMIF(Lineups!$W$59:$W$108,$T156,Lineups!$AJ$59:$AJ$108))</f>
        <v>0</v>
      </c>
      <c r="Y156" s="280">
        <f ca="1">IF($T156="",0,SUMIF(Lineups!$Z$59:$Z$108,$T156,Lineups!$AJ$59:$AJ$108))</f>
        <v>0</v>
      </c>
      <c r="Z156" s="280">
        <f ca="1">IF($T156=0,0,SUMIF(Lineups!$AC$59:$AC$108,$T156,Lineups!$AJ$59:$AJ$108))</f>
        <v>0</v>
      </c>
      <c r="AA156" s="68">
        <f t="shared" si="108"/>
        <v>0</v>
      </c>
      <c r="AC156" s="68">
        <f t="shared" si="109"/>
        <v>0</v>
      </c>
      <c r="AF156" s="68">
        <f ca="1">IF($T156="","",SUMIF(Lineups!$AF$59:$AF$108,$T156,Lineups!$AJ$59:$AJ$108))</f>
        <v>24</v>
      </c>
      <c r="AH156" s="68">
        <f t="shared" ca="1" si="110"/>
        <v>24</v>
      </c>
    </row>
    <row r="157" spans="1:35">
      <c r="A157" s="119">
        <f t="shared" si="101"/>
        <v>4</v>
      </c>
      <c r="B157" s="279" t="str">
        <f t="shared" si="102"/>
        <v>16</v>
      </c>
      <c r="C157" s="279" t="str">
        <f t="shared" si="102"/>
        <v>Killustrator</v>
      </c>
      <c r="D157" s="279">
        <f ca="1">IF($B157="","",SUMIF(Lineups!$B$59:$B$108,$B157,Lineups!$R$59:$R$108))</f>
        <v>0</v>
      </c>
      <c r="F157" s="280">
        <f ca="1">IF($B157="","",SUMIF(Lineups!$E$59:$E$108,$B157,Lineups!$R$59:$R$108))</f>
        <v>7</v>
      </c>
      <c r="G157" s="280">
        <f ca="1">IF($B157="","",SUMIF(Lineups!$H$59:$H$108,$B157,Lineups!$R$59:$R$108))</f>
        <v>0</v>
      </c>
      <c r="H157" s="280">
        <f ca="1">IF($B157="","",SUMIF(Lineups!$K$59:$K$108,$B157,Lineups!$R$59:$R$108))</f>
        <v>0</v>
      </c>
      <c r="I157" s="279">
        <f t="shared" ca="1" si="105"/>
        <v>7</v>
      </c>
      <c r="K157" s="279">
        <f t="shared" ca="1" si="106"/>
        <v>7</v>
      </c>
      <c r="N157" s="279">
        <f ca="1">IF($B157="","",SUMIF(Lineups!$N$59:$N$108,$B157,Lineups!$R$59:$R$108))</f>
        <v>0</v>
      </c>
      <c r="P157" s="279">
        <f t="shared" ca="1" si="107"/>
        <v>7</v>
      </c>
      <c r="S157" s="119">
        <f t="shared" si="103"/>
        <v>4</v>
      </c>
      <c r="T157" s="279" t="str">
        <f t="shared" si="104"/>
        <v>6</v>
      </c>
      <c r="U157" s="279" t="str">
        <f t="shared" si="104"/>
        <v>Elle McFearsome</v>
      </c>
      <c r="V157" s="279">
        <f ca="1">SUMIF(Lineups!$T$59:$T$108,$T157,Lineups!$AJ$59:$AJ$108)</f>
        <v>40</v>
      </c>
      <c r="X157" s="280">
        <f ca="1">IF($T157="",0,SUMIF(Lineups!$W$59:$W$108,$T157,Lineups!$AJ$59:$AJ$108))</f>
        <v>0</v>
      </c>
      <c r="Y157" s="280">
        <f ca="1">IF($T157="",0,SUMIF(Lineups!$Z$59:$Z$108,$T157,Lineups!$AJ$59:$AJ$108))</f>
        <v>0</v>
      </c>
      <c r="Z157" s="280">
        <f ca="1">IF($T157=0,0,SUMIF(Lineups!$AC$59:$AC$108,$T157,Lineups!$AJ$59:$AJ$108))</f>
        <v>0</v>
      </c>
      <c r="AA157" s="279">
        <f t="shared" si="108"/>
        <v>0</v>
      </c>
      <c r="AC157" s="279">
        <f t="shared" ca="1" si="109"/>
        <v>40</v>
      </c>
      <c r="AF157" s="279">
        <f ca="1">IF($T157="","",SUMIF(Lineups!$AF$59:$AF$108,$T157,Lineups!$AJ$59:$AJ$108))</f>
        <v>0</v>
      </c>
      <c r="AH157" s="279">
        <f t="shared" ca="1" si="110"/>
        <v>40</v>
      </c>
    </row>
    <row r="158" spans="1:35">
      <c r="A158" s="115">
        <f t="shared" si="101"/>
        <v>5</v>
      </c>
      <c r="B158" s="68" t="str">
        <f t="shared" si="102"/>
        <v>45</v>
      </c>
      <c r="C158" s="68" t="str">
        <f t="shared" si="102"/>
        <v>Halochic</v>
      </c>
      <c r="D158" s="68">
        <f ca="1">IF($B158="","",SUMIF(Lineups!$B$59:$B$108,$B158,Lineups!$R$59:$R$108))</f>
        <v>0</v>
      </c>
      <c r="F158" s="280">
        <f ca="1">IF($B158="","",SUMIF(Lineups!$E$59:$E$108,$B158,Lineups!$R$59:$R$108))</f>
        <v>0</v>
      </c>
      <c r="G158" s="280">
        <f ca="1">IF($B158="","",SUMIF(Lineups!$H$59:$H$108,$B158,Lineups!$R$59:$R$108))</f>
        <v>0</v>
      </c>
      <c r="H158" s="280">
        <f ca="1">IF($B158="","",SUMIF(Lineups!$K$59:$K$108,$B158,Lineups!$R$59:$R$108))</f>
        <v>7</v>
      </c>
      <c r="I158" s="68">
        <f t="shared" ca="1" si="105"/>
        <v>7</v>
      </c>
      <c r="K158" s="68">
        <f t="shared" ca="1" si="106"/>
        <v>7</v>
      </c>
      <c r="N158" s="68">
        <f ca="1">IF($B158="","",SUMIF(Lineups!$N$59:$N$108,$B158,Lineups!$R$59:$R$108))</f>
        <v>0</v>
      </c>
      <c r="P158" s="68">
        <f t="shared" ca="1" si="107"/>
        <v>7</v>
      </c>
      <c r="S158" s="115">
        <f t="shared" si="103"/>
        <v>5</v>
      </c>
      <c r="T158" s="68" t="str">
        <f t="shared" si="104"/>
        <v>10</v>
      </c>
      <c r="U158" s="68" t="str">
        <f t="shared" si="104"/>
        <v>Rock Candy</v>
      </c>
      <c r="V158" s="68">
        <f ca="1">SUMIF(Lineups!$T$59:$T$108,$T158,Lineups!$AJ$59:$AJ$108)</f>
        <v>2</v>
      </c>
      <c r="X158" s="280">
        <f ca="1">IF($T158="",0,SUMIF(Lineups!$W$59:$W$108,$T158,Lineups!$AJ$59:$AJ$108))</f>
        <v>0</v>
      </c>
      <c r="Y158" s="280">
        <f ca="1">IF($T158="",0,SUMIF(Lineups!$Z$59:$Z$108,$T158,Lineups!$AJ$59:$AJ$108))</f>
        <v>0</v>
      </c>
      <c r="Z158" s="280">
        <f ca="1">IF($T158=0,0,SUMIF(Lineups!$AC$59:$AC$108,$T158,Lineups!$AJ$59:$AJ$108))</f>
        <v>0</v>
      </c>
      <c r="AA158" s="68">
        <f t="shared" si="108"/>
        <v>0</v>
      </c>
      <c r="AC158" s="68">
        <f t="shared" ca="1" si="109"/>
        <v>2</v>
      </c>
      <c r="AF158" s="68">
        <f ca="1">IF($T158="","",SUMIF(Lineups!$AF$59:$AF$108,$T158,Lineups!$AJ$59:$AJ$108))</f>
        <v>0</v>
      </c>
      <c r="AH158" s="68">
        <f t="shared" ca="1" si="110"/>
        <v>2</v>
      </c>
    </row>
    <row r="159" spans="1:35">
      <c r="A159" s="119">
        <f t="shared" si="101"/>
        <v>6</v>
      </c>
      <c r="B159" s="279" t="str">
        <f t="shared" si="102"/>
        <v>47</v>
      </c>
      <c r="C159" s="279" t="str">
        <f t="shared" si="102"/>
        <v>Ivanna Destroya</v>
      </c>
      <c r="D159" s="279">
        <f ca="1">IF($B159="","",SUMIF(Lineups!$B$59:$B$108,$B159,Lineups!$R$59:$R$108))</f>
        <v>14</v>
      </c>
      <c r="F159" s="280">
        <f ca="1">IF($B159="","",SUMIF(Lineups!$E$59:$E$108,$B159,Lineups!$R$59:$R$108))</f>
        <v>0</v>
      </c>
      <c r="G159" s="280">
        <f ca="1">IF($B159="","",SUMIF(Lineups!$H$59:$H$108,$B159,Lineups!$R$59:$R$108))</f>
        <v>0</v>
      </c>
      <c r="H159" s="280">
        <f ca="1">IF($B159="","",SUMIF(Lineups!$K$59:$K$108,$B159,Lineups!$R$59:$R$108))</f>
        <v>0</v>
      </c>
      <c r="I159" s="279">
        <f t="shared" si="105"/>
        <v>0</v>
      </c>
      <c r="K159" s="279">
        <f t="shared" ca="1" si="106"/>
        <v>14</v>
      </c>
      <c r="N159" s="279">
        <f ca="1">IF($B159="","",SUMIF(Lineups!$N$59:$N$108,$B159,Lineups!$R$59:$R$108))</f>
        <v>0</v>
      </c>
      <c r="P159" s="279">
        <f t="shared" ca="1" si="107"/>
        <v>14</v>
      </c>
      <c r="S159" s="119">
        <f t="shared" si="103"/>
        <v>6</v>
      </c>
      <c r="T159" s="279" t="str">
        <f t="shared" si="104"/>
        <v>28</v>
      </c>
      <c r="U159" s="279" t="str">
        <f t="shared" si="104"/>
        <v>Racer McChaseHer</v>
      </c>
      <c r="V159" s="279">
        <f ca="1">SUMIF(Lineups!$T$59:$T$108,$T159,Lineups!$AJ$59:$AJ$108)</f>
        <v>0</v>
      </c>
      <c r="X159" s="280">
        <f ca="1">IF($T159="",0,SUMIF(Lineups!$W$59:$W$108,$T159,Lineups!$AJ$59:$AJ$108))</f>
        <v>2</v>
      </c>
      <c r="Y159" s="280">
        <f ca="1">IF($T159="",0,SUMIF(Lineups!$Z$59:$Z$108,$T159,Lineups!$AJ$59:$AJ$108))</f>
        <v>0</v>
      </c>
      <c r="Z159" s="280">
        <f ca="1">IF($T159=0,0,SUMIF(Lineups!$AC$59:$AC$108,$T159,Lineups!$AJ$59:$AJ$108))</f>
        <v>4</v>
      </c>
      <c r="AA159" s="279">
        <f t="shared" ca="1" si="108"/>
        <v>6</v>
      </c>
      <c r="AC159" s="279">
        <f t="shared" ca="1" si="109"/>
        <v>6</v>
      </c>
      <c r="AF159" s="279">
        <f ca="1">IF($T159="","",SUMIF(Lineups!$AF$59:$AF$108,$T159,Lineups!$AJ$59:$AJ$108))</f>
        <v>10</v>
      </c>
      <c r="AH159" s="279">
        <f t="shared" ca="1" si="110"/>
        <v>16</v>
      </c>
    </row>
    <row r="160" spans="1:35">
      <c r="A160" s="115">
        <f t="shared" si="101"/>
        <v>7</v>
      </c>
      <c r="B160" s="68" t="str">
        <f t="shared" si="102"/>
        <v>53</v>
      </c>
      <c r="C160" s="68" t="str">
        <f t="shared" si="102"/>
        <v>Soul Eater</v>
      </c>
      <c r="D160" s="68">
        <f ca="1">IF($B160="","",SUMIF(Lineups!$B$59:$B$108,$B160,Lineups!$R$59:$R$108))</f>
        <v>15</v>
      </c>
      <c r="F160" s="280">
        <f ca="1">IF($B160="","",SUMIF(Lineups!$E$59:$E$108,$B160,Lineups!$R$59:$R$108))</f>
        <v>0</v>
      </c>
      <c r="G160" s="280">
        <f ca="1">IF($B160="","",SUMIF(Lineups!$H$59:$H$108,$B160,Lineups!$R$59:$R$108))</f>
        <v>0</v>
      </c>
      <c r="H160" s="280">
        <f ca="1">IF($B160="","",SUMIF(Lineups!$K$59:$K$108,$B160,Lineups!$R$59:$R$108))</f>
        <v>4</v>
      </c>
      <c r="I160" s="68">
        <f t="shared" ca="1" si="105"/>
        <v>4</v>
      </c>
      <c r="K160" s="68">
        <f t="shared" ca="1" si="106"/>
        <v>19</v>
      </c>
      <c r="N160" s="68">
        <f ca="1">IF($B160="","",SUMIF(Lineups!$N$59:$N$108,$B160,Lineups!$R$59:$R$108))</f>
        <v>0</v>
      </c>
      <c r="P160" s="68">
        <f t="shared" ca="1" si="107"/>
        <v>19</v>
      </c>
      <c r="S160" s="115">
        <f t="shared" si="103"/>
        <v>7</v>
      </c>
      <c r="T160" s="68" t="str">
        <f t="shared" si="104"/>
        <v>33 1/3</v>
      </c>
      <c r="U160" s="68" t="str">
        <f t="shared" si="104"/>
        <v>Cookie Rumble</v>
      </c>
      <c r="V160" s="68">
        <f ca="1">SUMIF(Lineups!$T$59:$T$108,$T160,Lineups!$AJ$59:$AJ$108)</f>
        <v>0</v>
      </c>
      <c r="X160" s="280">
        <f ca="1">IF($T160="",0,SUMIF(Lineups!$W$59:$W$108,$T160,Lineups!$AJ$59:$AJ$108))</f>
        <v>23</v>
      </c>
      <c r="Y160" s="280">
        <f ca="1">IF($T160="",0,SUMIF(Lineups!$Z$59:$Z$108,$T160,Lineups!$AJ$59:$AJ$108))</f>
        <v>14</v>
      </c>
      <c r="Z160" s="280">
        <f ca="1">IF($T160=0,0,SUMIF(Lineups!$AC$59:$AC$108,$T160,Lineups!$AJ$59:$AJ$108))</f>
        <v>0</v>
      </c>
      <c r="AA160" s="68">
        <f t="shared" ca="1" si="108"/>
        <v>37</v>
      </c>
      <c r="AC160" s="68">
        <f t="shared" ca="1" si="109"/>
        <v>37</v>
      </c>
      <c r="AF160" s="68">
        <f ca="1">IF($T160="","",SUMIF(Lineups!$AF$59:$AF$108,$T160,Lineups!$AJ$59:$AJ$108))</f>
        <v>4</v>
      </c>
      <c r="AH160" s="68">
        <f t="shared" ca="1" si="110"/>
        <v>41</v>
      </c>
    </row>
    <row r="161" spans="1:35">
      <c r="A161" s="119">
        <f t="shared" si="101"/>
        <v>8</v>
      </c>
      <c r="B161" s="279" t="str">
        <f t="shared" si="102"/>
        <v>71</v>
      </c>
      <c r="C161" s="279" t="str">
        <f t="shared" si="102"/>
        <v>e. gargiulo</v>
      </c>
      <c r="D161" s="279">
        <f ca="1">IF($B161="","",SUMIF(Lineups!$B$59:$B$108,$B161,Lineups!$R$59:$R$108))</f>
        <v>0</v>
      </c>
      <c r="F161" s="280">
        <f ca="1">IF($B161="","",SUMIF(Lineups!$E$59:$E$108,$B161,Lineups!$R$59:$R$108))</f>
        <v>0</v>
      </c>
      <c r="G161" s="280">
        <f ca="1">IF($B161="","",SUMIF(Lineups!$H$59:$H$108,$B161,Lineups!$R$59:$R$108))</f>
        <v>0</v>
      </c>
      <c r="H161" s="280">
        <f ca="1">IF($B161="","",SUMIF(Lineups!$K$59:$K$108,$B161,Lineups!$R$59:$R$108))</f>
        <v>0</v>
      </c>
      <c r="I161" s="279">
        <f t="shared" si="105"/>
        <v>0</v>
      </c>
      <c r="K161" s="279">
        <f t="shared" si="106"/>
        <v>0</v>
      </c>
      <c r="N161" s="279">
        <f ca="1">IF($B161="","",SUMIF(Lineups!$N$59:$N$108,$B161,Lineups!$R$59:$R$108))</f>
        <v>12</v>
      </c>
      <c r="P161" s="279">
        <f t="shared" ca="1" si="107"/>
        <v>12</v>
      </c>
      <c r="S161" s="119">
        <f t="shared" si="103"/>
        <v>8</v>
      </c>
      <c r="T161" s="279" t="str">
        <f t="shared" si="104"/>
        <v>46</v>
      </c>
      <c r="U161" s="279" t="str">
        <f t="shared" si="104"/>
        <v>Fatal Femme</v>
      </c>
      <c r="V161" s="279">
        <f ca="1">SUMIF(Lineups!$T$59:$T$108,$T161,Lineups!$AJ$59:$AJ$108)</f>
        <v>0</v>
      </c>
      <c r="X161" s="280">
        <f ca="1">IF($T161="",0,SUMIF(Lineups!$W$59:$W$108,$T161,Lineups!$AJ$59:$AJ$108))</f>
        <v>9</v>
      </c>
      <c r="Y161" s="280">
        <f ca="1">IF($T161="",0,SUMIF(Lineups!$Z$59:$Z$108,$T161,Lineups!$AJ$59:$AJ$108))</f>
        <v>0</v>
      </c>
      <c r="Z161" s="280">
        <f ca="1">IF($T161=0,0,SUMIF(Lineups!$AC$59:$AC$108,$T161,Lineups!$AJ$59:$AJ$108))</f>
        <v>19</v>
      </c>
      <c r="AA161" s="279">
        <f t="shared" ca="1" si="108"/>
        <v>28</v>
      </c>
      <c r="AC161" s="279">
        <f t="shared" ca="1" si="109"/>
        <v>28</v>
      </c>
      <c r="AF161" s="279">
        <f ca="1">IF($T161="","",SUMIF(Lineups!$AF$59:$AF$108,$T161,Lineups!$AJ$59:$AJ$108))</f>
        <v>0</v>
      </c>
      <c r="AH161" s="279">
        <f t="shared" ca="1" si="110"/>
        <v>28</v>
      </c>
    </row>
    <row r="162" spans="1:35">
      <c r="A162" s="115">
        <f t="shared" si="101"/>
        <v>9</v>
      </c>
      <c r="B162" s="68" t="str">
        <f t="shared" si="102"/>
        <v>68</v>
      </c>
      <c r="C162" s="68" t="str">
        <f t="shared" si="102"/>
        <v>Stroker Ace</v>
      </c>
      <c r="D162" s="68">
        <f ca="1">IF($B162="","",SUMIF(Lineups!$B$59:$B$108,$B162,Lineups!$R$59:$R$108))</f>
        <v>0</v>
      </c>
      <c r="F162" s="280">
        <f ca="1">IF($B162="","",SUMIF(Lineups!$E$59:$E$108,$B162,Lineups!$R$59:$R$108))</f>
        <v>0</v>
      </c>
      <c r="G162" s="280">
        <f ca="1">IF($B162="","",SUMIF(Lineups!$H$59:$H$108,$B162,Lineups!$R$59:$R$108))</f>
        <v>0</v>
      </c>
      <c r="H162" s="280">
        <f ca="1">IF($B162="","",SUMIF(Lineups!$K$59:$K$108,$B162,Lineups!$R$59:$R$108))</f>
        <v>0</v>
      </c>
      <c r="I162" s="68">
        <f t="shared" si="105"/>
        <v>0</v>
      </c>
      <c r="K162" s="68">
        <f t="shared" si="106"/>
        <v>0</v>
      </c>
      <c r="N162" s="68">
        <f ca="1">IF($B162="","",SUMIF(Lineups!$N$59:$N$108,$B162,Lineups!$R$59:$R$108))</f>
        <v>2</v>
      </c>
      <c r="P162" s="68">
        <f t="shared" ca="1" si="107"/>
        <v>2</v>
      </c>
      <c r="S162" s="115">
        <f t="shared" si="103"/>
        <v>9</v>
      </c>
      <c r="T162" s="68" t="str">
        <f t="shared" si="104"/>
        <v>68</v>
      </c>
      <c r="U162" s="68" t="str">
        <f t="shared" si="104"/>
        <v>Summers Eve-L</v>
      </c>
      <c r="V162" s="68">
        <f ca="1">SUMIF(Lineups!$T$59:$T$108,$T162,Lineups!$AJ$59:$AJ$108)</f>
        <v>0</v>
      </c>
      <c r="X162" s="280">
        <f ca="1">IF($T162="",0,SUMIF(Lineups!$W$59:$W$108,$T162,Lineups!$AJ$59:$AJ$108))</f>
        <v>4</v>
      </c>
      <c r="Y162" s="280">
        <f ca="1">IF($T162="",0,SUMIF(Lineups!$Z$59:$Z$108,$T162,Lineups!$AJ$59:$AJ$108))</f>
        <v>0</v>
      </c>
      <c r="Z162" s="280">
        <f ca="1">IF($T162=0,0,SUMIF(Lineups!$AC$59:$AC$108,$T162,Lineups!$AJ$59:$AJ$108))</f>
        <v>24</v>
      </c>
      <c r="AA162" s="68">
        <f t="shared" ca="1" si="108"/>
        <v>28</v>
      </c>
      <c r="AC162" s="68">
        <f t="shared" ca="1" si="109"/>
        <v>28</v>
      </c>
      <c r="AF162" s="68">
        <f ca="1">IF($T162="","",SUMIF(Lineups!$AF$59:$AF$108,$T162,Lineups!$AJ$59:$AJ$108))</f>
        <v>0</v>
      </c>
      <c r="AH162" s="68">
        <f t="shared" ca="1" si="110"/>
        <v>28</v>
      </c>
    </row>
    <row r="163" spans="1:35">
      <c r="A163" s="119">
        <f t="shared" si="101"/>
        <v>10</v>
      </c>
      <c r="B163" s="279" t="str">
        <f t="shared" si="102"/>
        <v>69</v>
      </c>
      <c r="C163" s="279" t="str">
        <f t="shared" si="102"/>
        <v>Dagney Taghurt</v>
      </c>
      <c r="D163" s="279">
        <f ca="1">IF($B163="","",SUMIF(Lineups!$B$59:$B$108,$B163,Lineups!$R$59:$R$108))</f>
        <v>0</v>
      </c>
      <c r="F163" s="280">
        <f ca="1">IF($B163="","",SUMIF(Lineups!$E$59:$E$108,$B163,Lineups!$R$59:$R$108))</f>
        <v>0</v>
      </c>
      <c r="G163" s="280">
        <f ca="1">IF($B163="","",SUMIF(Lineups!$H$59:$H$108,$B163,Lineups!$R$59:$R$108))</f>
        <v>0</v>
      </c>
      <c r="H163" s="280">
        <f ca="1">IF($B163="","",SUMIF(Lineups!$K$59:$K$108,$B163,Lineups!$R$59:$R$108))</f>
        <v>0</v>
      </c>
      <c r="I163" s="279">
        <f t="shared" ca="1" si="105"/>
        <v>0</v>
      </c>
      <c r="K163" s="279">
        <f t="shared" ca="1" si="106"/>
        <v>0</v>
      </c>
      <c r="N163" s="279">
        <f ca="1">IF($B163="","",SUMIF(Lineups!$N$59:$N$108,$B163,Lineups!$R$59:$R$108))</f>
        <v>0</v>
      </c>
      <c r="P163" s="279">
        <f t="shared" ca="1" si="107"/>
        <v>0</v>
      </c>
      <c r="S163" s="119">
        <f t="shared" si="103"/>
        <v>10</v>
      </c>
      <c r="T163" s="279" t="str">
        <f t="shared" si="104"/>
        <v>I75</v>
      </c>
      <c r="U163" s="279" t="str">
        <f t="shared" si="104"/>
        <v>Diesel Doll</v>
      </c>
      <c r="V163" s="279">
        <f ca="1">SUMIF(Lineups!$T$59:$T$108,$T163,Lineups!$AJ$59:$AJ$108)</f>
        <v>0</v>
      </c>
      <c r="X163" s="280">
        <f ca="1">IF($T163="",0,SUMIF(Lineups!$W$59:$W$108,$T163,Lineups!$AJ$59:$AJ$108))</f>
        <v>0</v>
      </c>
      <c r="Y163" s="280">
        <f ca="1">IF($T163="",0,SUMIF(Lineups!$Z$59:$Z$108,$T163,Lineups!$AJ$59:$AJ$108))</f>
        <v>1</v>
      </c>
      <c r="Z163" s="280">
        <f ca="1">IF($T163=0,0,SUMIF(Lineups!$AC$59:$AC$108,$T163,Lineups!$AJ$59:$AJ$108))</f>
        <v>2</v>
      </c>
      <c r="AA163" s="279">
        <f t="shared" ca="1" si="108"/>
        <v>3</v>
      </c>
      <c r="AC163" s="279">
        <f t="shared" ca="1" si="109"/>
        <v>3</v>
      </c>
      <c r="AF163" s="279">
        <f ca="1">IF($T163="","",SUMIF(Lineups!$AF$59:$AF$108,$T163,Lineups!$AJ$59:$AJ$108))</f>
        <v>0</v>
      </c>
      <c r="AH163" s="279">
        <f t="shared" ca="1" si="110"/>
        <v>3</v>
      </c>
    </row>
    <row r="164" spans="1:35">
      <c r="A164" s="115">
        <f t="shared" si="101"/>
        <v>11</v>
      </c>
      <c r="B164" s="68" t="str">
        <f t="shared" si="102"/>
        <v>80mph</v>
      </c>
      <c r="C164" s="68" t="str">
        <f t="shared" si="102"/>
        <v>Pretty Scarrie</v>
      </c>
      <c r="D164" s="68">
        <f ca="1">IF($B164="","",SUMIF(Lineups!$B$59:$B$108,$B164,Lineups!$R$59:$R$108))</f>
        <v>0</v>
      </c>
      <c r="F164" s="280">
        <f ca="1">IF($B164="","",SUMIF(Lineups!$E$59:$E$108,$B164,Lineups!$R$59:$R$108))</f>
        <v>0</v>
      </c>
      <c r="G164" s="280">
        <f ca="1">IF($B164="","",SUMIF(Lineups!$H$59:$H$108,$B164,Lineups!$R$59:$R$108))</f>
        <v>0</v>
      </c>
      <c r="H164" s="280">
        <f ca="1">IF($B164="","",SUMIF(Lineups!$K$59:$K$108,$B164,Lineups!$R$59:$R$108))</f>
        <v>0</v>
      </c>
      <c r="I164" s="68">
        <f t="shared" si="105"/>
        <v>0</v>
      </c>
      <c r="K164" s="68">
        <f t="shared" si="106"/>
        <v>0</v>
      </c>
      <c r="N164" s="68">
        <f ca="1">IF($B164="","",SUMIF(Lineups!$N$59:$N$108,$B164,Lineups!$R$59:$R$108))</f>
        <v>0</v>
      </c>
      <c r="P164" s="68">
        <f t="shared" si="107"/>
        <v>0</v>
      </c>
      <c r="S164" s="115">
        <f t="shared" si="103"/>
        <v>11</v>
      </c>
      <c r="T164" s="68" t="str">
        <f t="shared" si="104"/>
        <v>100</v>
      </c>
      <c r="U164" s="68" t="str">
        <f t="shared" si="104"/>
        <v>Polly Fester</v>
      </c>
      <c r="V164" s="68">
        <f ca="1">SUMIF(Lineups!$T$59:$T$108,$T164,Lineups!$AJ$59:$AJ$108)</f>
        <v>0</v>
      </c>
      <c r="X164" s="280">
        <f ca="1">IF($T164="",0,SUMIF(Lineups!$W$59:$W$108,$T164,Lineups!$AJ$59:$AJ$108))</f>
        <v>1</v>
      </c>
      <c r="Y164" s="280">
        <f ca="1">IF($T164="",0,SUMIF(Lineups!$Z$59:$Z$108,$T164,Lineups!$AJ$59:$AJ$108))</f>
        <v>39</v>
      </c>
      <c r="Z164" s="280">
        <f ca="1">IF($T164=0,0,SUMIF(Lineups!$AC$59:$AC$108,$T164,Lineups!$AJ$59:$AJ$108))</f>
        <v>0</v>
      </c>
      <c r="AA164" s="68">
        <f t="shared" ca="1" si="108"/>
        <v>40</v>
      </c>
      <c r="AC164" s="68">
        <f t="shared" ca="1" si="109"/>
        <v>40</v>
      </c>
      <c r="AF164" s="68">
        <f ca="1">IF($T164="","",SUMIF(Lineups!$AF$59:$AF$108,$T164,Lineups!$AJ$59:$AJ$108))</f>
        <v>0</v>
      </c>
      <c r="AH164" s="68">
        <f t="shared" ca="1" si="110"/>
        <v>40</v>
      </c>
    </row>
    <row r="165" spans="1:35">
      <c r="A165" s="119">
        <f t="shared" si="101"/>
        <v>12</v>
      </c>
      <c r="B165" s="279" t="str">
        <f t="shared" si="102"/>
        <v>99</v>
      </c>
      <c r="C165" s="279" t="str">
        <f t="shared" si="102"/>
        <v>Skank Williams</v>
      </c>
      <c r="D165" s="279">
        <f ca="1">IF($B165="","",SUMIF(Lineups!$B$59:$B$108,$B165,Lineups!$R$59:$R$108))</f>
        <v>0</v>
      </c>
      <c r="F165" s="280">
        <f ca="1">IF($B165="","",SUMIF(Lineups!$E$59:$E$108,$B165,Lineups!$R$59:$R$108))</f>
        <v>0</v>
      </c>
      <c r="G165" s="280">
        <f ca="1">IF($B165="","",SUMIF(Lineups!$H$59:$H$108,$B165,Lineups!$R$59:$R$108))</f>
        <v>7</v>
      </c>
      <c r="H165" s="280">
        <f ca="1">IF($B165="","",SUMIF(Lineups!$K$59:$K$108,$B165,Lineups!$R$59:$R$108))</f>
        <v>0</v>
      </c>
      <c r="I165" s="279">
        <f t="shared" ca="1" si="105"/>
        <v>7</v>
      </c>
      <c r="K165" s="279">
        <f t="shared" ca="1" si="106"/>
        <v>7</v>
      </c>
      <c r="N165" s="279">
        <f ca="1">IF($B165="","",SUMIF(Lineups!$N$59:$N$108,$B165,Lineups!$R$59:$R$108))</f>
        <v>0</v>
      </c>
      <c r="P165" s="279">
        <f t="shared" ca="1" si="107"/>
        <v>7</v>
      </c>
      <c r="S165" s="119">
        <f t="shared" si="103"/>
        <v>12</v>
      </c>
      <c r="T165" s="279" t="str">
        <f t="shared" si="104"/>
        <v>303</v>
      </c>
      <c r="U165" s="279" t="str">
        <f t="shared" si="104"/>
        <v>Bruisie Siouxxx</v>
      </c>
      <c r="V165" s="279">
        <f ca="1">SUMIF(Lineups!$T$59:$T$108,$T165,Lineups!$AJ$59:$AJ$108)</f>
        <v>0</v>
      </c>
      <c r="X165" s="280">
        <f ca="1">IF($T165="",0,SUMIF(Lineups!$W$59:$W$108,$T165,Lineups!$AJ$59:$AJ$108))</f>
        <v>28</v>
      </c>
      <c r="Y165" s="280">
        <f ca="1">IF($T165="",0,SUMIF(Lineups!$Z$59:$Z$108,$T165,Lineups!$AJ$59:$AJ$108))</f>
        <v>9</v>
      </c>
      <c r="Z165" s="280">
        <f ca="1">IF($T165=0,0,SUMIF(Lineups!$AC$59:$AC$108,$T165,Lineups!$AJ$59:$AJ$108))</f>
        <v>0</v>
      </c>
      <c r="AA165" s="279">
        <f t="shared" ca="1" si="108"/>
        <v>37</v>
      </c>
      <c r="AC165" s="279">
        <f t="shared" ca="1" si="109"/>
        <v>37</v>
      </c>
      <c r="AF165" s="279">
        <f ca="1">IF($T165="","",SUMIF(Lineups!$AF$59:$AF$108,$T165,Lineups!$AJ$59:$AJ$108))</f>
        <v>0</v>
      </c>
      <c r="AH165" s="279">
        <f t="shared" ca="1" si="110"/>
        <v>37</v>
      </c>
    </row>
    <row r="166" spans="1:35">
      <c r="A166" s="115">
        <f t="shared" si="101"/>
        <v>13</v>
      </c>
      <c r="B166" s="68" t="str">
        <f t="shared" si="102"/>
        <v>96</v>
      </c>
      <c r="C166" s="68" t="str">
        <f t="shared" si="102"/>
        <v>Finnish-Her</v>
      </c>
      <c r="D166" s="68">
        <f ca="1">IF($B166="","",SUMIF(Lineups!$B$59:$B$108,$B166,Lineups!$R$59:$R$108))</f>
        <v>0</v>
      </c>
      <c r="F166" s="280">
        <f ca="1">IF($B166="","",SUMIF(Lineups!$E$59:$E$108,$B166,Lineups!$R$59:$R$108))</f>
        <v>10</v>
      </c>
      <c r="G166" s="280">
        <f ca="1">IF($B166="","",SUMIF(Lineups!$H$59:$H$108,$B166,Lineups!$R$59:$R$108))</f>
        <v>5</v>
      </c>
      <c r="H166" s="280">
        <f ca="1">IF($B166="","",SUMIF(Lineups!$K$59:$K$108,$B166,Lineups!$R$59:$R$108))</f>
        <v>1</v>
      </c>
      <c r="I166" s="68">
        <f t="shared" ca="1" si="105"/>
        <v>16</v>
      </c>
      <c r="K166" s="68">
        <f t="shared" ca="1" si="106"/>
        <v>16</v>
      </c>
      <c r="N166" s="68">
        <f ca="1">IF($B166="","",SUMIF(Lineups!$N$59:$N$108,$B166,Lineups!$R$59:$R$108))</f>
        <v>0</v>
      </c>
      <c r="P166" s="68">
        <f t="shared" ca="1" si="107"/>
        <v>16</v>
      </c>
      <c r="S166" s="115">
        <f t="shared" si="103"/>
        <v>13</v>
      </c>
      <c r="T166" s="68" t="str">
        <f t="shared" si="104"/>
        <v>989</v>
      </c>
      <c r="U166" s="68" t="str">
        <f t="shared" si="104"/>
        <v>Sarah Hipel</v>
      </c>
      <c r="V166" s="68">
        <f ca="1">SUMIF(Lineups!$T$59:$T$108,$T166,Lineups!$AJ$59:$AJ$108)</f>
        <v>0</v>
      </c>
      <c r="X166" s="280">
        <f ca="1">IF($T166="",0,SUMIF(Lineups!$W$59:$W$108,$T166,Lineups!$AJ$59:$AJ$108))</f>
        <v>0</v>
      </c>
      <c r="Y166" s="280">
        <f ca="1">IF($T166="",0,SUMIF(Lineups!$Z$59:$Z$108,$T166,Lineups!$AJ$59:$AJ$108))</f>
        <v>0</v>
      </c>
      <c r="Z166" s="280">
        <f ca="1">IF($T166=0,0,SUMIF(Lineups!$AC$59:$AC$108,$T166,Lineups!$AJ$59:$AJ$108))</f>
        <v>0</v>
      </c>
      <c r="AA166" s="68">
        <f t="shared" si="108"/>
        <v>0</v>
      </c>
      <c r="AC166" s="68">
        <f t="shared" si="109"/>
        <v>0</v>
      </c>
      <c r="AF166" s="68">
        <f ca="1">IF($T166="","",SUMIF(Lineups!$AF$59:$AF$108,$T166,Lineups!$AJ$59:$AJ$108))</f>
        <v>19</v>
      </c>
      <c r="AH166" s="68">
        <f t="shared" ca="1" si="110"/>
        <v>19</v>
      </c>
    </row>
    <row r="167" spans="1:35">
      <c r="A167" s="119">
        <f t="shared" si="101"/>
        <v>14</v>
      </c>
      <c r="B167" s="279" t="str">
        <f t="shared" si="102"/>
        <v>fish</v>
      </c>
      <c r="C167" s="279" t="str">
        <f t="shared" si="102"/>
        <v>Eva Lucien</v>
      </c>
      <c r="D167" s="279">
        <f ca="1">IF($B167="","",SUMIF(Lineups!$B$59:$B$108,$B167,Lineups!$R$59:$R$108))</f>
        <v>0</v>
      </c>
      <c r="F167" s="280">
        <f ca="1">IF($B167="","",SUMIF(Lineups!$E$59:$E$108,$B167,Lineups!$R$59:$R$108))</f>
        <v>0</v>
      </c>
      <c r="G167" s="280">
        <f ca="1">IF($B167="","",SUMIF(Lineups!$H$59:$H$108,$B167,Lineups!$R$59:$R$108))</f>
        <v>0</v>
      </c>
      <c r="H167" s="280">
        <f ca="1">IF($B167="","",SUMIF(Lineups!$K$59:$K$108,$B167,Lineups!$R$59:$R$108))</f>
        <v>0</v>
      </c>
      <c r="I167" s="279">
        <f t="shared" si="105"/>
        <v>0</v>
      </c>
      <c r="K167" s="279">
        <f t="shared" si="106"/>
        <v>0</v>
      </c>
      <c r="N167" s="279">
        <f ca="1">IF($B167="","",SUMIF(Lineups!$N$59:$N$108,$B167,Lineups!$R$59:$R$108))</f>
        <v>15</v>
      </c>
      <c r="P167" s="279">
        <f t="shared" ca="1" si="107"/>
        <v>15</v>
      </c>
      <c r="S167" s="119">
        <f t="shared" si="103"/>
        <v>14</v>
      </c>
      <c r="T167" s="279" t="str">
        <f t="shared" si="104"/>
        <v>247</v>
      </c>
      <c r="U167" s="279" t="str">
        <f t="shared" si="104"/>
        <v>boo d. livers</v>
      </c>
      <c r="V167" s="279">
        <f ca="1">SUMIF(Lineups!$T$59:$T$108,$T167,Lineups!$AJ$59:$AJ$108)</f>
        <v>0</v>
      </c>
      <c r="X167" s="280">
        <f ca="1">IF($T167="",0,SUMIF(Lineups!$W$59:$W$108,$T167,Lineups!$AJ$59:$AJ$108))</f>
        <v>0</v>
      </c>
      <c r="Y167" s="280">
        <f ca="1">IF($T167="",0,SUMIF(Lineups!$Z$59:$Z$108,$T167,Lineups!$AJ$59:$AJ$108))</f>
        <v>0</v>
      </c>
      <c r="Z167" s="280">
        <f ca="1">IF($T167=0,0,SUMIF(Lineups!$AC$59:$AC$108,$T167,Lineups!$AJ$59:$AJ$108))</f>
        <v>0</v>
      </c>
      <c r="AA167" s="279">
        <f t="shared" si="108"/>
        <v>0</v>
      </c>
      <c r="AC167" s="279">
        <f t="shared" si="109"/>
        <v>0</v>
      </c>
      <c r="AF167" s="279">
        <f ca="1">IF($T167="","",SUMIF(Lineups!$AF$59:$AF$108,$T167,Lineups!$AJ$59:$AJ$108))</f>
        <v>0</v>
      </c>
      <c r="AH167" s="279">
        <f t="shared" si="110"/>
        <v>0</v>
      </c>
    </row>
    <row r="168" spans="1:35">
      <c r="A168" s="115">
        <f t="shared" si="101"/>
        <v>15</v>
      </c>
      <c r="B168" s="68" t="str">
        <f t="shared" si="102"/>
        <v/>
      </c>
      <c r="C168" s="68" t="str">
        <f t="shared" si="102"/>
        <v/>
      </c>
      <c r="D168" s="68" t="str">
        <f ca="1">IF($B168="","",SUMIF(Lineups!$B$59:$B$108,$B168,Lineups!$R$59:$R$108))</f>
        <v/>
      </c>
      <c r="F168" s="280" t="str">
        <f ca="1">IF($B168="","",SUMIF(Lineups!$E$59:$E$108,$B168,Lineups!$R$59:$R$108))</f>
        <v/>
      </c>
      <c r="G168" s="280" t="str">
        <f ca="1">IF($B168="","",SUMIF(Lineups!$H$59:$H$108,$B168,Lineups!$R$59:$R$108))</f>
        <v/>
      </c>
      <c r="H168" s="280" t="str">
        <f ca="1">IF($B168="","",SUMIF(Lineups!$K$59:$K$108,$B168,Lineups!$R$59:$R$108))</f>
        <v/>
      </c>
      <c r="I168" s="68" t="str">
        <f t="shared" si="105"/>
        <v/>
      </c>
      <c r="K168" s="68" t="str">
        <f t="shared" si="106"/>
        <v/>
      </c>
      <c r="N168" s="68" t="str">
        <f ca="1">IF($B168="","",SUMIF(Lineups!$N$59:$N$108,$B168,Lineups!$R$59:$R$108))</f>
        <v/>
      </c>
      <c r="P168" s="68" t="str">
        <f t="shared" si="107"/>
        <v/>
      </c>
      <c r="S168" s="115">
        <f t="shared" si="103"/>
        <v>15</v>
      </c>
      <c r="T168" s="68" t="str">
        <f t="shared" si="104"/>
        <v/>
      </c>
      <c r="U168" s="68" t="str">
        <f t="shared" si="104"/>
        <v/>
      </c>
      <c r="V168" s="68">
        <f ca="1">SUMIF(Lineups!$T$59:$T$108,$T168,Lineups!$AJ$59:$AJ$108)</f>
        <v>0</v>
      </c>
      <c r="X168" s="280">
        <f ca="1">IF($T168="",0,SUMIF(Lineups!$W$59:$W$108,$T168,Lineups!$AJ$59:$AJ$108))</f>
        <v>0</v>
      </c>
      <c r="Y168" s="280">
        <f ca="1">IF($T168="",0,SUMIF(Lineups!$Z$59:$Z$108,$T168,Lineups!$AJ$59:$AJ$108))</f>
        <v>0</v>
      </c>
      <c r="Z168" s="280">
        <f ca="1">IF($T168=0,0,SUMIF(Lineups!$AC$59:$AC$108,$T168,Lineups!$AJ$59:$AJ$108))</f>
        <v>0</v>
      </c>
      <c r="AA168" s="68">
        <f t="shared" si="108"/>
        <v>0</v>
      </c>
      <c r="AC168" s="68" t="str">
        <f t="shared" si="109"/>
        <v/>
      </c>
      <c r="AF168" s="68" t="str">
        <f ca="1">IF($T168="","",SUMIF(Lineups!$AF$59:$AF$108,$T168,Lineups!$AJ$59:$AJ$108))</f>
        <v/>
      </c>
      <c r="AH168" s="68" t="str">
        <f t="shared" si="110"/>
        <v/>
      </c>
    </row>
    <row r="169" spans="1:35">
      <c r="A169" s="119">
        <f t="shared" si="101"/>
        <v>16</v>
      </c>
      <c r="B169" s="279" t="str">
        <f t="shared" si="102"/>
        <v/>
      </c>
      <c r="C169" s="279" t="str">
        <f t="shared" si="102"/>
        <v/>
      </c>
      <c r="D169" s="279" t="str">
        <f ca="1">IF($B169="","",SUMIF(Lineups!$B$59:$B$108,$B169,Lineups!$R$59:$R$108))</f>
        <v/>
      </c>
      <c r="F169" s="280" t="str">
        <f ca="1">IF($B169="","",SUMIF(Lineups!$E$59:$E$108,$B169,Lineups!$R$59:$R$108))</f>
        <v/>
      </c>
      <c r="G169" s="280" t="str">
        <f ca="1">IF($B169="","",SUMIF(Lineups!$H$59:$H$108,$B169,Lineups!$R$59:$R$108))</f>
        <v/>
      </c>
      <c r="H169" s="280" t="str">
        <f ca="1">IF($B169="","",SUMIF(Lineups!$K$59:$K$108,$B169,Lineups!$R$59:$R$108))</f>
        <v/>
      </c>
      <c r="I169" s="279" t="str">
        <f t="shared" si="105"/>
        <v/>
      </c>
      <c r="K169" s="279" t="str">
        <f t="shared" si="106"/>
        <v/>
      </c>
      <c r="N169" s="279" t="str">
        <f ca="1">IF($B169="","",SUMIF(Lineups!$N$59:$N$108,$B169,Lineups!$R$59:$R$108))</f>
        <v/>
      </c>
      <c r="P169" s="279" t="str">
        <f t="shared" si="107"/>
        <v/>
      </c>
      <c r="S169" s="119">
        <f t="shared" si="103"/>
        <v>16</v>
      </c>
      <c r="T169" s="279" t="str">
        <f t="shared" si="104"/>
        <v/>
      </c>
      <c r="U169" s="279" t="str">
        <f t="shared" si="104"/>
        <v/>
      </c>
      <c r="V169" s="279">
        <f ca="1">SUMIF(Lineups!$T$59:$T$108,$T169,Lineups!$AJ$59:$AJ$108)</f>
        <v>0</v>
      </c>
      <c r="X169" s="280">
        <f ca="1">IF($T169="",0,SUMIF(Lineups!$W$59:$W$108,$T169,Lineups!$AJ$59:$AJ$108))</f>
        <v>0</v>
      </c>
      <c r="Y169" s="280">
        <f ca="1">IF($T169="",0,SUMIF(Lineups!$Z$59:$Z$108,$T169,Lineups!$AJ$59:$AJ$108))</f>
        <v>0</v>
      </c>
      <c r="Z169" s="280">
        <f ca="1">IF($T169=0,0,SUMIF(Lineups!$AC$59:$AC$108,$T169,Lineups!$AJ$59:$AJ$108))</f>
        <v>0</v>
      </c>
      <c r="AA169" s="279">
        <f t="shared" si="108"/>
        <v>0</v>
      </c>
      <c r="AC169" s="279" t="str">
        <f t="shared" si="109"/>
        <v/>
      </c>
      <c r="AF169" s="279" t="str">
        <f ca="1">IF($T169="","",SUMIF(Lineups!$AF$59:$AF$108,$T169,Lineups!$AJ$59:$AJ$108))</f>
        <v/>
      </c>
      <c r="AH169" s="279" t="str">
        <f t="shared" si="110"/>
        <v/>
      </c>
    </row>
    <row r="170" spans="1:35">
      <c r="A170" s="115">
        <f>A169+1</f>
        <v>17</v>
      </c>
      <c r="B170" s="68" t="str">
        <f t="shared" ref="B170:C173" si="111">B124</f>
        <v/>
      </c>
      <c r="C170" s="68" t="str">
        <f t="shared" si="111"/>
        <v/>
      </c>
      <c r="D170" s="68" t="str">
        <f ca="1">IF($B170="","",SUMIF(Lineups!$B$59:$B$108,$B170,Lineups!$R$59:$R$108))</f>
        <v/>
      </c>
      <c r="F170" s="280" t="str">
        <f ca="1">IF($B170="","",SUMIF(Lineups!$E$59:$E$108,$B170,Lineups!$R$59:$R$108))</f>
        <v/>
      </c>
      <c r="G170" s="280" t="str">
        <f ca="1">IF($B170="","",SUMIF(Lineups!$H$59:$H$108,$B170,Lineups!$R$59:$R$108))</f>
        <v/>
      </c>
      <c r="H170" s="280" t="str">
        <f ca="1">IF($B170="","",SUMIF(Lineups!$K$59:$K$108,$B170,Lineups!$R$59:$R$108))</f>
        <v/>
      </c>
      <c r="I170" s="68" t="str">
        <f>IF(B170="","",SUM(F170:H170))</f>
        <v/>
      </c>
      <c r="K170" s="68" t="str">
        <f>IF(B170="","",SUM(D170,I170))</f>
        <v/>
      </c>
      <c r="N170" s="68" t="str">
        <f ca="1">IF($B170="","",SUMIF(Lineups!$N$59:$N$108,$B170,Lineups!$R$59:$R$108))</f>
        <v/>
      </c>
      <c r="P170" s="68" t="str">
        <f>IF(B170="","",SUM(K170,N170))</f>
        <v/>
      </c>
      <c r="S170" s="115">
        <f>S169+1</f>
        <v>17</v>
      </c>
      <c r="T170" s="68" t="str">
        <f t="shared" ref="T170:U173" si="112">T124</f>
        <v/>
      </c>
      <c r="U170" s="68" t="str">
        <f t="shared" si="112"/>
        <v/>
      </c>
      <c r="V170" s="68">
        <f ca="1">SUMIF(Lineups!$T$59:$T$108,$T170,Lineups!$AJ$59:$AJ$108)</f>
        <v>0</v>
      </c>
      <c r="X170" s="280">
        <f ca="1">IF($T170="",0,SUMIF(Lineups!$W$59:$W$108,$T170,Lineups!$AJ$59:$AJ$108))</f>
        <v>0</v>
      </c>
      <c r="Y170" s="280">
        <f ca="1">IF($T170="",0,SUMIF(Lineups!$Z$59:$Z$108,$T170,Lineups!$AJ$59:$AJ$108))</f>
        <v>0</v>
      </c>
      <c r="Z170" s="280">
        <f ca="1">IF($T170=0,0,SUMIF(Lineups!$AC$59:$AC$108,$T170,Lineups!$AJ$59:$AJ$108))</f>
        <v>0</v>
      </c>
      <c r="AA170" s="68">
        <f t="shared" si="108"/>
        <v>0</v>
      </c>
      <c r="AC170" s="68" t="str">
        <f>IF(T170="","",SUM(V170,AA170))</f>
        <v/>
      </c>
      <c r="AF170" s="68" t="str">
        <f ca="1">IF($T170="","",SUMIF(Lineups!$AF$59:$AF$108,$T170,Lineups!$AJ$59:$AJ$108))</f>
        <v/>
      </c>
      <c r="AH170" s="68" t="str">
        <f>IF(T170="","",SUM(AC170,AF170))</f>
        <v/>
      </c>
    </row>
    <row r="171" spans="1:35">
      <c r="A171" s="119">
        <f>A170+1</f>
        <v>18</v>
      </c>
      <c r="B171" s="279" t="str">
        <f t="shared" si="111"/>
        <v/>
      </c>
      <c r="C171" s="279" t="str">
        <f t="shared" si="111"/>
        <v/>
      </c>
      <c r="D171" s="279" t="str">
        <f ca="1">IF($B171="","",SUMIF(Lineups!$B$59:$B$108,$B171,Lineups!$R$59:$R$108))</f>
        <v/>
      </c>
      <c r="F171" s="280" t="str">
        <f ca="1">IF($B171="","",SUMIF(Lineups!$E$59:$E$108,$B171,Lineups!$R$59:$R$108))</f>
        <v/>
      </c>
      <c r="G171" s="280" t="str">
        <f ca="1">IF($B171="","",SUMIF(Lineups!$H$59:$H$108,$B171,Lineups!$R$59:$R$108))</f>
        <v/>
      </c>
      <c r="H171" s="280" t="str">
        <f ca="1">IF($B171="","",SUMIF(Lineups!$K$59:$K$108,$B171,Lineups!$R$59:$R$108))</f>
        <v/>
      </c>
      <c r="I171" s="279" t="str">
        <f>IF(B171="","",SUM(F171:H171))</f>
        <v/>
      </c>
      <c r="K171" s="279" t="str">
        <f>IF(B171="","",SUM(D171,I171))</f>
        <v/>
      </c>
      <c r="N171" s="279" t="str">
        <f ca="1">IF($B171="","",SUMIF(Lineups!$N$59:$N$108,$B171,Lineups!$R$59:$R$108))</f>
        <v/>
      </c>
      <c r="P171" s="279" t="str">
        <f>IF(B171="","",SUM(K171,N171))</f>
        <v/>
      </c>
      <c r="S171" s="119">
        <f>S170+1</f>
        <v>18</v>
      </c>
      <c r="T171" s="279" t="str">
        <f t="shared" si="112"/>
        <v/>
      </c>
      <c r="U171" s="279" t="str">
        <f t="shared" si="112"/>
        <v/>
      </c>
      <c r="V171" s="279">
        <f ca="1">SUMIF(Lineups!$T$59:$T$108,$T171,Lineups!$AJ$59:$AJ$108)</f>
        <v>0</v>
      </c>
      <c r="X171" s="280">
        <f ca="1">IF($T171="",0,SUMIF(Lineups!$W$59:$W$108,$T171,Lineups!$AJ$59:$AJ$108))</f>
        <v>0</v>
      </c>
      <c r="Y171" s="280">
        <f ca="1">IF($T171="",0,SUMIF(Lineups!$Z$59:$Z$108,$T171,Lineups!$AJ$59:$AJ$108))</f>
        <v>0</v>
      </c>
      <c r="Z171" s="280">
        <f ca="1">IF($T171=0,0,SUMIF(Lineups!$AC$59:$AC$108,$T171,Lineups!$AJ$59:$AJ$108))</f>
        <v>0</v>
      </c>
      <c r="AA171" s="279">
        <f t="shared" si="108"/>
        <v>0</v>
      </c>
      <c r="AC171" s="279" t="str">
        <f>IF(T171="","",SUM(V171,AA171))</f>
        <v/>
      </c>
      <c r="AF171" s="279" t="str">
        <f ca="1">IF($T171="","",SUMIF(Lineups!$AF$59:$AF$108,$T171,Lineups!$AJ$59:$AJ$108))</f>
        <v/>
      </c>
      <c r="AH171" s="279" t="str">
        <f>IF(T171="","",SUM(AC171,AF171))</f>
        <v/>
      </c>
    </row>
    <row r="172" spans="1:35">
      <c r="A172" s="115">
        <f>A171+1</f>
        <v>19</v>
      </c>
      <c r="B172" s="68" t="str">
        <f t="shared" si="111"/>
        <v/>
      </c>
      <c r="C172" s="68" t="str">
        <f t="shared" si="111"/>
        <v/>
      </c>
      <c r="D172" s="68" t="str">
        <f ca="1">IF($B172="","",SUMIF(Lineups!$B$59:$B$108,$B172,Lineups!$R$59:$R$108))</f>
        <v/>
      </c>
      <c r="F172" s="280" t="str">
        <f ca="1">IF($B172="","",SUMIF(Lineups!$E$59:$E$108,$B172,Lineups!$R$59:$R$108))</f>
        <v/>
      </c>
      <c r="G172" s="280" t="str">
        <f ca="1">IF($B172="","",SUMIF(Lineups!$H$59:$H$108,$B172,Lineups!$R$59:$R$108))</f>
        <v/>
      </c>
      <c r="H172" s="280" t="str">
        <f ca="1">IF($B172="","",SUMIF(Lineups!$K$59:$K$108,$B172,Lineups!$R$59:$R$108))</f>
        <v/>
      </c>
      <c r="I172" s="68" t="str">
        <f>IF(B172="","",SUM(F172:H172))</f>
        <v/>
      </c>
      <c r="K172" s="68" t="str">
        <f>IF(B172="","",SUM(D172,I172))</f>
        <v/>
      </c>
      <c r="N172" s="68" t="str">
        <f ca="1">IF($B172="","",SUMIF(Lineups!$N$59:$N$108,$B172,Lineups!$R$59:$R$108))</f>
        <v/>
      </c>
      <c r="P172" s="68" t="str">
        <f>IF(B172="","",SUM(K172,N172))</f>
        <v/>
      </c>
      <c r="S172" s="115">
        <f>S171+1</f>
        <v>19</v>
      </c>
      <c r="T172" s="68" t="str">
        <f t="shared" si="112"/>
        <v/>
      </c>
      <c r="U172" s="68" t="str">
        <f t="shared" si="112"/>
        <v/>
      </c>
      <c r="V172" s="68">
        <f ca="1">SUMIF(Lineups!$T$59:$T$108,$T172,Lineups!$AJ$59:$AJ$108)</f>
        <v>0</v>
      </c>
      <c r="X172" s="280">
        <f ca="1">IF($T172="",0,SUMIF(Lineups!$W$59:$W$108,$T172,Lineups!$AJ$59:$AJ$108))</f>
        <v>0</v>
      </c>
      <c r="Y172" s="280">
        <f ca="1">IF($T172="",0,SUMIF(Lineups!$Z$59:$Z$108,$T172,Lineups!$AJ$59:$AJ$108))</f>
        <v>0</v>
      </c>
      <c r="Z172" s="280">
        <f ca="1">IF($T172=0,0,SUMIF(Lineups!$AC$59:$AC$108,$T172,Lineups!$AJ$59:$AJ$108))</f>
        <v>0</v>
      </c>
      <c r="AA172" s="68">
        <f t="shared" si="108"/>
        <v>0</v>
      </c>
      <c r="AC172" s="68" t="str">
        <f>IF(T172="","",SUM(V172,AA172))</f>
        <v/>
      </c>
      <c r="AF172" s="68" t="str">
        <f ca="1">IF($T172="","",SUMIF(Lineups!$AF$59:$AF$108,$T172,Lineups!$AJ$59:$AJ$108))</f>
        <v/>
      </c>
      <c r="AH172" s="68" t="str">
        <f>IF(T172="","",SUM(AC172,AF172))</f>
        <v/>
      </c>
    </row>
    <row r="173" spans="1:35">
      <c r="A173" s="119">
        <f>A172+1</f>
        <v>20</v>
      </c>
      <c r="B173" s="279" t="str">
        <f t="shared" si="111"/>
        <v/>
      </c>
      <c r="C173" s="279" t="str">
        <f t="shared" si="111"/>
        <v/>
      </c>
      <c r="D173" s="279" t="str">
        <f ca="1">IF($B173="","",SUMIF(Lineups!$B$59:$B$108,$B173,Lineups!$R$59:$R$108))</f>
        <v/>
      </c>
      <c r="F173" s="280" t="str">
        <f ca="1">IF($B173="","",SUMIF(Lineups!$E$59:$E$108,$B173,Lineups!$R$59:$R$108))</f>
        <v/>
      </c>
      <c r="G173" s="280" t="str">
        <f ca="1">IF($B173="","",SUMIF(Lineups!$H$59:$H$108,$B173,Lineups!$R$59:$R$108))</f>
        <v/>
      </c>
      <c r="H173" s="280" t="str">
        <f ca="1">IF($B173="","",SUMIF(Lineups!$K$59:$K$108,$B173,Lineups!$R$59:$R$108))</f>
        <v/>
      </c>
      <c r="I173" s="279" t="str">
        <f>IF(B173="","",SUM(F173:H173))</f>
        <v/>
      </c>
      <c r="K173" s="279" t="str">
        <f>IF(B173="","",SUM(D173,I173))</f>
        <v/>
      </c>
      <c r="N173" s="279" t="str">
        <f ca="1">IF($B173="","",SUMIF(Lineups!$N$59:$N$108,$B173,Lineups!$R$59:$R$108))</f>
        <v/>
      </c>
      <c r="P173" s="279" t="str">
        <f>IF(B173="","",SUM(K173,N173))</f>
        <v/>
      </c>
      <c r="S173" s="119">
        <f>S172+1</f>
        <v>20</v>
      </c>
      <c r="T173" s="279" t="str">
        <f t="shared" si="112"/>
        <v/>
      </c>
      <c r="U173" s="279" t="str">
        <f t="shared" si="112"/>
        <v/>
      </c>
      <c r="V173" s="279">
        <f ca="1">SUMIF(Lineups!$T$59:$T$108,$T173,Lineups!$AJ$59:$AJ$108)</f>
        <v>0</v>
      </c>
      <c r="X173" s="280">
        <f ca="1">IF($T173="",0,SUMIF(Lineups!$W$59:$W$108,$T173,Lineups!$AJ$59:$AJ$108))</f>
        <v>0</v>
      </c>
      <c r="Y173" s="280">
        <f ca="1">IF($T173="",0,SUMIF(Lineups!$Z$59:$Z$108,$T173,Lineups!$AJ$59:$AJ$108))</f>
        <v>0</v>
      </c>
      <c r="Z173" s="280">
        <f ca="1">IF($T173=0,0,SUMIF(Lineups!$AC$59:$AC$108,$T173,Lineups!$AJ$59:$AJ$108))</f>
        <v>0</v>
      </c>
      <c r="AA173" s="279">
        <f t="shared" si="108"/>
        <v>0</v>
      </c>
      <c r="AC173" s="279" t="str">
        <f>IF(T173="","",SUM(V173,AA173))</f>
        <v/>
      </c>
      <c r="AF173" s="279" t="str">
        <f ca="1">IF($T173="","",SUMIF(Lineups!$AF$59:$AF$108,$T173,Lineups!$AJ$59:$AJ$108))</f>
        <v/>
      </c>
      <c r="AH173" s="279" t="str">
        <f>IF(T173="","",SUM(AC173,AF173))</f>
        <v/>
      </c>
    </row>
    <row r="175" spans="1:35">
      <c r="A175" s="1216" t="s">
        <v>461</v>
      </c>
      <c r="B175" s="1216"/>
      <c r="C175" s="1216"/>
      <c r="D175" s="287"/>
      <c r="E175" s="287"/>
      <c r="F175" s="287"/>
      <c r="G175" s="287"/>
      <c r="H175" s="287"/>
      <c r="I175" s="287"/>
      <c r="J175" s="287"/>
      <c r="K175" s="287"/>
      <c r="L175" s="287"/>
      <c r="M175" s="287"/>
      <c r="N175" s="287"/>
      <c r="O175" s="287"/>
      <c r="P175" s="287"/>
      <c r="Q175" s="287"/>
      <c r="S175" s="1216" t="s">
        <v>461</v>
      </c>
      <c r="T175" s="1216"/>
      <c r="U175" s="1216"/>
      <c r="V175" s="287"/>
      <c r="W175" s="287"/>
      <c r="X175" s="287"/>
      <c r="Y175" s="287"/>
      <c r="Z175" s="287"/>
      <c r="AA175" s="287"/>
      <c r="AB175" s="287"/>
      <c r="AC175" s="287"/>
      <c r="AD175" s="287"/>
      <c r="AE175" s="287"/>
      <c r="AF175" s="287"/>
      <c r="AG175" s="287"/>
      <c r="AH175" s="287"/>
      <c r="AI175" s="287"/>
    </row>
    <row r="176" spans="1:35">
      <c r="A176" s="112">
        <v>0</v>
      </c>
      <c r="B176" s="112" t="s">
        <v>280</v>
      </c>
      <c r="C176" s="112" t="s">
        <v>281</v>
      </c>
      <c r="D176" s="112" t="s">
        <v>135</v>
      </c>
      <c r="E176" s="118"/>
      <c r="F176" s="285" t="s">
        <v>98</v>
      </c>
      <c r="G176" s="285" t="s">
        <v>98</v>
      </c>
      <c r="H176" s="285" t="s">
        <v>98</v>
      </c>
      <c r="I176" s="112" t="s">
        <v>348</v>
      </c>
      <c r="J176" s="118"/>
      <c r="K176" s="112" t="s">
        <v>349</v>
      </c>
      <c r="L176" s="118"/>
      <c r="M176" s="286" t="s">
        <v>2</v>
      </c>
      <c r="N176" s="112" t="s">
        <v>134</v>
      </c>
      <c r="O176" s="118"/>
      <c r="P176" s="112" t="s">
        <v>267</v>
      </c>
      <c r="Q176" s="118"/>
      <c r="S176" s="112">
        <v>0</v>
      </c>
      <c r="T176" s="112" t="s">
        <v>280</v>
      </c>
      <c r="U176" s="112" t="s">
        <v>281</v>
      </c>
      <c r="V176" s="112" t="s">
        <v>135</v>
      </c>
      <c r="W176" s="118"/>
      <c r="X176" s="285" t="s">
        <v>98</v>
      </c>
      <c r="Y176" s="285" t="s">
        <v>98</v>
      </c>
      <c r="Z176" s="285" t="s">
        <v>98</v>
      </c>
      <c r="AA176" s="112" t="s">
        <v>348</v>
      </c>
      <c r="AB176" s="118"/>
      <c r="AC176" s="112" t="s">
        <v>349</v>
      </c>
      <c r="AD176" s="118"/>
      <c r="AE176" s="286" t="s">
        <v>2</v>
      </c>
      <c r="AF176" s="112" t="s">
        <v>134</v>
      </c>
      <c r="AG176" s="118"/>
      <c r="AH176" s="112" t="s">
        <v>267</v>
      </c>
      <c r="AI176" s="118"/>
    </row>
    <row r="177" spans="1:34">
      <c r="A177" s="115">
        <f t="shared" ref="A177:A192" si="113">A176+1</f>
        <v>1</v>
      </c>
      <c r="B177" s="68" t="str">
        <f t="shared" ref="B177:C192" si="114">B108</f>
        <v>00</v>
      </c>
      <c r="C177" s="68" t="str">
        <f t="shared" si="114"/>
        <v>Professor Booty</v>
      </c>
      <c r="D177" s="68">
        <f ca="1">IF($B177="","",SUMIF(Lineups!$B$59:$B$108,$B177,Lineups!$AJ$59:$AJ$108))</f>
        <v>0</v>
      </c>
      <c r="F177" s="280">
        <f ca="1">IF($B177="","",SUMIF(Lineups!$E$59:$E$108,$B177,Lineups!$AJ$59:$AJ$108))</f>
        <v>0</v>
      </c>
      <c r="G177" s="280">
        <f ca="1">IF($B177="","",SUMIF(Lineups!$H$59:$H$108,$B177,Lineups!$AJ$59:$AJ$108))</f>
        <v>0</v>
      </c>
      <c r="H177" s="280">
        <f ca="1">IF($B177="","",SUMIF(Lineups!$K59:$K$108,$B177,Lineups!$AJ$59:$AJ$108))</f>
        <v>11</v>
      </c>
      <c r="I177" s="68">
        <f ca="1">IF(B177="","",SUM(F177:H177))</f>
        <v>11</v>
      </c>
      <c r="K177" s="68">
        <f ca="1">IF(B177="","",SUM(D177,I177))</f>
        <v>11</v>
      </c>
      <c r="N177" s="68">
        <f ca="1">IF($B177="","",SUMIF(Lineups!$N$59:$N$108,$B177,Lineups!$AJ$59:$AJ$108))</f>
        <v>0</v>
      </c>
      <c r="P177" s="68">
        <f ca="1">IF(B177="","",SUM(K177,N177))</f>
        <v>11</v>
      </c>
      <c r="S177" s="115">
        <f t="shared" ref="S177:S192" si="115">S176+1</f>
        <v>1</v>
      </c>
      <c r="T177" s="68" t="str">
        <f t="shared" ref="T177:U192" si="116">T108</f>
        <v>0</v>
      </c>
      <c r="U177" s="68" t="str">
        <f t="shared" si="116"/>
        <v>Vicious Vixen</v>
      </c>
      <c r="V177" s="68">
        <f ca="1">SUMIF(Lineups!$T$59:$T$108,$T177,Lineups!$R$59:$R$108)</f>
        <v>0</v>
      </c>
      <c r="X177" s="280">
        <f ca="1">SUMIF(Lineups!$W$59:$W$108,$T177,Lineups!$R$59:$R$108)</f>
        <v>0</v>
      </c>
      <c r="Y177" s="280">
        <f ca="1">SUMIF(Lineups!$Z$59:$Z$108,$T177,Lineups!$R$59:$R$108)</f>
        <v>0</v>
      </c>
      <c r="Z177" s="280">
        <f ca="1">SUMIF(Lineups!$AC$59:$AC$108,$T177,Lineups!$R$59:$R$108)</f>
        <v>10</v>
      </c>
      <c r="AA177" s="68">
        <f ca="1">SUM(X177:Z177)</f>
        <v>10</v>
      </c>
      <c r="AC177" s="68">
        <f ca="1">IF(T177="","",SUM(V177,AA177))</f>
        <v>10</v>
      </c>
      <c r="AF177" s="68">
        <f ca="1">IF($T177="","",SUMIF(Lineups!$AF$59:$AF$108,$T177,Lineups!$R$59:$R$108))</f>
        <v>0</v>
      </c>
      <c r="AH177" s="68">
        <f ca="1">IF(T177="","",SUM(AC177,AF177))</f>
        <v>10</v>
      </c>
    </row>
    <row r="178" spans="1:34">
      <c r="A178" s="119">
        <f t="shared" si="113"/>
        <v>2</v>
      </c>
      <c r="B178" s="279" t="str">
        <f t="shared" si="114"/>
        <v>4</v>
      </c>
      <c r="C178" s="279" t="str">
        <f t="shared" si="114"/>
        <v>CoCo Sparx</v>
      </c>
      <c r="D178" s="279">
        <f ca="1">IF($B178="","",SUMIF(Lineups!$B$59:$B$108,$B178,Lineups!$AJ$59:$AJ$108))</f>
        <v>0</v>
      </c>
      <c r="F178" s="280">
        <f ca="1">IF($B178="","",SUMIF(Lineups!$E$59:$E$108,$B178,Lineups!$AJ$59:$AJ$108))</f>
        <v>19</v>
      </c>
      <c r="G178" s="280">
        <f ca="1">IF($B178="","",SUMIF(Lineups!$H$59:$H$108,$B178,Lineups!$AJ$59:$AJ$108))</f>
        <v>1</v>
      </c>
      <c r="H178" s="280">
        <f ca="1">IF($B178="","",SUMIF(Lineups!$K60:$K$108,$B178,Lineups!$AJ$59:$AJ$108))</f>
        <v>0</v>
      </c>
      <c r="I178" s="279">
        <f t="shared" ref="I178:I192" ca="1" si="117">IF(B178="","",SUM(F178:H178))</f>
        <v>20</v>
      </c>
      <c r="K178" s="279">
        <f t="shared" ref="K178:K192" ca="1" si="118">IF(B178="","",SUM(D178,I178))</f>
        <v>20</v>
      </c>
      <c r="N178" s="279">
        <f ca="1">IF($B178="","",SUMIF(Lineups!$N$59:$N$108,$B178,Lineups!$AJ$59:$AJ$108))</f>
        <v>0</v>
      </c>
      <c r="P178" s="279">
        <f t="shared" ref="P178:P192" ca="1" si="119">IF(B178="","",SUM(K178,N178))</f>
        <v>20</v>
      </c>
      <c r="S178" s="119">
        <f t="shared" si="115"/>
        <v>2</v>
      </c>
      <c r="T178" s="279" t="str">
        <f t="shared" si="116"/>
        <v>3CC</v>
      </c>
      <c r="U178" s="279" t="str">
        <f t="shared" si="116"/>
        <v>Roxanna Hardplace</v>
      </c>
      <c r="V178" s="279">
        <f ca="1">SUMIF(Lineups!$T$59:$T$108,$T178,Lineups!$R$59:$R$108)</f>
        <v>0</v>
      </c>
      <c r="X178" s="280">
        <f ca="1">SUMIF(Lineups!$W$59:$W$108,$T178,Lineups!$R$59:$R$108)</f>
        <v>0</v>
      </c>
      <c r="Y178" s="280">
        <f ca="1">SUMIF(Lineups!$Z$59:$Z$108,$T178,Lineups!$R$59:$R$108)</f>
        <v>0</v>
      </c>
      <c r="Z178" s="280">
        <f ca="1">SUMIF(Lineups!$AC$59:$AC$108,$T178,Lineups!$R$59:$R$108)</f>
        <v>0</v>
      </c>
      <c r="AA178" s="279">
        <f t="shared" ref="AA178:AA196" si="120">SUM(X178:Z178)</f>
        <v>0</v>
      </c>
      <c r="AC178" s="279">
        <f t="shared" ref="AC178:AC192" ca="1" si="121">IF(T178="","",SUM(V178,AA178))</f>
        <v>0</v>
      </c>
      <c r="AF178" s="279">
        <f ca="1">IF($T178="","",SUMIF(Lineups!$AF$59:$AF$108,$T178,Lineups!$R$59:$R$108))</f>
        <v>6</v>
      </c>
      <c r="AH178" s="279">
        <f t="shared" ref="AH178:AH192" ca="1" si="122">IF(T178="","",SUM(AC178,AF178))</f>
        <v>6</v>
      </c>
    </row>
    <row r="179" spans="1:34">
      <c r="A179" s="115">
        <f t="shared" si="113"/>
        <v>3</v>
      </c>
      <c r="B179" s="68" t="str">
        <f t="shared" si="114"/>
        <v>10</v>
      </c>
      <c r="C179" s="68" t="str">
        <f t="shared" si="114"/>
        <v>Take-Out</v>
      </c>
      <c r="D179" s="68">
        <f ca="1">IF($B179="","",SUMIF(Lineups!$B$59:$B$108,$B179,Lineups!$AJ$59:$AJ$108))</f>
        <v>0</v>
      </c>
      <c r="F179" s="280">
        <f ca="1">IF($B179="","",SUMIF(Lineups!$E$59:$E$108,$B179,Lineups!$AJ$59:$AJ$108))</f>
        <v>14</v>
      </c>
      <c r="G179" s="280">
        <f ca="1">IF($B179="","",SUMIF(Lineups!$H$59:$H$108,$B179,Lineups!$AJ$59:$AJ$108))</f>
        <v>23</v>
      </c>
      <c r="H179" s="280">
        <f ca="1">IF($B179="","",SUMIF(Lineups!$K61:$K$108,$B179,Lineups!$AJ$59:$AJ$108))</f>
        <v>0</v>
      </c>
      <c r="I179" s="68">
        <f t="shared" ca="1" si="117"/>
        <v>37</v>
      </c>
      <c r="K179" s="68">
        <f t="shared" ca="1" si="118"/>
        <v>37</v>
      </c>
      <c r="N179" s="68">
        <f ca="1">IF($B179="","",SUMIF(Lineups!$N$59:$N$108,$B179,Lineups!$AJ$59:$AJ$108))</f>
        <v>0</v>
      </c>
      <c r="P179" s="68">
        <f t="shared" ca="1" si="119"/>
        <v>37</v>
      </c>
      <c r="S179" s="115">
        <f t="shared" si="115"/>
        <v>3</v>
      </c>
      <c r="T179" s="68" t="str">
        <f t="shared" si="116"/>
        <v>5</v>
      </c>
      <c r="U179" s="68" t="str">
        <f t="shared" si="116"/>
        <v>Sista Slit'chya</v>
      </c>
      <c r="V179" s="68">
        <f ca="1">SUMIF(Lineups!$T$59:$T$108,$T179,Lineups!$R$59:$R$108)</f>
        <v>0</v>
      </c>
      <c r="X179" s="280">
        <f ca="1">SUMIF(Lineups!$W$59:$W$108,$T179,Lineups!$R$59:$R$108)</f>
        <v>0</v>
      </c>
      <c r="Y179" s="280">
        <f ca="1">SUMIF(Lineups!$Z$59:$Z$108,$T179,Lineups!$R$59:$R$108)</f>
        <v>0</v>
      </c>
      <c r="Z179" s="280">
        <f ca="1">SUMIF(Lineups!$AC$59:$AC$108,$T179,Lineups!$R$59:$R$108)</f>
        <v>0</v>
      </c>
      <c r="AA179" s="68">
        <f t="shared" si="120"/>
        <v>0</v>
      </c>
      <c r="AC179" s="68">
        <f t="shared" si="121"/>
        <v>0</v>
      </c>
      <c r="AF179" s="68">
        <f ca="1">IF($T179="","",SUMIF(Lineups!$AF$59:$AF$108,$T179,Lineups!$R$59:$R$108))</f>
        <v>7</v>
      </c>
      <c r="AH179" s="68">
        <f t="shared" ca="1" si="122"/>
        <v>7</v>
      </c>
    </row>
    <row r="180" spans="1:34">
      <c r="A180" s="119">
        <f t="shared" si="113"/>
        <v>4</v>
      </c>
      <c r="B180" s="279" t="str">
        <f t="shared" si="114"/>
        <v>16</v>
      </c>
      <c r="C180" s="279" t="str">
        <f t="shared" si="114"/>
        <v>Killustrator</v>
      </c>
      <c r="D180" s="279">
        <f ca="1">IF($B180="","",SUMIF(Lineups!$B$59:$B$108,$B180,Lineups!$AJ$59:$AJ$108))</f>
        <v>0</v>
      </c>
      <c r="F180" s="280">
        <f ca="1">IF($B180="","",SUMIF(Lineups!$E$59:$E$108,$B180,Lineups!$AJ$59:$AJ$108))</f>
        <v>29</v>
      </c>
      <c r="G180" s="280">
        <f ca="1">IF($B180="","",SUMIF(Lineups!$H$59:$H$108,$B180,Lineups!$AJ$59:$AJ$108))</f>
        <v>8</v>
      </c>
      <c r="H180" s="280">
        <f ca="1">IF($B180="","",SUMIF(Lineups!$K62:$K$108,$B180,Lineups!$AJ$59:$AJ$108))</f>
        <v>0</v>
      </c>
      <c r="I180" s="279">
        <f t="shared" ca="1" si="117"/>
        <v>37</v>
      </c>
      <c r="K180" s="279">
        <f t="shared" ca="1" si="118"/>
        <v>37</v>
      </c>
      <c r="N180" s="279">
        <f ca="1">IF($B180="","",SUMIF(Lineups!$N$59:$N$108,$B180,Lineups!$AJ$59:$AJ$108))</f>
        <v>0</v>
      </c>
      <c r="P180" s="279">
        <f t="shared" ca="1" si="119"/>
        <v>37</v>
      </c>
      <c r="S180" s="119">
        <f t="shared" si="115"/>
        <v>4</v>
      </c>
      <c r="T180" s="279" t="str">
        <f t="shared" si="116"/>
        <v>6</v>
      </c>
      <c r="U180" s="279" t="str">
        <f t="shared" si="116"/>
        <v>Elle McFearsome</v>
      </c>
      <c r="V180" s="279">
        <f ca="1">SUMIF(Lineups!$T$59:$T$108,$T180,Lineups!$R$59:$R$108)</f>
        <v>9</v>
      </c>
      <c r="X180" s="280">
        <f ca="1">SUMIF(Lineups!$W$59:$W$108,$T180,Lineups!$R$59:$R$108)</f>
        <v>0</v>
      </c>
      <c r="Y180" s="280">
        <f ca="1">SUMIF(Lineups!$Z$59:$Z$108,$T180,Lineups!$R$59:$R$108)</f>
        <v>0</v>
      </c>
      <c r="Z180" s="280">
        <f ca="1">SUMIF(Lineups!$AC$59:$AC$108,$T180,Lineups!$R$59:$R$108)</f>
        <v>0</v>
      </c>
      <c r="AA180" s="279">
        <f t="shared" si="120"/>
        <v>0</v>
      </c>
      <c r="AC180" s="279">
        <f t="shared" ca="1" si="121"/>
        <v>9</v>
      </c>
      <c r="AF180" s="279">
        <f ca="1">IF($T180="","",SUMIF(Lineups!$AF$59:$AF$108,$T180,Lineups!$R$59:$R$108))</f>
        <v>0</v>
      </c>
      <c r="AH180" s="279">
        <f t="shared" ca="1" si="122"/>
        <v>9</v>
      </c>
    </row>
    <row r="181" spans="1:34">
      <c r="A181" s="115">
        <f t="shared" si="113"/>
        <v>5</v>
      </c>
      <c r="B181" s="68" t="str">
        <f t="shared" si="114"/>
        <v>45</v>
      </c>
      <c r="C181" s="68" t="str">
        <f t="shared" si="114"/>
        <v>Halochic</v>
      </c>
      <c r="D181" s="68">
        <f ca="1">IF($B181="","",SUMIF(Lineups!$B$59:$B$108,$B181,Lineups!$AJ$59:$AJ$108))</f>
        <v>0</v>
      </c>
      <c r="F181" s="280">
        <f ca="1">IF($B181="","",SUMIF(Lineups!$E$59:$E$108,$B181,Lineups!$AJ$59:$AJ$108))</f>
        <v>0</v>
      </c>
      <c r="G181" s="280">
        <f ca="1">IF($B181="","",SUMIF(Lineups!$H$59:$H$108,$B181,Lineups!$AJ$59:$AJ$108))</f>
        <v>19</v>
      </c>
      <c r="H181" s="280">
        <f ca="1">IF($B181="","",SUMIF(Lineups!$K63:$K$108,$B181,Lineups!$AJ$59:$AJ$108))</f>
        <v>11</v>
      </c>
      <c r="I181" s="68">
        <f t="shared" ca="1" si="117"/>
        <v>30</v>
      </c>
      <c r="K181" s="68">
        <f t="shared" ca="1" si="118"/>
        <v>30</v>
      </c>
      <c r="N181" s="68">
        <f ca="1">IF($B181="","",SUMIF(Lineups!$N$59:$N$108,$B181,Lineups!$AJ$59:$AJ$108))</f>
        <v>0</v>
      </c>
      <c r="P181" s="68">
        <f t="shared" ca="1" si="119"/>
        <v>30</v>
      </c>
      <c r="S181" s="115">
        <f t="shared" si="115"/>
        <v>5</v>
      </c>
      <c r="T181" s="68" t="str">
        <f t="shared" si="116"/>
        <v>10</v>
      </c>
      <c r="U181" s="68" t="str">
        <f t="shared" si="116"/>
        <v>Rock Candy</v>
      </c>
      <c r="V181" s="68">
        <f ca="1">SUMIF(Lineups!$T$59:$T$108,$T181,Lineups!$R$59:$R$108)</f>
        <v>0</v>
      </c>
      <c r="X181" s="280">
        <f ca="1">SUMIF(Lineups!$W$59:$W$108,$T181,Lineups!$R$59:$R$108)</f>
        <v>0</v>
      </c>
      <c r="Y181" s="280">
        <f ca="1">SUMIF(Lineups!$Z$59:$Z$108,$T181,Lineups!$R$59:$R$108)</f>
        <v>0</v>
      </c>
      <c r="Z181" s="280">
        <f ca="1">SUMIF(Lineups!$AC$59:$AC$108,$T181,Lineups!$R$59:$R$108)</f>
        <v>0</v>
      </c>
      <c r="AA181" s="68">
        <f t="shared" si="120"/>
        <v>0</v>
      </c>
      <c r="AC181" s="68">
        <f t="shared" ca="1" si="121"/>
        <v>0</v>
      </c>
      <c r="AF181" s="68">
        <f ca="1">IF($T181="","",SUMIF(Lineups!$AF$59:$AF$108,$T181,Lineups!$R$59:$R$108))</f>
        <v>0</v>
      </c>
      <c r="AH181" s="68">
        <f t="shared" ca="1" si="122"/>
        <v>0</v>
      </c>
    </row>
    <row r="182" spans="1:34">
      <c r="A182" s="119">
        <f t="shared" si="113"/>
        <v>6</v>
      </c>
      <c r="B182" s="279" t="str">
        <f t="shared" si="114"/>
        <v>47</v>
      </c>
      <c r="C182" s="279" t="str">
        <f t="shared" si="114"/>
        <v>Ivanna Destroya</v>
      </c>
      <c r="D182" s="279">
        <f ca="1">IF($B182="","",SUMIF(Lineups!$B$59:$B$108,$B182,Lineups!$AJ$59:$AJ$108))</f>
        <v>52</v>
      </c>
      <c r="F182" s="280">
        <f ca="1">IF($B182="","",SUMIF(Lineups!$E$59:$E$108,$B182,Lineups!$AJ$59:$AJ$108))</f>
        <v>0</v>
      </c>
      <c r="G182" s="280">
        <f ca="1">IF($B182="","",SUMIF(Lineups!$H$59:$H$108,$B182,Lineups!$AJ$59:$AJ$108))</f>
        <v>0</v>
      </c>
      <c r="H182" s="280">
        <f ca="1">IF($B182="","",SUMIF(Lineups!$K64:$K$108,$B182,Lineups!$AJ$59:$AJ$108))</f>
        <v>0</v>
      </c>
      <c r="I182" s="279">
        <f t="shared" si="117"/>
        <v>0</v>
      </c>
      <c r="K182" s="279">
        <f t="shared" ca="1" si="118"/>
        <v>52</v>
      </c>
      <c r="N182" s="279">
        <f ca="1">IF($B182="","",SUMIF(Lineups!$N$59:$N$108,$B182,Lineups!$AJ$59:$AJ$108))</f>
        <v>0</v>
      </c>
      <c r="P182" s="279">
        <f t="shared" ca="1" si="119"/>
        <v>52</v>
      </c>
      <c r="S182" s="119">
        <f t="shared" si="115"/>
        <v>6</v>
      </c>
      <c r="T182" s="279" t="str">
        <f t="shared" si="116"/>
        <v>28</v>
      </c>
      <c r="U182" s="279" t="str">
        <f t="shared" si="116"/>
        <v>Racer McChaseHer</v>
      </c>
      <c r="V182" s="279">
        <f ca="1">SUMIF(Lineups!$T$59:$T$108,$T182,Lineups!$R$59:$R$108)</f>
        <v>0</v>
      </c>
      <c r="X182" s="280">
        <f ca="1">SUMIF(Lineups!$W$59:$W$108,$T182,Lineups!$R$59:$R$108)</f>
        <v>0</v>
      </c>
      <c r="Y182" s="280">
        <f ca="1">SUMIF(Lineups!$Z$59:$Z$108,$T182,Lineups!$R$59:$R$108)</f>
        <v>0</v>
      </c>
      <c r="Z182" s="280">
        <f ca="1">SUMIF(Lineups!$AC$59:$AC$108,$T182,Lineups!$R$59:$R$108)</f>
        <v>0</v>
      </c>
      <c r="AA182" s="279">
        <f t="shared" ca="1" si="120"/>
        <v>0</v>
      </c>
      <c r="AC182" s="279">
        <f t="shared" ca="1" si="121"/>
        <v>0</v>
      </c>
      <c r="AF182" s="279">
        <f ca="1">IF($T182="","",SUMIF(Lineups!$AF$59:$AF$108,$T182,Lineups!$R$59:$R$108))</f>
        <v>0</v>
      </c>
      <c r="AH182" s="279">
        <f t="shared" ca="1" si="122"/>
        <v>0</v>
      </c>
    </row>
    <row r="183" spans="1:34">
      <c r="A183" s="115">
        <f t="shared" si="113"/>
        <v>7</v>
      </c>
      <c r="B183" s="68" t="str">
        <f t="shared" si="114"/>
        <v>53</v>
      </c>
      <c r="C183" s="68" t="str">
        <f t="shared" si="114"/>
        <v>Soul Eater</v>
      </c>
      <c r="D183" s="68">
        <f ca="1">IF($B183="","",SUMIF(Lineups!$B$59:$B$108,$B183,Lineups!$AJ$59:$AJ$108))</f>
        <v>15</v>
      </c>
      <c r="F183" s="280">
        <f ca="1">IF($B183="","",SUMIF(Lineups!$E$59:$E$108,$B183,Lineups!$AJ$59:$AJ$108))</f>
        <v>5</v>
      </c>
      <c r="G183" s="280">
        <f ca="1">IF($B183="","",SUMIF(Lineups!$H$59:$H$108,$B183,Lineups!$AJ$59:$AJ$108))</f>
        <v>0</v>
      </c>
      <c r="H183" s="280">
        <f ca="1">IF($B183="","",SUMIF(Lineups!$K65:$K$108,$B183,Lineups!$AJ$59:$AJ$108))</f>
        <v>10</v>
      </c>
      <c r="I183" s="68">
        <f t="shared" ca="1" si="117"/>
        <v>15</v>
      </c>
      <c r="K183" s="68">
        <f t="shared" ca="1" si="118"/>
        <v>30</v>
      </c>
      <c r="N183" s="68">
        <f ca="1">IF($B183="","",SUMIF(Lineups!$N$59:$N$108,$B183,Lineups!$AJ$59:$AJ$108))</f>
        <v>0</v>
      </c>
      <c r="P183" s="68">
        <f t="shared" ca="1" si="119"/>
        <v>30</v>
      </c>
      <c r="S183" s="115">
        <f t="shared" si="115"/>
        <v>7</v>
      </c>
      <c r="T183" s="68" t="str">
        <f t="shared" si="116"/>
        <v>33 1/3</v>
      </c>
      <c r="U183" s="68" t="str">
        <f t="shared" si="116"/>
        <v>Cookie Rumble</v>
      </c>
      <c r="V183" s="68">
        <f ca="1">SUMIF(Lineups!$T$59:$T$108,$T183,Lineups!$R$59:$R$108)</f>
        <v>0</v>
      </c>
      <c r="X183" s="280">
        <f ca="1">SUMIF(Lineups!$W$59:$W$108,$T183,Lineups!$R$59:$R$108)</f>
        <v>0</v>
      </c>
      <c r="Y183" s="280">
        <f ca="1">SUMIF(Lineups!$Z$59:$Z$108,$T183,Lineups!$R$59:$R$108)</f>
        <v>6</v>
      </c>
      <c r="Z183" s="280">
        <f ca="1">SUMIF(Lineups!$AC$59:$AC$108,$T183,Lineups!$R$59:$R$108)</f>
        <v>0</v>
      </c>
      <c r="AA183" s="68">
        <f t="shared" ca="1" si="120"/>
        <v>6</v>
      </c>
      <c r="AC183" s="68">
        <f t="shared" ca="1" si="121"/>
        <v>6</v>
      </c>
      <c r="AF183" s="68">
        <f ca="1">IF($T183="","",SUMIF(Lineups!$AF$59:$AF$108,$T183,Lineups!$R$59:$R$108))</f>
        <v>0</v>
      </c>
      <c r="AH183" s="68">
        <f t="shared" ca="1" si="122"/>
        <v>6</v>
      </c>
    </row>
    <row r="184" spans="1:34">
      <c r="A184" s="119">
        <f t="shared" si="113"/>
        <v>8</v>
      </c>
      <c r="B184" s="279" t="str">
        <f t="shared" si="114"/>
        <v>71</v>
      </c>
      <c r="C184" s="279" t="str">
        <f t="shared" si="114"/>
        <v>e. gargiulo</v>
      </c>
      <c r="D184" s="279">
        <f ca="1">IF($B184="","",SUMIF(Lineups!$B$59:$B$108,$B184,Lineups!$AJ$59:$AJ$108))</f>
        <v>0</v>
      </c>
      <c r="F184" s="280">
        <f ca="1">IF($B184="","",SUMIF(Lineups!$E$59:$E$108,$B184,Lineups!$AJ$59:$AJ$108))</f>
        <v>0</v>
      </c>
      <c r="G184" s="280">
        <f ca="1">IF($B184="","",SUMIF(Lineups!$H$59:$H$108,$B184,Lineups!$AJ$59:$AJ$108))</f>
        <v>0</v>
      </c>
      <c r="H184" s="280">
        <f ca="1">IF($B184="","",SUMIF(Lineups!$K66:$K$108,$B184,Lineups!$AJ$59:$AJ$108))</f>
        <v>0</v>
      </c>
      <c r="I184" s="279">
        <f t="shared" si="117"/>
        <v>0</v>
      </c>
      <c r="K184" s="279">
        <f t="shared" si="118"/>
        <v>0</v>
      </c>
      <c r="N184" s="279">
        <f ca="1">IF($B184="","",SUMIF(Lineups!$N$59:$N$108,$B184,Lineups!$AJ$59:$AJ$108))</f>
        <v>15</v>
      </c>
      <c r="P184" s="279">
        <f t="shared" ca="1" si="119"/>
        <v>15</v>
      </c>
      <c r="S184" s="119">
        <f t="shared" si="115"/>
        <v>8</v>
      </c>
      <c r="T184" s="279" t="str">
        <f t="shared" si="116"/>
        <v>46</v>
      </c>
      <c r="U184" s="279" t="str">
        <f t="shared" si="116"/>
        <v>Fatal Femme</v>
      </c>
      <c r="V184" s="279">
        <f ca="1">SUMIF(Lineups!$T$59:$T$108,$T184,Lineups!$R$59:$R$108)</f>
        <v>0</v>
      </c>
      <c r="X184" s="280">
        <f ca="1">SUMIF(Lineups!$W$59:$W$108,$T184,Lineups!$R$59:$R$108)</f>
        <v>10</v>
      </c>
      <c r="Y184" s="280">
        <f ca="1">SUMIF(Lineups!$Z$59:$Z$108,$T184,Lineups!$R$59:$R$108)</f>
        <v>2</v>
      </c>
      <c r="Z184" s="280">
        <f ca="1">SUMIF(Lineups!$AC$59:$AC$108,$T184,Lineups!$R$59:$R$108)</f>
        <v>5</v>
      </c>
      <c r="AA184" s="279">
        <f t="shared" ca="1" si="120"/>
        <v>17</v>
      </c>
      <c r="AC184" s="279">
        <f t="shared" ca="1" si="121"/>
        <v>17</v>
      </c>
      <c r="AF184" s="279">
        <f ca="1">IF($T184="","",SUMIF(Lineups!$AF$59:$AF$108,$T184,Lineups!$R$59:$R$108))</f>
        <v>0</v>
      </c>
      <c r="AH184" s="279">
        <f t="shared" ca="1" si="122"/>
        <v>17</v>
      </c>
    </row>
    <row r="185" spans="1:34">
      <c r="A185" s="115">
        <f t="shared" si="113"/>
        <v>9</v>
      </c>
      <c r="B185" s="68" t="str">
        <f t="shared" si="114"/>
        <v>68</v>
      </c>
      <c r="C185" s="68" t="str">
        <f t="shared" si="114"/>
        <v>Stroker Ace</v>
      </c>
      <c r="D185" s="68">
        <f ca="1">IF($B185="","",SUMIF(Lineups!$B$59:$B$108,$B185,Lineups!$AJ$59:$AJ$108))</f>
        <v>0</v>
      </c>
      <c r="F185" s="280">
        <f ca="1">IF($B185="","",SUMIF(Lineups!$E$59:$E$108,$B185,Lineups!$AJ$59:$AJ$108))</f>
        <v>0</v>
      </c>
      <c r="G185" s="280">
        <f ca="1">IF($B185="","",SUMIF(Lineups!$H$59:$H$108,$B185,Lineups!$AJ$59:$AJ$108))</f>
        <v>0</v>
      </c>
      <c r="H185" s="280">
        <f ca="1">IF($B185="","",SUMIF(Lineups!$K67:$K$108,$B185,Lineups!$AJ$59:$AJ$108))</f>
        <v>0</v>
      </c>
      <c r="I185" s="68">
        <f t="shared" si="117"/>
        <v>0</v>
      </c>
      <c r="K185" s="68">
        <f t="shared" si="118"/>
        <v>0</v>
      </c>
      <c r="N185" s="68">
        <f ca="1">IF($B185="","",SUMIF(Lineups!$N$59:$N$108,$B185,Lineups!$AJ$59:$AJ$108))</f>
        <v>41</v>
      </c>
      <c r="P185" s="68">
        <f t="shared" ca="1" si="119"/>
        <v>41</v>
      </c>
      <c r="S185" s="115">
        <f t="shared" si="115"/>
        <v>9</v>
      </c>
      <c r="T185" s="68" t="str">
        <f t="shared" si="116"/>
        <v>68</v>
      </c>
      <c r="U185" s="68" t="str">
        <f t="shared" si="116"/>
        <v>Summers Eve-L</v>
      </c>
      <c r="V185" s="68">
        <f ca="1">SUMIF(Lineups!$T$59:$T$108,$T185,Lineups!$R$59:$R$108)</f>
        <v>0</v>
      </c>
      <c r="X185" s="280">
        <f ca="1">SUMIF(Lineups!$W$59:$W$108,$T185,Lineups!$R$59:$R$108)</f>
        <v>4</v>
      </c>
      <c r="Y185" s="280">
        <f ca="1">SUMIF(Lineups!$Z$59:$Z$108,$T185,Lineups!$R$59:$R$108)</f>
        <v>0</v>
      </c>
      <c r="Z185" s="280">
        <f ca="1">SUMIF(Lineups!$AC$59:$AC$108,$T185,Lineups!$R$59:$R$108)</f>
        <v>14</v>
      </c>
      <c r="AA185" s="68">
        <f t="shared" ca="1" si="120"/>
        <v>18</v>
      </c>
      <c r="AC185" s="68">
        <f t="shared" ca="1" si="121"/>
        <v>18</v>
      </c>
      <c r="AF185" s="68">
        <f ca="1">IF($T185="","",SUMIF(Lineups!$AF$59:$AF$108,$T185,Lineups!$R$59:$R$108))</f>
        <v>0</v>
      </c>
      <c r="AH185" s="68">
        <f t="shared" ca="1" si="122"/>
        <v>18</v>
      </c>
    </row>
    <row r="186" spans="1:34">
      <c r="A186" s="119">
        <f t="shared" si="113"/>
        <v>10</v>
      </c>
      <c r="B186" s="279" t="str">
        <f t="shared" si="114"/>
        <v>69</v>
      </c>
      <c r="C186" s="279" t="str">
        <f t="shared" si="114"/>
        <v>Dagney Taghurt</v>
      </c>
      <c r="D186" s="279">
        <f ca="1">IF($B186="","",SUMIF(Lineups!$B$59:$B$108,$B186,Lineups!$AJ$59:$AJ$108))</f>
        <v>0</v>
      </c>
      <c r="F186" s="280">
        <f ca="1">IF($B186="","",SUMIF(Lineups!$E$59:$E$108,$B186,Lineups!$AJ$59:$AJ$108))</f>
        <v>0</v>
      </c>
      <c r="G186" s="280">
        <f ca="1">IF($B186="","",SUMIF(Lineups!$H$59:$H$108,$B186,Lineups!$AJ$59:$AJ$108))</f>
        <v>0</v>
      </c>
      <c r="H186" s="280">
        <f ca="1">IF($B186="","",SUMIF(Lineups!$K68:$K$108,$B186,Lineups!$AJ$59:$AJ$108))</f>
        <v>0</v>
      </c>
      <c r="I186" s="279">
        <f t="shared" si="117"/>
        <v>0</v>
      </c>
      <c r="K186" s="279">
        <f t="shared" si="118"/>
        <v>0</v>
      </c>
      <c r="N186" s="279">
        <f ca="1">IF($B186="","",SUMIF(Lineups!$N$59:$N$108,$B186,Lineups!$AJ$59:$AJ$108))</f>
        <v>0</v>
      </c>
      <c r="P186" s="279">
        <f t="shared" si="119"/>
        <v>0</v>
      </c>
      <c r="S186" s="119">
        <f t="shared" si="115"/>
        <v>10</v>
      </c>
      <c r="T186" s="279" t="str">
        <f t="shared" si="116"/>
        <v>I75</v>
      </c>
      <c r="U186" s="279" t="str">
        <f t="shared" si="116"/>
        <v>Diesel Doll</v>
      </c>
      <c r="V186" s="279">
        <f ca="1">SUMIF(Lineups!$T$59:$T$108,$T186,Lineups!$R$59:$R$108)</f>
        <v>0</v>
      </c>
      <c r="X186" s="280">
        <f ca="1">SUMIF(Lineups!$W$59:$W$108,$T186,Lineups!$R$59:$R$108)</f>
        <v>0</v>
      </c>
      <c r="Y186" s="280">
        <f ca="1">SUMIF(Lineups!$Z$59:$Z$108,$T186,Lineups!$R$59:$R$108)</f>
        <v>17</v>
      </c>
      <c r="Z186" s="280">
        <f ca="1">SUMIF(Lineups!$AC$59:$AC$108,$T186,Lineups!$R$59:$R$108)</f>
        <v>0</v>
      </c>
      <c r="AA186" s="279">
        <f t="shared" ca="1" si="120"/>
        <v>17</v>
      </c>
      <c r="AC186" s="279">
        <f t="shared" ca="1" si="121"/>
        <v>17</v>
      </c>
      <c r="AF186" s="279">
        <f ca="1">IF($T186="","",SUMIF(Lineups!$AF$59:$AF$108,$T186,Lineups!$R$59:$R$108))</f>
        <v>0</v>
      </c>
      <c r="AH186" s="279">
        <f t="shared" ca="1" si="122"/>
        <v>17</v>
      </c>
    </row>
    <row r="187" spans="1:34">
      <c r="A187" s="115">
        <f t="shared" si="113"/>
        <v>11</v>
      </c>
      <c r="B187" s="68" t="str">
        <f t="shared" si="114"/>
        <v>80mph</v>
      </c>
      <c r="C187" s="68" t="str">
        <f t="shared" si="114"/>
        <v>Pretty Scarrie</v>
      </c>
      <c r="D187" s="68">
        <f ca="1">IF($B187="","",SUMIF(Lineups!$B$59:$B$108,$B187,Lineups!$AJ$59:$AJ$108))</f>
        <v>0</v>
      </c>
      <c r="F187" s="280">
        <f ca="1">IF($B187="","",SUMIF(Lineups!$E$59:$E$108,$B187,Lineups!$AJ$59:$AJ$108))</f>
        <v>0</v>
      </c>
      <c r="G187" s="280">
        <f ca="1">IF($B187="","",SUMIF(Lineups!$H$59:$H$108,$B187,Lineups!$AJ$59:$AJ$108))</f>
        <v>0</v>
      </c>
      <c r="H187" s="280">
        <f ca="1">IF($B187="","",SUMIF(Lineups!$K69:$K$108,$B187,Lineups!$AJ$59:$AJ$108))</f>
        <v>0</v>
      </c>
      <c r="I187" s="68">
        <f t="shared" si="117"/>
        <v>0</v>
      </c>
      <c r="K187" s="68">
        <f t="shared" si="118"/>
        <v>0</v>
      </c>
      <c r="N187" s="68">
        <f ca="1">IF($B187="","",SUMIF(Lineups!$N$59:$N$108,$B187,Lineups!$AJ$59:$AJ$108))</f>
        <v>0</v>
      </c>
      <c r="P187" s="68">
        <f t="shared" si="119"/>
        <v>0</v>
      </c>
      <c r="S187" s="115">
        <f t="shared" si="115"/>
        <v>11</v>
      </c>
      <c r="T187" s="68" t="str">
        <f t="shared" si="116"/>
        <v>100</v>
      </c>
      <c r="U187" s="68" t="str">
        <f t="shared" si="116"/>
        <v>Polly Fester</v>
      </c>
      <c r="V187" s="68">
        <f ca="1">SUMIF(Lineups!$T$59:$T$108,$T187,Lineups!$R$59:$R$108)</f>
        <v>0</v>
      </c>
      <c r="X187" s="280">
        <f ca="1">SUMIF(Lineups!$W$59:$W$108,$T187,Lineups!$R$59:$R$108)</f>
        <v>3</v>
      </c>
      <c r="Y187" s="280">
        <f ca="1">SUMIF(Lineups!$Z$59:$Z$108,$T187,Lineups!$R$59:$R$108)</f>
        <v>4</v>
      </c>
      <c r="Z187" s="280">
        <f ca="1">SUMIF(Lineups!$AC$59:$AC$108,$T187,Lineups!$R$59:$R$108)</f>
        <v>0</v>
      </c>
      <c r="AA187" s="68">
        <f t="shared" ca="1" si="120"/>
        <v>7</v>
      </c>
      <c r="AC187" s="68">
        <f t="shared" ca="1" si="121"/>
        <v>7</v>
      </c>
      <c r="AF187" s="68">
        <f ca="1">IF($T187="","",SUMIF(Lineups!$AF$59:$AF$108,$T187,Lineups!$R$59:$R$108))</f>
        <v>0</v>
      </c>
      <c r="AH187" s="68">
        <f t="shared" ca="1" si="122"/>
        <v>7</v>
      </c>
    </row>
    <row r="188" spans="1:34">
      <c r="A188" s="119">
        <f t="shared" si="113"/>
        <v>12</v>
      </c>
      <c r="B188" s="279" t="str">
        <f t="shared" si="114"/>
        <v>99</v>
      </c>
      <c r="C188" s="279" t="str">
        <f t="shared" si="114"/>
        <v>Skank Williams</v>
      </c>
      <c r="D188" s="279">
        <f ca="1">IF($B188="","",SUMIF(Lineups!$B$59:$B$108,$B188,Lineups!$AJ$59:$AJ$108))</f>
        <v>0</v>
      </c>
      <c r="F188" s="280">
        <f ca="1">IF($B188="","",SUMIF(Lineups!$E$59:$E$108,$B188,Lineups!$AJ$59:$AJ$108))</f>
        <v>0</v>
      </c>
      <c r="G188" s="280">
        <f ca="1">IF($B188="","",SUMIF(Lineups!$H$59:$H$108,$B188,Lineups!$AJ$59:$AJ$108))</f>
        <v>10</v>
      </c>
      <c r="H188" s="280">
        <f ca="1">IF($B188="","",SUMIF(Lineups!$K70:$K$108,$B188,Lineups!$AJ$59:$AJ$108))</f>
        <v>0</v>
      </c>
      <c r="I188" s="279">
        <f t="shared" ca="1" si="117"/>
        <v>10</v>
      </c>
      <c r="K188" s="279">
        <f t="shared" ca="1" si="118"/>
        <v>10</v>
      </c>
      <c r="N188" s="279">
        <f ca="1">IF($B188="","",SUMIF(Lineups!$N$59:$N$108,$B188,Lineups!$AJ$59:$AJ$108))</f>
        <v>0</v>
      </c>
      <c r="P188" s="279">
        <f t="shared" ca="1" si="119"/>
        <v>10</v>
      </c>
      <c r="S188" s="119">
        <f t="shared" si="115"/>
        <v>12</v>
      </c>
      <c r="T188" s="279" t="str">
        <f t="shared" si="116"/>
        <v>303</v>
      </c>
      <c r="U188" s="279" t="str">
        <f t="shared" si="116"/>
        <v>Bruisie Siouxxx</v>
      </c>
      <c r="V188" s="279">
        <f ca="1">SUMIF(Lineups!$T$59:$T$108,$T188,Lineups!$R$59:$R$108)</f>
        <v>0</v>
      </c>
      <c r="X188" s="280">
        <f ca="1">SUMIF(Lineups!$W$59:$W$108,$T188,Lineups!$R$59:$R$108)</f>
        <v>12</v>
      </c>
      <c r="Y188" s="280">
        <f ca="1">SUMIF(Lineups!$Z$59:$Z$108,$T188,Lineups!$R$59:$R$108)</f>
        <v>0</v>
      </c>
      <c r="Z188" s="280">
        <f ca="1">SUMIF(Lineups!$AC$59:$AC$108,$T188,Lineups!$R$59:$R$108)</f>
        <v>0</v>
      </c>
      <c r="AA188" s="279">
        <f t="shared" ca="1" si="120"/>
        <v>12</v>
      </c>
      <c r="AC188" s="279">
        <f t="shared" ca="1" si="121"/>
        <v>12</v>
      </c>
      <c r="AF188" s="279">
        <f ca="1">IF($T188="","",SUMIF(Lineups!$AF$59:$AF$108,$T188,Lineups!$R$59:$R$108))</f>
        <v>0</v>
      </c>
      <c r="AH188" s="279">
        <f t="shared" ca="1" si="122"/>
        <v>12</v>
      </c>
    </row>
    <row r="189" spans="1:34">
      <c r="A189" s="115">
        <f t="shared" si="113"/>
        <v>13</v>
      </c>
      <c r="B189" s="68" t="str">
        <f t="shared" si="114"/>
        <v>96</v>
      </c>
      <c r="C189" s="68" t="str">
        <f t="shared" si="114"/>
        <v>Finnish-Her</v>
      </c>
      <c r="D189" s="68">
        <f ca="1">IF($B189="","",SUMIF(Lineups!$B$59:$B$108,$B189,Lineups!$AJ$59:$AJ$108))</f>
        <v>0</v>
      </c>
      <c r="F189" s="280">
        <f ca="1">IF($B189="","",SUMIF(Lineups!$E$59:$E$108,$B189,Lineups!$AJ$59:$AJ$108))</f>
        <v>0</v>
      </c>
      <c r="G189" s="280">
        <f ca="1">IF($B189="","",SUMIF(Lineups!$H$59:$H$108,$B189,Lineups!$AJ$59:$AJ$108))</f>
        <v>2</v>
      </c>
      <c r="H189" s="280">
        <f ca="1">IF($B189="","",SUMIF(Lineups!$K71:$K$108,$B189,Lineups!$AJ$59:$AJ$108))</f>
        <v>4</v>
      </c>
      <c r="I189" s="68">
        <f t="shared" ca="1" si="117"/>
        <v>6</v>
      </c>
      <c r="K189" s="68">
        <f t="shared" ca="1" si="118"/>
        <v>6</v>
      </c>
      <c r="N189" s="68">
        <f ca="1">IF($B189="","",SUMIF(Lineups!$N$59:$N$108,$B189,Lineups!$AJ$59:$AJ$108))</f>
        <v>0</v>
      </c>
      <c r="P189" s="68">
        <f t="shared" ca="1" si="119"/>
        <v>6</v>
      </c>
      <c r="S189" s="115">
        <f t="shared" si="115"/>
        <v>13</v>
      </c>
      <c r="T189" s="68" t="str">
        <f t="shared" si="116"/>
        <v>989</v>
      </c>
      <c r="U189" s="68" t="str">
        <f t="shared" si="116"/>
        <v>Sarah Hipel</v>
      </c>
      <c r="V189" s="68">
        <f ca="1">SUMIF(Lineups!$T$59:$T$108,$T189,Lineups!$R$59:$R$108)</f>
        <v>0</v>
      </c>
      <c r="X189" s="280">
        <f ca="1">SUMIF(Lineups!$W$59:$W$108,$T189,Lineups!$R$59:$R$108)</f>
        <v>0</v>
      </c>
      <c r="Y189" s="280">
        <f ca="1">SUMIF(Lineups!$Z$59:$Z$108,$T189,Lineups!$R$59:$R$108)</f>
        <v>0</v>
      </c>
      <c r="Z189" s="280">
        <f ca="1">SUMIF(Lineups!$AC$59:$AC$108,$T189,Lineups!$R$59:$R$108)</f>
        <v>0</v>
      </c>
      <c r="AA189" s="68">
        <f t="shared" si="120"/>
        <v>0</v>
      </c>
      <c r="AC189" s="68">
        <f t="shared" si="121"/>
        <v>0</v>
      </c>
      <c r="AF189" s="68">
        <f ca="1">IF($T189="","",SUMIF(Lineups!$AF$59:$AF$108,$T189,Lineups!$R$59:$R$108))</f>
        <v>1</v>
      </c>
      <c r="AH189" s="68">
        <f t="shared" ca="1" si="122"/>
        <v>1</v>
      </c>
    </row>
    <row r="190" spans="1:34">
      <c r="A190" s="119">
        <f t="shared" si="113"/>
        <v>14</v>
      </c>
      <c r="B190" s="279" t="str">
        <f t="shared" si="114"/>
        <v>fish</v>
      </c>
      <c r="C190" s="279" t="str">
        <f t="shared" si="114"/>
        <v>Eva Lucien</v>
      </c>
      <c r="D190" s="279">
        <f ca="1">IF($B190="","",SUMIF(Lineups!$B$59:$B$108,$B190,Lineups!$AJ$59:$AJ$108))</f>
        <v>0</v>
      </c>
      <c r="F190" s="280">
        <f ca="1">IF($B190="","",SUMIF(Lineups!$E$59:$E$108,$B190,Lineups!$AJ$59:$AJ$108))</f>
        <v>0</v>
      </c>
      <c r="G190" s="280">
        <f ca="1">IF($B190="","",SUMIF(Lineups!$H$59:$H$108,$B190,Lineups!$AJ$59:$AJ$108))</f>
        <v>0</v>
      </c>
      <c r="H190" s="280">
        <f ca="1">IF($B190="","",SUMIF(Lineups!$K72:$K$108,$B190,Lineups!$AJ$59:$AJ$108))</f>
        <v>0</v>
      </c>
      <c r="I190" s="279">
        <f t="shared" si="117"/>
        <v>0</v>
      </c>
      <c r="K190" s="279">
        <f t="shared" si="118"/>
        <v>0</v>
      </c>
      <c r="N190" s="279">
        <f ca="1">IF($B190="","",SUMIF(Lineups!$N$59:$N$108,$B190,Lineups!$AJ$59:$AJ$108))</f>
        <v>11</v>
      </c>
      <c r="P190" s="279">
        <f t="shared" ca="1" si="119"/>
        <v>11</v>
      </c>
      <c r="S190" s="119">
        <f t="shared" si="115"/>
        <v>14</v>
      </c>
      <c r="T190" s="279" t="str">
        <f t="shared" si="116"/>
        <v>247</v>
      </c>
      <c r="U190" s="279" t="str">
        <f t="shared" si="116"/>
        <v>boo d. livers</v>
      </c>
      <c r="V190" s="279">
        <f ca="1">SUMIF(Lineups!$T$59:$T$108,$T190,Lineups!$R$59:$R$108)</f>
        <v>0</v>
      </c>
      <c r="X190" s="280">
        <f ca="1">SUMIF(Lineups!$W$59:$W$108,$T190,Lineups!$R$59:$R$108)</f>
        <v>0</v>
      </c>
      <c r="Y190" s="280">
        <f ca="1">SUMIF(Lineups!$Z$59:$Z$108,$T190,Lineups!$R$59:$R$108)</f>
        <v>0</v>
      </c>
      <c r="Z190" s="280">
        <f ca="1">SUMIF(Lineups!$AC$59:$AC$108,$T190,Lineups!$R$59:$R$108)</f>
        <v>0</v>
      </c>
      <c r="AA190" s="279">
        <f t="shared" si="120"/>
        <v>0</v>
      </c>
      <c r="AC190" s="279">
        <f t="shared" si="121"/>
        <v>0</v>
      </c>
      <c r="AF190" s="279">
        <f ca="1">IF($T190="","",SUMIF(Lineups!$AF$59:$AF$108,$T190,Lineups!$R$59:$R$108))</f>
        <v>0</v>
      </c>
      <c r="AH190" s="279">
        <f t="shared" si="122"/>
        <v>0</v>
      </c>
    </row>
    <row r="191" spans="1:34">
      <c r="A191" s="115">
        <f t="shared" si="113"/>
        <v>15</v>
      </c>
      <c r="B191" s="68" t="str">
        <f t="shared" si="114"/>
        <v/>
      </c>
      <c r="C191" s="68" t="str">
        <f t="shared" si="114"/>
        <v/>
      </c>
      <c r="D191" s="68" t="str">
        <f ca="1">IF($B191="","",SUMIF(Lineups!$B$59:$B$108,$B191,Lineups!$AJ$59:$AJ$108))</f>
        <v/>
      </c>
      <c r="F191" s="280" t="str">
        <f ca="1">IF($B191="","",SUMIF(Lineups!$E$59:$E$108,$B191,Lineups!$AJ$59:$AJ$108))</f>
        <v/>
      </c>
      <c r="G191" s="280" t="str">
        <f ca="1">IF($B191="","",SUMIF(Lineups!$H$59:$H$108,$B191,Lineups!$AJ$59:$AJ$108))</f>
        <v/>
      </c>
      <c r="H191" s="280" t="str">
        <f ca="1">IF($B191="","",SUMIF(Lineups!$K73:$K$108,$B191,Lineups!$AJ$59:$AJ$108))</f>
        <v/>
      </c>
      <c r="I191" s="68" t="str">
        <f t="shared" si="117"/>
        <v/>
      </c>
      <c r="K191" s="68" t="str">
        <f t="shared" si="118"/>
        <v/>
      </c>
      <c r="N191" s="68" t="str">
        <f ca="1">IF($B191="","",SUMIF(Lineups!$N$59:$N$108,$B191,Lineups!$AJ$59:$AJ$108))</f>
        <v/>
      </c>
      <c r="P191" s="68" t="str">
        <f t="shared" si="119"/>
        <v/>
      </c>
      <c r="S191" s="115">
        <f t="shared" si="115"/>
        <v>15</v>
      </c>
      <c r="T191" s="68" t="str">
        <f t="shared" si="116"/>
        <v/>
      </c>
      <c r="U191" s="68" t="str">
        <f t="shared" si="116"/>
        <v/>
      </c>
      <c r="V191" s="68">
        <f ca="1">SUMIF(Lineups!$T$59:$T$108,$T191,Lineups!$R$59:$R$108)</f>
        <v>0</v>
      </c>
      <c r="X191" s="280">
        <f ca="1">SUMIF(Lineups!$W$59:$W$108,$T191,Lineups!$R$59:$R$108)</f>
        <v>0</v>
      </c>
      <c r="Y191" s="280">
        <f ca="1">SUMIF(Lineups!$Z$59:$Z$108,$T191,Lineups!$R$59:$R$108)</f>
        <v>0</v>
      </c>
      <c r="Z191" s="280">
        <f ca="1">SUMIF(Lineups!$AC$59:$AC$108,$T191,Lineups!$R$59:$R$108)</f>
        <v>0</v>
      </c>
      <c r="AA191" s="68">
        <f t="shared" si="120"/>
        <v>0</v>
      </c>
      <c r="AC191" s="68" t="str">
        <f t="shared" si="121"/>
        <v/>
      </c>
      <c r="AF191" s="68" t="str">
        <f ca="1">IF($T191="","",SUMIF(Lineups!$AF$59:$AF$108,$T191,Lineups!$R$59:$R$108))</f>
        <v/>
      </c>
      <c r="AH191" s="68" t="str">
        <f t="shared" si="122"/>
        <v/>
      </c>
    </row>
    <row r="192" spans="1:34">
      <c r="A192" s="119">
        <f t="shared" si="113"/>
        <v>16</v>
      </c>
      <c r="B192" s="279" t="str">
        <f t="shared" si="114"/>
        <v/>
      </c>
      <c r="C192" s="279" t="str">
        <f t="shared" si="114"/>
        <v/>
      </c>
      <c r="D192" s="279" t="str">
        <f ca="1">IF($B192="","",SUMIF(Lineups!$B$59:$B$108,$B192,Lineups!$AJ$59:$AJ$108))</f>
        <v/>
      </c>
      <c r="F192" s="280" t="str">
        <f ca="1">IF($B192="","",SUMIF(Lineups!$E$59:$E$108,$B192,Lineups!$AJ$59:$AJ$108))</f>
        <v/>
      </c>
      <c r="G192" s="280" t="str">
        <f ca="1">IF($B192="","",SUMIF(Lineups!$H$59:$H$108,$B192,Lineups!$AJ$59:$AJ$108))</f>
        <v/>
      </c>
      <c r="H192" s="280" t="str">
        <f ca="1">IF($B192="","",SUMIF(Lineups!$K74:$K$108,$B192,Lineups!$AJ$59:$AJ$108))</f>
        <v/>
      </c>
      <c r="I192" s="279" t="str">
        <f t="shared" si="117"/>
        <v/>
      </c>
      <c r="K192" s="279" t="str">
        <f t="shared" si="118"/>
        <v/>
      </c>
      <c r="N192" s="279" t="str">
        <f ca="1">IF($B192="","",SUMIF(Lineups!$N$59:$N$108,$B192,Lineups!$AJ$59:$AJ$108))</f>
        <v/>
      </c>
      <c r="P192" s="279" t="str">
        <f t="shared" si="119"/>
        <v/>
      </c>
      <c r="S192" s="119">
        <f t="shared" si="115"/>
        <v>16</v>
      </c>
      <c r="T192" s="279" t="str">
        <f t="shared" si="116"/>
        <v/>
      </c>
      <c r="U192" s="279" t="str">
        <f t="shared" si="116"/>
        <v/>
      </c>
      <c r="V192" s="279">
        <f ca="1">SUMIF(Lineups!$T$59:$T$108,$T192,Lineups!$R$59:$R$108)</f>
        <v>0</v>
      </c>
      <c r="X192" s="280">
        <f ca="1">SUMIF(Lineups!$W$59:$W$108,$T192,Lineups!$R$59:$R$108)</f>
        <v>0</v>
      </c>
      <c r="Y192" s="280">
        <f ca="1">SUMIF(Lineups!$Z$59:$Z$108,$T192,Lineups!$R$59:$R$108)</f>
        <v>0</v>
      </c>
      <c r="Z192" s="280">
        <f ca="1">SUMIF(Lineups!$AC$59:$AC$108,$T192,Lineups!$R$59:$R$108)</f>
        <v>0</v>
      </c>
      <c r="AA192" s="279">
        <f t="shared" si="120"/>
        <v>0</v>
      </c>
      <c r="AC192" s="279" t="str">
        <f t="shared" si="121"/>
        <v/>
      </c>
      <c r="AF192" s="279" t="str">
        <f ca="1">IF($T192="","",SUMIF(Lineups!$AF$59:$AF$108,$T192,Lineups!$R$59:$R$108))</f>
        <v/>
      </c>
      <c r="AH192" s="279" t="str">
        <f t="shared" si="122"/>
        <v/>
      </c>
    </row>
    <row r="193" spans="1:34">
      <c r="A193" s="115">
        <f>A192+1</f>
        <v>17</v>
      </c>
      <c r="B193" s="68" t="str">
        <f t="shared" ref="B193:C196" si="123">B124</f>
        <v/>
      </c>
      <c r="C193" s="68" t="str">
        <f t="shared" si="123"/>
        <v/>
      </c>
      <c r="D193" s="68" t="str">
        <f ca="1">IF($B193="","",SUMIF(Lineups!$B$59:$B$108,$B193,Lineups!$AJ$59:$AJ$108))</f>
        <v/>
      </c>
      <c r="F193" s="280" t="str">
        <f ca="1">IF($B193="","",SUMIF(Lineups!$E$59:$E$108,$B193,Lineups!$AJ$59:$AJ$108))</f>
        <v/>
      </c>
      <c r="G193" s="280" t="str">
        <f ca="1">IF($B193="","",SUMIF(Lineups!$H$59:$H$108,$B193,Lineups!$AJ$59:$AJ$108))</f>
        <v/>
      </c>
      <c r="H193" s="280" t="str">
        <f ca="1">IF($B193="","",SUMIF(Lineups!$K75:$K$108,$B193,Lineups!$AJ$59:$AJ$108))</f>
        <v/>
      </c>
      <c r="I193" s="68" t="str">
        <f>IF(B193="","",SUM(F193:H193))</f>
        <v/>
      </c>
      <c r="K193" s="68" t="str">
        <f>IF(B193="","",SUM(D193,I193))</f>
        <v/>
      </c>
      <c r="N193" s="68" t="str">
        <f ca="1">IF($B193="","",SUMIF(Lineups!$N$59:$N$108,$B193,Lineups!$AJ$59:$AJ$108))</f>
        <v/>
      </c>
      <c r="P193" s="68" t="str">
        <f>IF(B193="","",SUM(K193,N193))</f>
        <v/>
      </c>
      <c r="S193" s="115">
        <f>S192+1</f>
        <v>17</v>
      </c>
      <c r="T193" s="68" t="str">
        <f t="shared" ref="T193:U196" si="124">T124</f>
        <v/>
      </c>
      <c r="U193" s="68" t="str">
        <f t="shared" si="124"/>
        <v/>
      </c>
      <c r="V193" s="68">
        <f ca="1">SUMIF(Lineups!$T$59:$T$108,$T193,Lineups!$R$59:$R$108)</f>
        <v>0</v>
      </c>
      <c r="X193" s="280">
        <f ca="1">SUMIF(Lineups!$W$59:$W$108,$T193,Lineups!$R$59:$R$108)</f>
        <v>0</v>
      </c>
      <c r="Y193" s="280">
        <f ca="1">SUMIF(Lineups!$Z$59:$Z$108,$T193,Lineups!$R$59:$R$108)</f>
        <v>0</v>
      </c>
      <c r="Z193" s="280">
        <f ca="1">SUMIF(Lineups!$AC$59:$AC$108,$T193,Lineups!$R$59:$R$108)</f>
        <v>0</v>
      </c>
      <c r="AA193" s="68">
        <f t="shared" si="120"/>
        <v>0</v>
      </c>
      <c r="AC193" s="68" t="str">
        <f>IF(T193="","",SUM(V193,AA193))</f>
        <v/>
      </c>
      <c r="AF193" s="68" t="str">
        <f ca="1">IF($T193="","",SUMIF(Lineups!$AF$59:$AF$108,$T193,Lineups!$R$59:$R$108))</f>
        <v/>
      </c>
      <c r="AH193" s="68" t="str">
        <f>IF(T193="","",SUM(AC193,AF193))</f>
        <v/>
      </c>
    </row>
    <row r="194" spans="1:34">
      <c r="A194" s="119">
        <f>A193+1</f>
        <v>18</v>
      </c>
      <c r="B194" s="279" t="str">
        <f t="shared" si="123"/>
        <v/>
      </c>
      <c r="C194" s="279" t="str">
        <f t="shared" si="123"/>
        <v/>
      </c>
      <c r="D194" s="279" t="str">
        <f ca="1">IF($B194="","",SUMIF(Lineups!$B$59:$B$108,$B194,Lineups!$AJ$59:$AJ$108))</f>
        <v/>
      </c>
      <c r="F194" s="280" t="str">
        <f ca="1">IF($B194="","",SUMIF(Lineups!$E$59:$E$108,$B194,Lineups!$AJ$59:$AJ$108))</f>
        <v/>
      </c>
      <c r="G194" s="280" t="str">
        <f ca="1">IF($B194="","",SUMIF(Lineups!$H$59:$H$108,$B194,Lineups!$AJ$59:$AJ$108))</f>
        <v/>
      </c>
      <c r="H194" s="280" t="str">
        <f ca="1">IF($B194="","",SUMIF(Lineups!$K76:$K$108,$B194,Lineups!$AJ$59:$AJ$108))</f>
        <v/>
      </c>
      <c r="I194" s="279" t="str">
        <f>IF(B194="","",SUM(F194:H194))</f>
        <v/>
      </c>
      <c r="K194" s="279" t="str">
        <f>IF(B194="","",SUM(D194,I194))</f>
        <v/>
      </c>
      <c r="N194" s="279" t="str">
        <f ca="1">IF($B194="","",SUMIF(Lineups!$N$59:$N$108,$B194,Lineups!$AJ$59:$AJ$108))</f>
        <v/>
      </c>
      <c r="P194" s="279" t="str">
        <f>IF(B194="","",SUM(K194,N194))</f>
        <v/>
      </c>
      <c r="S194" s="119">
        <f>S193+1</f>
        <v>18</v>
      </c>
      <c r="T194" s="279" t="str">
        <f t="shared" si="124"/>
        <v/>
      </c>
      <c r="U194" s="279" t="str">
        <f t="shared" si="124"/>
        <v/>
      </c>
      <c r="V194" s="279">
        <f ca="1">SUMIF(Lineups!$T$59:$T$108,$T194,Lineups!$R$59:$R$108)</f>
        <v>0</v>
      </c>
      <c r="X194" s="280">
        <f ca="1">SUMIF(Lineups!$W$59:$W$108,$T194,Lineups!$R$59:$R$108)</f>
        <v>0</v>
      </c>
      <c r="Y194" s="280">
        <f ca="1">SUMIF(Lineups!$Z$59:$Z$108,$T194,Lineups!$R$59:$R$108)</f>
        <v>0</v>
      </c>
      <c r="Z194" s="280">
        <f ca="1">SUMIF(Lineups!$AC$59:$AC$108,$T194,Lineups!$R$59:$R$108)</f>
        <v>0</v>
      </c>
      <c r="AA194" s="279">
        <f t="shared" si="120"/>
        <v>0</v>
      </c>
      <c r="AC194" s="279" t="str">
        <f>IF(T194="","",SUM(V194,AA194))</f>
        <v/>
      </c>
      <c r="AF194" s="279" t="str">
        <f ca="1">IF($T194="","",SUMIF(Lineups!$AF$59:$AF$108,$T194,Lineups!$R$59:$R$108))</f>
        <v/>
      </c>
      <c r="AH194" s="279" t="str">
        <f>IF(T194="","",SUM(AC194,AF194))</f>
        <v/>
      </c>
    </row>
    <row r="195" spans="1:34">
      <c r="A195" s="115">
        <f>A194+1</f>
        <v>19</v>
      </c>
      <c r="B195" s="68" t="str">
        <f t="shared" si="123"/>
        <v/>
      </c>
      <c r="C195" s="68" t="str">
        <f t="shared" si="123"/>
        <v/>
      </c>
      <c r="D195" s="68" t="str">
        <f ca="1">IF($B195="","",SUMIF(Lineups!$B$59:$B$108,$B195,Lineups!$AJ$59:$AJ$108))</f>
        <v/>
      </c>
      <c r="F195" s="280" t="str">
        <f ca="1">IF($B195="","",SUMIF(Lineups!$E$59:$E$108,$B195,Lineups!$AJ$59:$AJ$108))</f>
        <v/>
      </c>
      <c r="G195" s="280" t="str">
        <f ca="1">IF($B195="","",SUMIF(Lineups!$H$59:$H$108,$B195,Lineups!$AJ$59:$AJ$108))</f>
        <v/>
      </c>
      <c r="H195" s="280" t="str">
        <f ca="1">IF($B195="","",SUMIF(Lineups!$K77:$K$108,$B195,Lineups!$AJ$59:$AJ$108))</f>
        <v/>
      </c>
      <c r="I195" s="68" t="str">
        <f>IF(B195="","",SUM(F195:H195))</f>
        <v/>
      </c>
      <c r="K195" s="68" t="str">
        <f>IF(B195="","",SUM(D195,I195))</f>
        <v/>
      </c>
      <c r="N195" s="68" t="str">
        <f ca="1">IF($B195="","",SUMIF(Lineups!$N$59:$N$108,$B195,Lineups!$AJ$59:$AJ$108))</f>
        <v/>
      </c>
      <c r="P195" s="68" t="str">
        <f>IF(B195="","",SUM(K195,N195))</f>
        <v/>
      </c>
      <c r="S195" s="115">
        <f>S194+1</f>
        <v>19</v>
      </c>
      <c r="T195" s="68" t="str">
        <f t="shared" si="124"/>
        <v/>
      </c>
      <c r="U195" s="68" t="str">
        <f t="shared" si="124"/>
        <v/>
      </c>
      <c r="V195" s="68">
        <f ca="1">SUMIF(Lineups!$T$59:$T$108,$T195,Lineups!$R$59:$R$108)</f>
        <v>0</v>
      </c>
      <c r="X195" s="280">
        <f ca="1">SUMIF(Lineups!$W$59:$W$108,$T195,Lineups!$R$59:$R$108)</f>
        <v>0</v>
      </c>
      <c r="Y195" s="280">
        <f ca="1">SUMIF(Lineups!$Z$59:$Z$108,$T195,Lineups!$R$59:$R$108)</f>
        <v>0</v>
      </c>
      <c r="Z195" s="280">
        <f ca="1">SUMIF(Lineups!$AC$59:$AC$108,$T195,Lineups!$R$59:$R$108)</f>
        <v>0</v>
      </c>
      <c r="AA195" s="68">
        <f t="shared" si="120"/>
        <v>0</v>
      </c>
      <c r="AC195" s="68" t="str">
        <f>IF(T195="","",SUM(V195,AA195))</f>
        <v/>
      </c>
      <c r="AF195" s="68" t="str">
        <f ca="1">IF($T195="","",SUMIF(Lineups!$AF$59:$AF$108,$T195,Lineups!$R$59:$R$108))</f>
        <v/>
      </c>
      <c r="AH195" s="68" t="str">
        <f>IF(T195="","",SUM(AC195,AF195))</f>
        <v/>
      </c>
    </row>
    <row r="196" spans="1:34">
      <c r="A196" s="119">
        <f>A195+1</f>
        <v>20</v>
      </c>
      <c r="B196" s="279" t="str">
        <f t="shared" si="123"/>
        <v/>
      </c>
      <c r="C196" s="279" t="str">
        <f t="shared" si="123"/>
        <v/>
      </c>
      <c r="D196" s="279" t="str">
        <f ca="1">IF($B196="","",SUMIF(Lineups!$B$59:$B$108,$B196,Lineups!$AJ$59:$AJ$108))</f>
        <v/>
      </c>
      <c r="F196" s="280" t="str">
        <f ca="1">IF($B196="","",SUMIF(Lineups!$E$59:$E$108,$B196,Lineups!$AJ$59:$AJ$108))</f>
        <v/>
      </c>
      <c r="G196" s="280" t="str">
        <f ca="1">IF($B196="","",SUMIF(Lineups!$H$59:$H$108,$B196,Lineups!$AJ$59:$AJ$108))</f>
        <v/>
      </c>
      <c r="H196" s="280" t="str">
        <f ca="1">IF($B196="","",SUMIF(Lineups!$K78:$K$108,$B196,Lineups!$AJ$59:$AJ$108))</f>
        <v/>
      </c>
      <c r="I196" s="279" t="str">
        <f>IF(B196="","",SUM(F196:H196))</f>
        <v/>
      </c>
      <c r="K196" s="279" t="str">
        <f>IF(B196="","",SUM(D196,I196))</f>
        <v/>
      </c>
      <c r="N196" s="279" t="str">
        <f ca="1">IF($B196="","",SUMIF(Lineups!$N$59:$N$108,$B196,Lineups!$AJ$59:$AJ$108))</f>
        <v/>
      </c>
      <c r="P196" s="279" t="str">
        <f>IF(B196="","",SUM(K196,N196))</f>
        <v/>
      </c>
      <c r="S196" s="119">
        <f>S195+1</f>
        <v>20</v>
      </c>
      <c r="T196" s="279" t="str">
        <f t="shared" si="124"/>
        <v/>
      </c>
      <c r="U196" s="279" t="str">
        <f t="shared" si="124"/>
        <v/>
      </c>
      <c r="V196" s="279">
        <f ca="1">SUMIF(Lineups!$T$59:$T$108,$T196,Lineups!$R$59:$R$108)</f>
        <v>0</v>
      </c>
      <c r="X196" s="280">
        <f ca="1">SUMIF(Lineups!$W$59:$W$108,$T196,Lineups!$R$59:$R$108)</f>
        <v>0</v>
      </c>
      <c r="Y196" s="280">
        <f ca="1">SUMIF(Lineups!$Z$59:$Z$108,$T196,Lineups!$R$59:$R$108)</f>
        <v>0</v>
      </c>
      <c r="Z196" s="280">
        <f ca="1">SUMIF(Lineups!$AC$59:$AC$108,$T196,Lineups!$R$59:$R$108)</f>
        <v>0</v>
      </c>
      <c r="AA196" s="279">
        <f t="shared" si="120"/>
        <v>0</v>
      </c>
      <c r="AC196" s="279" t="str">
        <f>IF(T196="","",SUM(V196,AA196))</f>
        <v/>
      </c>
      <c r="AF196" s="279" t="str">
        <f ca="1">IF($T196="","",SUMIF(Lineups!$AF$59:$AF$108,$T196,Lineups!$R$59:$R$108))</f>
        <v/>
      </c>
      <c r="AH196" s="279" t="str">
        <f>IF(T196="","",SUM(AC196,AF196))</f>
        <v/>
      </c>
    </row>
  </sheetData>
  <mergeCells count="16">
    <mergeCell ref="S53:U53"/>
    <mergeCell ref="S76:U76"/>
    <mergeCell ref="S30:U30"/>
    <mergeCell ref="S7:U7"/>
    <mergeCell ref="A30:C30"/>
    <mergeCell ref="A53:C53"/>
    <mergeCell ref="A76:C76"/>
    <mergeCell ref="A7:C7"/>
    <mergeCell ref="A106:C106"/>
    <mergeCell ref="S106:U106"/>
    <mergeCell ref="A152:C152"/>
    <mergeCell ref="A175:C175"/>
    <mergeCell ref="A129:C129"/>
    <mergeCell ref="S129:U129"/>
    <mergeCell ref="S152:U152"/>
    <mergeCell ref="S175:U175"/>
  </mergeCells>
  <phoneticPr fontId="0"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Rosters</vt:lpstr>
      <vt:lpstr>Game Summary</vt:lpstr>
      <vt:lpstr>Score</vt:lpstr>
      <vt:lpstr>Penalties</vt:lpstr>
      <vt:lpstr>Lineups</vt:lpstr>
      <vt:lpstr>SK</vt:lpstr>
      <vt:lpstr>PT</vt:lpstr>
      <vt:lpstr>LU</vt:lpstr>
      <vt:lpstr>Penalty Totals</vt:lpstr>
      <vt:lpstr>Actions</vt:lpstr>
      <vt:lpstr>Errors</vt:lpstr>
      <vt:lpstr>Jam Timer</vt:lpstr>
      <vt:lpstr>One Penalty Tracker</vt:lpstr>
      <vt:lpstr>Penalty Box</vt:lpstr>
      <vt:lpstr>Whiteboards</vt:lpstr>
      <vt:lpstr>Read ME</vt:lpstr>
      <vt:lpstr>Rosters</vt:lpstr>
      <vt:lpstr>Game Summary</vt:lpstr>
      <vt:lpstr>Score</vt:lpstr>
      <vt:lpstr>Penalties</vt:lpstr>
      <vt:lpstr>Lineups</vt:lpstr>
      <vt:lpstr>SK</vt:lpstr>
      <vt:lpstr>PT</vt:lpstr>
      <vt:lpstr>LU</vt:lpstr>
      <vt:lpstr>Penalty Totals</vt:lpstr>
      <vt:lpstr>Actions</vt:lpstr>
      <vt:lpstr>Errors</vt:lpstr>
      <vt:lpstr>Jam Timer</vt:lpstr>
      <vt:lpstr>One Penalty Tracker</vt:lpstr>
      <vt:lpstr>Penalty Box</vt:lpstr>
      <vt:lpstr>Whiteboards</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 Jason Proctor and Tim Roy</dc:creator>
  <cp:lastModifiedBy>Office 2008 Converter</cp:lastModifiedBy>
  <cp:lastPrinted>2009-09-16T20:53:36Z</cp:lastPrinted>
  <dcterms:created xsi:type="dcterms:W3CDTF">2009-08-15T01:11:36Z</dcterms:created>
  <dcterms:modified xsi:type="dcterms:W3CDTF">2013-05-23T01:27:29Z</dcterms:modified>
</cp:coreProperties>
</file>